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stinwiley/Desktop/school/01-excel/module 1 test/"/>
    </mc:Choice>
  </mc:AlternateContent>
  <xr:revisionPtr revIDLastSave="0" documentId="8_{9F8DB30D-4230-AE4F-8D26-E083FEC7D72F}" xr6:coauthVersionLast="47" xr6:coauthVersionMax="47" xr10:uidLastSave="{00000000-0000-0000-0000-000000000000}"/>
  <bookViews>
    <workbookView xWindow="1900" yWindow="500" windowWidth="26900" windowHeight="17500" xr2:uid="{00000000-000D-0000-FFFF-FFFF00000000}"/>
  </bookViews>
  <sheets>
    <sheet name="Crowdfunding" sheetId="1" r:id="rId1"/>
    <sheet name="Parent Category Statistics" sheetId="3" r:id="rId2"/>
    <sheet name=" Sub-Category Statistics" sheetId="6" r:id="rId3"/>
    <sheet name="Date Created Outcome" sheetId="13" r:id="rId4"/>
    <sheet name="Outcomes Based on Goal" sheetId="14" r:id="rId5"/>
    <sheet name="Statistical Analysis" sheetId="15" r:id="rId6"/>
  </sheets>
  <definedNames>
    <definedName name="_xlnm._FilterDatabase" localSheetId="0" hidden="1">Crowdfunding!$A$1:$T$1001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</definedNames>
  <calcPr calcId="191029"/>
  <pivotCaches>
    <pivotCache cacheId="0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5" l="1"/>
  <c r="M2" i="15"/>
  <c r="L3" i="15"/>
  <c r="L2" i="15"/>
  <c r="K3" i="15"/>
  <c r="K2" i="15"/>
  <c r="J3" i="15"/>
  <c r="J2" i="15"/>
  <c r="I3" i="15"/>
  <c r="I2" i="15"/>
  <c r="H3" i="15"/>
  <c r="H2" i="1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14"/>
  <c r="D12" i="14"/>
  <c r="D11" i="14"/>
  <c r="D10" i="14"/>
  <c r="D9" i="14"/>
  <c r="D8" i="14"/>
  <c r="D7" i="14"/>
  <c r="D6" i="14"/>
  <c r="D5" i="14"/>
  <c r="D4" i="14"/>
  <c r="D3" i="14"/>
  <c r="C13" i="14"/>
  <c r="C12" i="14"/>
  <c r="C11" i="14"/>
  <c r="C10" i="14"/>
  <c r="C9" i="14"/>
  <c r="C8" i="14"/>
  <c r="C7" i="14"/>
  <c r="C6" i="14"/>
  <c r="C5" i="14"/>
  <c r="C4" i="14"/>
  <c r="C3" i="14"/>
  <c r="D2" i="14"/>
  <c r="C2" i="14"/>
  <c r="B13" i="14"/>
  <c r="E13" i="14" s="1"/>
  <c r="G13" i="14" s="1"/>
  <c r="B12" i="14"/>
  <c r="E12" i="14" s="1"/>
  <c r="G12" i="14" s="1"/>
  <c r="B11" i="14"/>
  <c r="E11" i="14" s="1"/>
  <c r="H11" i="14" s="1"/>
  <c r="B10" i="14"/>
  <c r="E10" i="14" s="1"/>
  <c r="F10" i="14" s="1"/>
  <c r="B9" i="14"/>
  <c r="E9" i="14" s="1"/>
  <c r="F9" i="14" s="1"/>
  <c r="B8" i="14"/>
  <c r="E8" i="14" s="1"/>
  <c r="F8" i="14" s="1"/>
  <c r="B7" i="14"/>
  <c r="E7" i="14" s="1"/>
  <c r="F7" i="14" s="1"/>
  <c r="B6" i="14"/>
  <c r="E6" i="14" s="1"/>
  <c r="G6" i="14" s="1"/>
  <c r="B5" i="14"/>
  <c r="E5" i="14" s="1"/>
  <c r="G5" i="14" s="1"/>
  <c r="B4" i="14"/>
  <c r="E4" i="14" s="1"/>
  <c r="G4" i="14" s="1"/>
  <c r="B3" i="14"/>
  <c r="E3" i="14" s="1"/>
  <c r="H3" i="14" s="1"/>
  <c r="B2" i="14"/>
  <c r="E2" i="14" s="1"/>
  <c r="G2" i="14" s="1"/>
  <c r="N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2" i="14" l="1"/>
  <c r="F6" i="14"/>
  <c r="F5" i="14"/>
  <c r="F4" i="14"/>
  <c r="G8" i="14"/>
  <c r="H10" i="14"/>
  <c r="G11" i="14"/>
  <c r="G10" i="14"/>
  <c r="G9" i="14"/>
  <c r="G7" i="14"/>
  <c r="H9" i="14"/>
  <c r="G3" i="14"/>
  <c r="H8" i="14"/>
  <c r="F13" i="14"/>
  <c r="H7" i="14"/>
  <c r="F11" i="14"/>
  <c r="F2" i="14"/>
  <c r="H2" i="14"/>
  <c r="H6" i="14"/>
  <c r="F3" i="14"/>
  <c r="H13" i="14"/>
  <c r="H5" i="14"/>
  <c r="H12" i="14"/>
  <c r="H4" i="14"/>
</calcChain>
</file>

<file path=xl/sharedStrings.xml><?xml version="1.0" encoding="utf-8"?>
<sst xmlns="http://schemas.openxmlformats.org/spreadsheetml/2006/main" count="7063" uniqueCount="2112">
  <si>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</si>
  <si>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</si>
  <si>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</si>
  <si>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</si>
  <si>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</si>
  <si>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</si>
  <si>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</si>
  <si>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</si>
  <si>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</si>
  <si>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</si>
  <si>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</si>
  <si>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</si>
  <si>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</si>
  <si>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</si>
  <si>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</si>
  <si>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</si>
  <si>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</si>
  <si>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</si>
  <si>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</si>
  <si>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</si>
  <si>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</si>
  <si>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</si>
  <si>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</si>
  <si>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</si>
  <si>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</si>
  <si>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</si>
  <si>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</si>
  <si>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</si>
  <si>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</si>
  <si>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</si>
  <si>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</si>
  <si>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</si>
  <si>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</si>
  <si>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</si>
  <si>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</si>
  <si>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</si>
  <si>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</si>
  <si>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</si>
  <si>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</si>
  <si>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</si>
  <si>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</si>
  <si>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</si>
  <si>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</si>
  <si>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</si>
  <si>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</si>
  <si>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</si>
  <si>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</si>
  <si>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</si>
  <si>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</si>
  <si>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</si>
  <si>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</si>
  <si>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</si>
  <si>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</si>
  <si>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</si>
  <si>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</si>
  <si>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</si>
  <si>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</si>
  <si>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</si>
  <si>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</si>
  <si>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</si>
  <si>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</si>
  <si>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</si>
  <si>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</si>
  <si>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</si>
  <si>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</si>
  <si>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</si>
  <si>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</si>
  <si>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</si>
  <si>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</si>
  <si>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</si>
  <si>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</si>
  <si>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</si>
  <si>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</si>
  <si>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</si>
  <si>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</si>
  <si>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</si>
  <si>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</si>
  <si>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</si>
  <si>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</si>
  <si>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</si>
  <si>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</si>
  <si>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</si>
  <si>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</si>
  <si>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</si>
  <si>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</si>
  <si>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</si>
  <si>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</si>
  <si>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</si>
  <si>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</si>
  <si>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</si>
  <si>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</si>
  <si>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</si>
  <si>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</si>
  <si>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</si>
  <si>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</si>
  <si>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</si>
  <si>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</si>
  <si>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</si>
  <si>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</si>
  <si>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</si>
  <si>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</si>
  <si>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</si>
  <si>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</si>
  <si>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</si>
  <si>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</si>
  <si>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</si>
  <si>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</si>
  <si>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</si>
  <si>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</si>
  <si>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</si>
  <si>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</si>
  <si>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</si>
  <si>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</si>
  <si>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</si>
  <si>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</si>
  <si>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</si>
  <si>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</si>
  <si>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</si>
  <si>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</si>
  <si>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</si>
  <si>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</si>
  <si>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</si>
  <si>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</si>
  <si>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</si>
  <si>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</si>
  <si>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</si>
  <si>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</si>
  <si>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</si>
  <si>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</si>
  <si>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</si>
  <si>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</si>
  <si>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</si>
  <si>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</si>
  <si>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</si>
  <si>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</si>
  <si>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</si>
  <si>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</si>
  <si>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</si>
  <si>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</si>
  <si>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</si>
  <si>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</si>
  <si>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</si>
  <si>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</si>
  <si>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</si>
  <si>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</si>
  <si>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</si>
  <si>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</si>
  <si>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</si>
  <si>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</si>
  <si>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</si>
  <si>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</si>
  <si>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</si>
  <si>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</si>
  <si>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</si>
  <si>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</si>
  <si>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</si>
  <si>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</si>
  <si>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</si>
  <si>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</si>
  <si>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</si>
  <si>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</si>
  <si>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</si>
  <si>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</si>
  <si>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</si>
  <si>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</si>
  <si>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</si>
  <si>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</si>
  <si>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</si>
  <si>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</si>
  <si>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</si>
  <si>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</si>
  <si>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</si>
  <si>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</si>
  <si>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</si>
  <si>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</si>
  <si>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</si>
  <si>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</si>
  <si>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</si>
  <si>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</si>
  <si>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</si>
  <si>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</si>
  <si>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</si>
  <si>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</si>
  <si>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</si>
  <si>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</si>
  <si>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</si>
  <si>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</si>
  <si>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</si>
  <si>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</si>
  <si>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</si>
  <si>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</si>
  <si>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</si>
  <si>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</si>
  <si>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</si>
  <si>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</si>
  <si>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</si>
  <si>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</si>
  <si>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</si>
  <si>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</si>
  <si>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</si>
  <si>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</si>
  <si>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</si>
  <si>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</si>
  <si>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</si>
  <si>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</si>
  <si>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</si>
  <si>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</si>
  <si>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</si>
  <si>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</si>
  <si>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</si>
  <si>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</si>
  <si>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</si>
  <si>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</si>
  <si>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</si>
  <si>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</si>
  <si>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</si>
  <si>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</si>
  <si>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</si>
  <si>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</si>
  <si>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</si>
  <si>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</si>
  <si>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</si>
  <si>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</si>
  <si>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</si>
  <si>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</si>
  <si>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</si>
  <si>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</si>
  <si>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</si>
  <si>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</si>
  <si>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</si>
  <si>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</si>
  <si>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</si>
  <si>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</si>
  <si>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</si>
  <si>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</si>
  <si>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</si>
  <si>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</si>
  <si>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</si>
  <si>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</si>
  <si>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</si>
  <si>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</si>
  <si>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</si>
  <si>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</si>
  <si>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</si>
  <si>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</si>
  <si>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</si>
  <si>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</si>
  <si>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</si>
  <si>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</si>
  <si>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</si>
  <si>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</si>
  <si>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</si>
  <si>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</si>
  <si>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</si>
  <si>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</si>
  <si>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</si>
  <si>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</si>
  <si>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</si>
  <si>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</si>
  <si>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</si>
  <si>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</si>
  <si>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</si>
  <si>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</si>
  <si>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</si>
  <si>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</si>
  <si>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</si>
  <si>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</si>
  <si>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</si>
  <si>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</si>
  <si>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</si>
  <si>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</si>
  <si>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</si>
  <si>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</si>
  <si>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</si>
  <si>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</si>
  <si>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</si>
  <si>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</si>
  <si>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</si>
  <si>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</si>
  <si>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</si>
  <si>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</si>
  <si>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</si>
  <si>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</si>
  <si>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</si>
  <si>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</si>
  <si>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</si>
  <si>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</si>
  <si>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</si>
  <si>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</si>
  <si>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</si>
  <si>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</si>
  <si>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</si>
  <si>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</si>
  <si>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</si>
  <si>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</si>
  <si>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</si>
  <si>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</si>
  <si>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</si>
  <si>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</si>
  <si>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</si>
  <si>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</si>
  <si>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</si>
  <si>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</si>
  <si>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</si>
  <si>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</si>
  <si>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</si>
  <si>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</si>
  <si>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</si>
  <si>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</si>
  <si>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</si>
  <si>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</si>
  <si>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</si>
  <si>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</si>
  <si>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</si>
  <si>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</si>
  <si>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</si>
  <si>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</si>
  <si>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</si>
  <si>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</si>
  <si>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</si>
  <si>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</si>
  <si>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</si>
  <si>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</si>
  <si>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</si>
  <si>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</si>
  <si>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</si>
  <si>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</si>
  <si>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</si>
  <si>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</si>
  <si>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</si>
  <si>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</si>
  <si>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</si>
  <si>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</si>
  <si>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</si>
  <si>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</si>
  <si>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</si>
  <si>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</si>
  <si>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</si>
  <si>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</si>
  <si>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</si>
  <si>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</si>
  <si>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</si>
  <si>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</si>
  <si>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</si>
  <si>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</si>
  <si>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</si>
  <si>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</si>
  <si>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</si>
  <si>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</si>
  <si>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</si>
  <si>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</si>
  <si>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</si>
  <si>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</si>
  <si>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</si>
  <si>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</si>
  <si>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</si>
  <si>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</si>
  <si>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</si>
  <si>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</si>
  <si>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</si>
  <si>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</si>
  <si>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</si>
  <si>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</si>
  <si>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</si>
  <si>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</si>
  <si>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</si>
  <si>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</si>
  <si>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</si>
  <si>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</si>
  <si>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</si>
  <si>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</si>
  <si>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</si>
  <si>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</si>
  <si>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</si>
  <si>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</si>
  <si>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</si>
  <si>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</si>
  <si>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</si>
  <si>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</si>
  <si>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</si>
  <si>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</si>
  <si>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</si>
  <si>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</si>
  <si>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</si>
  <si>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</si>
  <si>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</si>
  <si>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</si>
  <si>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</si>
  <si>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</si>
  <si>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</si>
  <si>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</si>
  <si>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</si>
  <si>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</si>
  <si>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</si>
  <si>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</si>
  <si>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</si>
  <si>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</si>
  <si>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</si>
  <si>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</si>
  <si>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</si>
  <si>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</si>
  <si>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</si>
  <si>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</si>
  <si>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</si>
  <si>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</si>
  <si>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</si>
  <si>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</si>
  <si>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</si>
  <si>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</si>
  <si>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</si>
  <si>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</si>
  <si>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</si>
  <si>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</si>
  <si>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</si>
  <si>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</si>
  <si>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</si>
  <si>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</si>
  <si>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</si>
  <si>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</si>
  <si>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</si>
  <si>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</si>
  <si>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</si>
  <si>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</si>
  <si>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</si>
  <si>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</si>
  <si>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</si>
  <si>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</si>
  <si>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</si>
  <si>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</si>
  <si>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</si>
  <si>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</si>
  <si>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</si>
  <si>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</si>
  <si>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</si>
  <si>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</si>
  <si>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</si>
  <si>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</si>
  <si>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</si>
  <si>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</si>
  <si>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</si>
  <si>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</si>
  <si>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</si>
  <si>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</si>
  <si>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</si>
  <si>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</si>
  <si>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</si>
  <si>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</si>
  <si>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</si>
  <si>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</si>
  <si>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</si>
  <si>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</si>
  <si>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</si>
  <si>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</si>
  <si>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</si>
  <si>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</si>
  <si>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</si>
  <si>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</si>
  <si>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</si>
  <si>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</si>
  <si>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</si>
  <si>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</si>
  <si>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</si>
  <si>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</si>
  <si>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</si>
  <si>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</si>
  <si>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</si>
  <si>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</si>
  <si>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</si>
  <si>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</si>
  <si>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</si>
  <si>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</si>
  <si>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</si>
  <si>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</si>
  <si>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</si>
  <si>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</si>
  <si>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</si>
  <si>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</si>
  <si>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</si>
  <si>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</si>
  <si>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</si>
  <si>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</si>
  <si>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</si>
  <si>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</si>
  <si>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</si>
  <si>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</si>
  <si>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</si>
  <si>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</si>
  <si>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</si>
  <si>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</si>
  <si>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</si>
  <si>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</si>
  <si>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</si>
  <si>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</si>
  <si>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</si>
  <si>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</si>
  <si>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</si>
  <si>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</si>
  <si>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</si>
  <si>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</si>
  <si>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</si>
  <si>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</si>
  <si>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</si>
  <si>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</si>
  <si>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</si>
  <si>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</si>
  <si>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</si>
  <si>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</si>
  <si>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</si>
  <si>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</si>
  <si>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</si>
  <si>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</si>
  <si>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</si>
  <si>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</si>
  <si>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</si>
  <si>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</si>
  <si>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</si>
  <si>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</si>
  <si>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</si>
  <si>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</si>
  <si>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</si>
  <si>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</si>
  <si>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</si>
  <si>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</si>
  <si>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</si>
  <si>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</si>
  <si>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</si>
  <si>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</si>
  <si>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</si>
  <si>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</si>
  <si>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</si>
  <si>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</si>
  <si>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</si>
  <si>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</si>
  <si>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</si>
  <si>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</si>
  <si>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</si>
  <si>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</si>
  <si>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</si>
  <si>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</si>
  <si>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</si>
  <si>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</si>
  <si>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</si>
  <si>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</si>
  <si>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</si>
  <si>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</si>
  <si>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</si>
  <si>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</si>
  <si>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</si>
  <si>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</si>
  <si>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</si>
  <si>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</si>
  <si>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</si>
  <si>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</si>
  <si>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</si>
  <si>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</si>
  <si>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</si>
  <si>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</si>
  <si>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</si>
  <si>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</si>
  <si>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</si>
  <si>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</si>
  <si>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</si>
  <si>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</si>
  <si>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</si>
  <si>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</si>
  <si>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</si>
  <si>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</si>
  <si>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</si>
  <si>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</si>
  <si>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</si>
  <si>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</si>
  <si>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</si>
  <si>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</si>
  <si>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</si>
  <si>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</si>
  <si>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</si>
  <si>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</si>
  <si>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</si>
  <si>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</si>
  <si>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</si>
  <si>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</si>
  <si>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</si>
  <si>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</si>
  <si>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</si>
  <si>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</si>
  <si>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</si>
  <si>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</si>
  <si>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</si>
  <si>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</si>
  <si>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</si>
  <si>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</si>
  <si>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</si>
  <si>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</si>
  <si>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</si>
  <si>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</si>
  <si>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</si>
  <si>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</si>
  <si>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</si>
  <si>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</si>
  <si>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</si>
  <si>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</si>
  <si>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</si>
  <si>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</si>
  <si>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</si>
  <si>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</si>
  <si>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</si>
  <si>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</si>
  <si>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</si>
  <si>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</si>
  <si>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</si>
  <si>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</si>
  <si>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</si>
  <si>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</si>
  <si>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</si>
  <si>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</si>
  <si>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</si>
  <si>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</si>
  <si>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</si>
  <si>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</si>
  <si>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</si>
  <si>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</si>
  <si>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</si>
  <si>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</si>
  <si>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</si>
  <si>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</si>
  <si>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</si>
  <si>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</si>
  <si>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</si>
  <si>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</si>
  <si>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</si>
  <si>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</si>
  <si>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</si>
  <si>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</si>
  <si>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</si>
  <si>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</si>
  <si>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</si>
  <si>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</si>
  <si>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</si>
  <si>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</si>
  <si>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</si>
  <si>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</si>
  <si>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</si>
  <si>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</si>
  <si>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</si>
  <si>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</si>
  <si>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</si>
  <si>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</si>
  <si>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</si>
  <si>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</si>
  <si>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</si>
  <si>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</si>
  <si>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</si>
  <si>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</si>
  <si>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</si>
  <si>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</si>
  <si>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</si>
  <si>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</si>
  <si>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</si>
  <si>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</si>
  <si>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</si>
  <si>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</si>
  <si>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</si>
  <si>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</si>
  <si>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</si>
  <si>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</si>
  <si>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</si>
  <si>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</si>
  <si>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</si>
  <si>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</si>
  <si>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</si>
  <si>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</si>
  <si>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</si>
  <si>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</si>
  <si>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</si>
  <si>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</si>
  <si>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</si>
  <si>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</si>
  <si>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</si>
  <si>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</si>
  <si>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</si>
  <si>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</si>
  <si>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</si>
  <si>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</si>
  <si>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</si>
  <si>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</si>
  <si>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</si>
  <si>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</si>
  <si>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</si>
  <si>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</si>
  <si>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</si>
  <si>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</si>
  <si>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</si>
  <si>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</si>
  <si>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</si>
  <si>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</si>
  <si>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</si>
  <si>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</si>
  <si>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</si>
  <si>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</si>
  <si>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</si>
  <si>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</si>
  <si>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</si>
  <si>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</si>
  <si>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</si>
  <si>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</si>
  <si>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</si>
  <si>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</si>
  <si>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</si>
  <si>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</si>
  <si>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</si>
  <si>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</si>
  <si>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</si>
  <si>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</si>
  <si>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</si>
  <si>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</si>
  <si>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</si>
  <si>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</si>
  <si>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</si>
  <si>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</si>
  <si>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</si>
  <si>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</si>
  <si>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</si>
  <si>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</si>
  <si>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</si>
  <si>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</si>
  <si>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</si>
  <si>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</si>
  <si>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</si>
  <si>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</si>
  <si>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</si>
  <si>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</si>
  <si>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</si>
  <si>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</si>
  <si>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</si>
  <si>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</si>
  <si>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</si>
  <si>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</si>
  <si>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</si>
  <si>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</si>
  <si>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</si>
  <si>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</si>
  <si>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</si>
  <si>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</si>
  <si>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</si>
  <si>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</si>
  <si>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</si>
  <si>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</si>
  <si>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</si>
  <si>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</si>
  <si>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</si>
  <si>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</si>
  <si>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</si>
  <si>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</si>
  <si>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</si>
  <si>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</si>
  <si>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</si>
  <si>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</si>
  <si>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</si>
  <si>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</si>
  <si>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</si>
  <si>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</si>
  <si>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</si>
  <si>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</si>
  <si>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</si>
  <si>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</si>
  <si>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</si>
  <si>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</si>
  <si>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</si>
  <si>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</si>
  <si>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</si>
  <si>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</si>
  <si>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</si>
  <si>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</si>
  <si>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</si>
  <si>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</si>
  <si>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</si>
  <si>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</si>
  <si>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</si>
  <si>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</si>
  <si>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</si>
  <si>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</si>
  <si>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</si>
  <si>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</si>
  <si>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</si>
  <si>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</si>
  <si>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</si>
  <si>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</si>
  <si>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</si>
  <si>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</si>
  <si>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</si>
  <si>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</si>
  <si>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</si>
  <si>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</si>
  <si>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</si>
  <si>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</si>
  <si>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</si>
  <si>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</si>
  <si>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</si>
  <si>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</si>
  <si>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</si>
  <si>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</si>
  <si>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</si>
  <si>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</si>
  <si>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</si>
  <si>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</si>
  <si>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</si>
  <si>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</si>
  <si>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</si>
  <si>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</si>
  <si>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</si>
  <si>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</si>
  <si>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</si>
  <si>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</si>
  <si>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</si>
  <si>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</si>
  <si>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</si>
  <si>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</si>
  <si>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</si>
  <si>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</si>
  <si>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</si>
  <si>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</si>
  <si>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</si>
  <si>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</si>
  <si>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</si>
  <si>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</si>
  <si>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</si>
  <si>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</si>
  <si>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</si>
  <si>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</si>
  <si>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</si>
  <si>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</si>
  <si>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</si>
  <si>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</si>
  <si>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</si>
  <si>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</si>
  <si>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</si>
  <si>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</si>
  <si>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</si>
  <si>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</si>
  <si>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</si>
  <si>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</si>
  <si>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</si>
  <si>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</si>
  <si>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</si>
  <si>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</si>
  <si>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</si>
  <si>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</si>
  <si>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</si>
  <si>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</si>
  <si>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</si>
  <si>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</si>
  <si>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</si>
  <si>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</si>
  <si>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</si>
  <si>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</si>
  <si>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</si>
  <si>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</si>
  <si>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</si>
  <si>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</si>
  <si>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</si>
  <si>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</si>
  <si>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</si>
  <si>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</si>
  <si>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</si>
  <si>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</si>
  <si>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</si>
  <si>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</si>
  <si>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</si>
  <si>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</si>
  <si>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</si>
  <si>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</si>
  <si>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</si>
  <si>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</si>
  <si>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</si>
  <si>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</si>
  <si>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</si>
  <si>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</si>
  <si>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</si>
  <si>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</si>
  <si>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</si>
  <si>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</si>
  <si>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</si>
  <si>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</si>
  <si>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</si>
  <si>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</si>
  <si>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</si>
  <si>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</si>
  <si>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</si>
  <si>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</si>
  <si>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</si>
  <si>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</si>
  <si>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</si>
  <si>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</si>
  <si>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</si>
  <si>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</si>
  <si>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</si>
  <si>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</si>
  <si>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</si>
  <si>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</si>
  <si>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</si>
  <si>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</si>
  <si>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</si>
  <si>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</si>
  <si>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</si>
  <si>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</si>
  <si>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</si>
  <si>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</si>
  <si>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</si>
  <si>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</si>
  <si>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</si>
  <si>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</si>
  <si>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</si>
  <si>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</si>
  <si>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</si>
  <si>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</si>
  <si>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</si>
  <si>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</si>
  <si>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</si>
  <si>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</si>
  <si>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</si>
  <si>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</si>
  <si>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</si>
  <si>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</si>
  <si>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</si>
  <si>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</si>
  <si>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</si>
  <si>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</si>
  <si>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</si>
  <si>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</si>
  <si>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</si>
  <si>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</si>
  <si>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</si>
  <si>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</si>
  <si>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</si>
  <si>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</si>
  <si>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</si>
  <si>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</si>
  <si>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</si>
  <si>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</si>
  <si>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</si>
  <si>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</si>
  <si>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</si>
  <si>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</si>
  <si>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</si>
  <si>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</si>
  <si>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</si>
  <si>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</si>
  <si>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</si>
  <si>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</si>
  <si>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</si>
  <si>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</si>
  <si>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</si>
  <si>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</si>
  <si>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</si>
  <si>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</si>
  <si>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</si>
  <si>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</si>
  <si>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</si>
  <si>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</si>
  <si>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</si>
  <si>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</si>
  <si>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</si>
  <si>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</si>
  <si>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</si>
  <si>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</si>
  <si>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</si>
  <si>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</si>
  <si>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</si>
  <si>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</si>
  <si>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</si>
  <si>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</si>
  <si>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</si>
  <si>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</si>
  <si>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</si>
  <si>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</si>
  <si>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</si>
  <si>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</si>
  <si>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</si>
  <si>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</si>
  <si>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</si>
  <si>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</si>
  <si>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</si>
  <si>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</si>
  <si>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</si>
  <si>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</si>
  <si>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</si>
  <si>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</si>
  <si>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</si>
  <si>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</si>
  <si>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</si>
  <si>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</si>
  <si>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</si>
  <si>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</si>
  <si>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</si>
  <si>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</si>
  <si>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</si>
  <si>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</si>
  <si>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</si>
  <si>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</si>
  <si>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</si>
  <si>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</si>
  <si>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</si>
  <si>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</si>
  <si>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</si>
  <si>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</si>
  <si>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</si>
  <si>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</si>
  <si>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</si>
  <si>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</si>
  <si>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</si>
  <si>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</si>
  <si>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</si>
  <si>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</si>
  <si>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</si>
  <si>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</si>
  <si>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</si>
  <si>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</si>
  <si>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</si>
  <si>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</si>
  <si>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</si>
  <si>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</si>
  <si>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</si>
  <si>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</si>
  <si>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</si>
  <si>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</si>
  <si>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</si>
  <si>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</si>
  <si>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</si>
  <si>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</si>
  <si>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</si>
  <si>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</si>
  <si>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</si>
  <si>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</si>
  <si>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</si>
  <si>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</si>
  <si>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</si>
  <si>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</si>
  <si>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</si>
  <si>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</si>
  <si>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</si>
  <si>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</si>
  <si>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</si>
  <si>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</si>
  <si>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</si>
  <si>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</si>
  <si>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</si>
  <si>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</si>
  <si>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</si>
  <si>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</si>
  <si>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</si>
  <si>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</si>
  <si>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</si>
  <si>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</si>
  <si>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</si>
  <si>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</si>
  <si>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</si>
  <si>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</si>
  <si>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</si>
  <si>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</si>
  <si>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</si>
  <si>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</si>
  <si>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</si>
  <si>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</si>
  <si>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</si>
  <si>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</si>
  <si>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</si>
  <si>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</si>
  <si>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</si>
  <si>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</si>
  <si>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</si>
  <si>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</si>
  <si>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</si>
  <si>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</si>
  <si>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</si>
  <si>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</si>
  <si>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</si>
  <si>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</si>
  <si>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</si>
  <si>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</si>
  <si>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</si>
  <si>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</si>
  <si>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</si>
  <si>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</si>
  <si>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</si>
  <si>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</si>
  <si>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</si>
  <si>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</si>
  <si>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</si>
  <si>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</si>
  <si>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</si>
  <si>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</si>
  <si>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</si>
  <si>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</si>
  <si>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</si>
  <si>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</si>
  <si>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</si>
  <si>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</si>
  <si>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</si>
  <si>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</si>
  <si>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</si>
  <si>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</si>
  <si>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</si>
  <si>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</si>
  <si>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</si>
  <si>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</si>
  <si>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</si>
  <si>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</si>
  <si>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</si>
  <si>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</si>
  <si>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</si>
  <si>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</si>
  <si>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</si>
  <si>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</si>
  <si>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</si>
  <si>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</si>
  <si>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</si>
  <si>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</si>
  <si>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</si>
  <si>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</si>
  <si>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</si>
  <si>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</si>
  <si>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</si>
  <si>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</si>
  <si>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</si>
  <si>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</si>
  <si>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</si>
  <si>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</si>
  <si>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</si>
  <si>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</si>
  <si>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</si>
  <si>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</si>
  <si>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</si>
  <si>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</si>
  <si>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</si>
  <si>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</si>
  <si>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</si>
  <si>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</si>
  <si>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</si>
  <si>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</si>
  <si>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</si>
  <si>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</si>
  <si>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</si>
  <si>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</si>
  <si>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</si>
  <si>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</si>
  <si>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</si>
  <si>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</si>
  <si>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</si>
  <si>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</si>
  <si>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</si>
  <si>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</si>
  <si>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</si>
  <si>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</si>
  <si>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</si>
  <si>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</si>
  <si>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</si>
  <si>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</si>
  <si>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</si>
  <si>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</si>
  <si>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</si>
  <si>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</si>
  <si>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</si>
  <si>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</si>
  <si>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</si>
  <si>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</si>
  <si>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</si>
  <si>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</si>
  <si>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</si>
  <si>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</si>
  <si>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</si>
  <si>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</si>
  <si>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</si>
  <si>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</si>
  <si>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</si>
  <si>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</si>
  <si>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</si>
  <si>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</si>
  <si>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</si>
  <si>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</si>
  <si>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</si>
  <si>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</si>
  <si>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</si>
  <si>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</si>
  <si>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</si>
  <si>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</si>
  <si>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</si>
  <si>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</si>
  <si>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</si>
  <si>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</si>
  <si>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</si>
  <si>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</si>
  <si>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</si>
  <si>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</si>
  <si>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</si>
  <si>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</si>
  <si>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</si>
  <si>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</si>
  <si>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</si>
  <si>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</si>
  <si>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</si>
  <si>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</si>
  <si>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</si>
  <si>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</si>
  <si>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</si>
  <si>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</si>
  <si>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</si>
  <si>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</si>
  <si>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</si>
  <si>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</si>
  <si>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</si>
  <si>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</si>
  <si>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</si>
  <si>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</si>
  <si>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</si>
  <si>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</si>
  <si>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</si>
  <si>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</si>
  <si>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</si>
  <si>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</si>
  <si>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</si>
  <si>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</si>
  <si>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</si>
  <si>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</si>
  <si>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</si>
  <si>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</si>
  <si>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</si>
  <si>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</si>
  <si>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</si>
  <si>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</si>
  <si>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</si>
  <si>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</si>
  <si>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</si>
  <si>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</si>
  <si>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</si>
  <si>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</si>
  <si>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</si>
  <si>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</si>
  <si>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</si>
  <si>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</si>
  <si>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</si>
  <si>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</si>
  <si>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</si>
  <si>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</si>
  <si>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</si>
  <si>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</si>
  <si>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</si>
  <si>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</si>
  <si>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</si>
  <si>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</si>
  <si>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</si>
  <si>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</si>
  <si>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</si>
  <si>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</si>
  <si>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</si>
  <si>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</si>
  <si>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</si>
  <si>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</si>
  <si>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</si>
  <si>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</si>
  <si>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</si>
  <si>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</si>
  <si>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</si>
  <si>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</si>
  <si>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</si>
  <si>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</si>
  <si>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</si>
  <si>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</si>
  <si>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</si>
  <si>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</si>
  <si>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</si>
  <si>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</si>
  <si>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</si>
  <si>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</si>
  <si>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</si>
  <si>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</si>
  <si>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</si>
  <si>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</si>
  <si>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</si>
  <si>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</si>
  <si>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</si>
  <si>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</si>
  <si>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</si>
  <si>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</si>
  <si>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</si>
  <si>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</si>
  <si>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</si>
  <si>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</si>
  <si>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</si>
  <si>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</si>
  <si>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</si>
  <si>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</si>
  <si>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</si>
  <si>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</si>
  <si>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</si>
  <si>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</si>
  <si>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</si>
  <si>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</si>
  <si>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</si>
  <si>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</si>
  <si>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</si>
  <si>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</si>
  <si>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</si>
  <si>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</si>
  <si>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</si>
  <si>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</si>
  <si>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</si>
  <si>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</si>
  <si>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</si>
  <si>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</si>
  <si>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</si>
  <si>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</si>
  <si>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</si>
  <si>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</si>
  <si>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</si>
  <si>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</si>
  <si>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</si>
  <si>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</si>
  <si>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</si>
  <si>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</si>
  <si>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</si>
  <si>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</si>
  <si>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</si>
  <si>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</si>
  <si>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</si>
  <si>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</si>
  <si>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</si>
  <si>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</si>
  <si>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</si>
  <si>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</si>
  <si>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</si>
  <si>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</si>
  <si>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</si>
  <si>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</si>
  <si>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</si>
  <si>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</si>
  <si>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</si>
  <si>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</si>
  <si>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</si>
  <si>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</si>
  <si>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</si>
  <si>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</si>
  <si>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</si>
  <si>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</si>
  <si>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</si>
  <si>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</si>
  <si>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</si>
  <si>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</si>
  <si>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</si>
  <si>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</si>
  <si>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</si>
  <si>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</si>
  <si>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</si>
  <si>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</si>
  <si>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</si>
  <si>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</si>
  <si>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</si>
  <si>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</si>
  <si>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</si>
  <si>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</si>
  <si>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</si>
  <si>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</si>
  <si>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</si>
  <si>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</si>
  <si>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</si>
  <si>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</si>
  <si>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</si>
  <si>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</si>
  <si>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</si>
  <si>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</si>
  <si>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</si>
  <si>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</si>
  <si>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</si>
  <si>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</si>
  <si>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</si>
  <si>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</si>
  <si>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</si>
  <si>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</si>
  <si>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</si>
  <si>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</si>
  <si>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</si>
  <si>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</si>
  <si>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</si>
  <si>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</si>
  <si>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</si>
  <si>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</si>
  <si>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</si>
  <si>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</si>
  <si>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</si>
  <si>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</si>
  <si>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</si>
  <si>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</si>
  <si>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</si>
  <si>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</si>
  <si>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</si>
  <si>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</si>
  <si>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</si>
  <si>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</si>
  <si>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</si>
  <si>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</si>
  <si>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</si>
  <si>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</si>
  <si>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</si>
  <si>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</si>
  <si>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</si>
  <si>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</si>
  <si>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</si>
  <si>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</si>
  <si>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</si>
  <si>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</si>
  <si>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</si>
  <si>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</si>
  <si>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</si>
  <si>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</si>
  <si>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</si>
  <si>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</si>
  <si>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</si>
  <si>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</si>
  <si>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</si>
  <si>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</si>
  <si>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</si>
  <si>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</si>
  <si>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</si>
  <si>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</si>
  <si>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</si>
  <si>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</si>
  <si>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</si>
  <si>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</si>
  <si>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</si>
  <si>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</si>
  <si>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</si>
  <si>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</si>
  <si>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</si>
  <si>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</si>
  <si>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</si>
  <si>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</si>
  <si>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</si>
  <si>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</si>
  <si>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</si>
  <si>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</si>
  <si>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</si>
  <si>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</si>
  <si>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</si>
  <si>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</si>
  <si>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</si>
  <si>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</si>
  <si>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</si>
  <si>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</si>
  <si>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</si>
  <si>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</si>
  <si>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</si>
  <si>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</si>
  <si>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</si>
  <si>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</si>
  <si>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</si>
  <si>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</si>
  <si>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</si>
  <si>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</si>
  <si>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</si>
  <si>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</si>
  <si>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</si>
  <si>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</si>
  <si>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</si>
  <si>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</si>
  <si>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</si>
  <si>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</si>
  <si>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</si>
  <si>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</si>
  <si>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</si>
  <si>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</si>
  <si>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</si>
  <si>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</si>
  <si>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</si>
  <si>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</si>
  <si>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</si>
  <si>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</si>
  <si>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</si>
  <si>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</si>
  <si>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</si>
  <si>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</si>
  <si>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</si>
  <si>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</si>
  <si>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</si>
  <si>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</si>
  <si>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</si>
  <si>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</si>
  <si>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</si>
  <si>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</si>
  <si>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</si>
  <si>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</si>
  <si>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</si>
  <si>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</si>
  <si>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</si>
  <si>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</si>
  <si>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</si>
  <si>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</si>
  <si>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</si>
  <si>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</si>
  <si>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</si>
  <si>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</si>
  <si>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</si>
  <si>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</si>
  <si>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</si>
  <si>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</si>
  <si>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</si>
  <si>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</si>
  <si>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</si>
  <si>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</si>
  <si>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</si>
  <si>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</si>
  <si>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</si>
  <si>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</si>
  <si>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</si>
  <si>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</si>
  <si>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</si>
  <si>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</si>
  <si>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</si>
  <si>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</si>
  <si>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</si>
  <si>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</si>
  <si>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</si>
  <si>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</si>
  <si>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</si>
  <si>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</si>
  <si>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</si>
  <si>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</si>
  <si>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</si>
  <si>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</si>
  <si>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</si>
  <si>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</si>
  <si>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</si>
  <si>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</si>
  <si>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</si>
  <si>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</si>
  <si>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</si>
  <si>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</si>
  <si>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</si>
  <si>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</si>
  <si>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</si>
  <si>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</si>
  <si>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</si>
  <si>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</si>
  <si>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</si>
  <si>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</si>
  <si>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</si>
  <si>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</si>
  <si>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</si>
  <si>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</si>
  <si>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</si>
  <si>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</si>
  <si>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</si>
  <si>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</si>
  <si>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</si>
  <si>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</si>
  <si>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</si>
  <si>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</si>
  <si>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</si>
  <si>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</si>
  <si>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</si>
  <si>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</si>
  <si>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</si>
  <si>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</si>
  <si>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</si>
  <si>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</si>
  <si>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</si>
  <si>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</si>
  <si>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</si>
  <si>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</si>
  <si>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</si>
  <si>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</si>
  <si>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</si>
  <si>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</si>
  <si>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</si>
  <si>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</si>
  <si>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</si>
  <si>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</si>
  <si>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</si>
  <si>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</si>
  <si>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</si>
  <si>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</si>
  <si>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</si>
  <si>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</si>
  <si>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</si>
  <si>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</si>
  <si>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</si>
  <si>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</si>
  <si>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</si>
  <si>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</si>
  <si>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</si>
  <si>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</si>
  <si>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</si>
  <si>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</si>
  <si>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</si>
  <si>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</si>
  <si>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</si>
  <si>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</si>
  <si>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</si>
  <si>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</si>
  <si>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</si>
  <si>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</si>
  <si>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</si>
  <si>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</si>
  <si>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</si>
  <si>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</si>
  <si>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</si>
  <si>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</si>
  <si>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</si>
  <si>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</si>
  <si>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</si>
  <si>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</si>
  <si>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</si>
  <si>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</si>
  <si>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</si>
  <si>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</si>
  <si>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</si>
  <si>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</si>
  <si>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</si>
  <si>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</si>
  <si>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</si>
  <si>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</si>
  <si>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</si>
  <si>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</si>
  <si>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</si>
  <si>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</si>
  <si>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</si>
  <si>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</si>
  <si>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</si>
  <si>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</si>
  <si>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</si>
  <si>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</si>
  <si>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</si>
  <si>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</si>
  <si>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</si>
  <si>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</si>
  <si>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</si>
  <si>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</si>
  <si>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</si>
  <si>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</si>
  <si>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</si>
  <si>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</si>
  <si>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</si>
  <si>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</si>
  <si>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</si>
  <si>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</si>
  <si>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</si>
  <si>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</si>
  <si>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</si>
  <si>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</si>
  <si>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</si>
  <si>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</si>
  <si>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</si>
  <si>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</si>
  <si>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</si>
  <si>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</si>
  <si>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</si>
  <si>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</si>
  <si>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</si>
  <si>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</si>
  <si>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</si>
  <si>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</si>
  <si>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</si>
  <si>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</si>
  <si>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</si>
  <si>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</si>
  <si>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</si>
  <si>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</si>
  <si>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</si>
  <si>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</si>
  <si>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</si>
  <si>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</si>
  <si>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</si>
  <si>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</si>
  <si>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</si>
  <si>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</si>
  <si>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</si>
  <si>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</si>
  <si>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</si>
  <si>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</si>
  <si>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</si>
  <si>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</si>
  <si>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</si>
  <si>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</si>
  <si>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</si>
  <si>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</si>
  <si>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</si>
  <si>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</si>
  <si>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</si>
  <si>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</si>
  <si>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</si>
  <si>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</si>
  <si>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</si>
  <si>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</si>
  <si>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</si>
  <si>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</si>
  <si>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</si>
  <si>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</si>
  <si>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</si>
  <si>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</si>
  <si>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</si>
  <si>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</si>
  <si>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</si>
  <si>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</si>
  <si>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</si>
  <si>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</si>
  <si>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</si>
  <si>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</si>
  <si>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</si>
  <si>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</si>
  <si>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</si>
  <si>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</si>
  <si>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</si>
  <si>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</si>
  <si>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</si>
  <si>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</si>
  <si>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</si>
  <si>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</si>
  <si>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</si>
  <si>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</si>
  <si>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</si>
  <si>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</si>
  <si>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</si>
  <si>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</si>
  <si>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</si>
  <si>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</si>
  <si>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</si>
  <si>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</si>
  <si>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</si>
  <si>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</si>
  <si>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</si>
  <si>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</si>
  <si>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</si>
  <si>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</si>
  <si>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</si>
  <si>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</si>
  <si>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</si>
  <si>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</si>
  <si>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</si>
  <si>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</si>
  <si>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</si>
  <si>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</si>
  <si>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</si>
  <si>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</si>
  <si>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</si>
  <si>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</si>
  <si>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</si>
  <si>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</si>
  <si>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</si>
  <si>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</si>
  <si>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</si>
  <si>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</si>
  <si>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</si>
  <si>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</si>
  <si>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</si>
  <si>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</si>
  <si>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</si>
  <si>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</si>
  <si>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</si>
  <si>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</si>
  <si>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</si>
  <si>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</si>
  <si>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</si>
  <si>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</si>
  <si>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</si>
  <si>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</si>
  <si>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</si>
  <si>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</si>
  <si>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</si>
  <si>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</si>
  <si>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</si>
  <si>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</si>
  <si>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</si>
  <si>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</si>
  <si>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</si>
  <si>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</si>
  <si>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</si>
  <si>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</si>
  <si>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</si>
  <si>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</si>
  <si>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</si>
  <si>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</si>
  <si>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</si>
  <si>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</si>
  <si>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</si>
  <si>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</si>
  <si>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</si>
  <si>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</si>
  <si>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</si>
  <si>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</si>
  <si>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</si>
  <si>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</si>
  <si>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</si>
  <si>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</si>
  <si>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</si>
  <si>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</si>
  <si>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</si>
  <si>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</si>
  <si>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</si>
  <si>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</si>
  <si>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</si>
  <si>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</si>
  <si>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</si>
  <si>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</si>
  <si>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</si>
  <si>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</si>
  <si>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</si>
  <si>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</si>
  <si>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</si>
  <si>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</si>
  <si>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</si>
  <si>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</si>
  <si>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</si>
  <si>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</si>
  <si>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</si>
  <si>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</si>
  <si>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</si>
  <si>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</si>
  <si>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</si>
  <si>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</si>
  <si>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</si>
  <si>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</si>
  <si>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</si>
  <si>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</si>
  <si>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</si>
  <si>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</si>
  <si>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</si>
  <si>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</si>
  <si>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</si>
  <si>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</si>
  <si>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</si>
  <si>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</si>
  <si>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</si>
  <si>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</si>
  <si>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</si>
  <si>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</si>
  <si>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</si>
  <si>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</si>
  <si>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</si>
  <si>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</si>
  <si>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</si>
  <si>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</si>
  <si>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</si>
  <si>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</si>
  <si>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</si>
  <si>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</si>
  <si>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</si>
  <si>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</si>
  <si>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</si>
  <si>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</si>
  <si>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</si>
  <si>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</si>
  <si>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</si>
  <si>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</si>
  <si>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</si>
  <si>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</si>
  <si>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</si>
  <si>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</si>
  <si>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</si>
  <si>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</si>
  <si>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</si>
  <si>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</si>
  <si>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</si>
  <si>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</si>
  <si>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</si>
  <si>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</si>
  <si>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</si>
  <si>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</si>
  <si>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</si>
  <si>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</si>
  <si>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</si>
  <si>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</si>
  <si>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</si>
  <si>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</si>
  <si>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</si>
  <si>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</si>
  <si>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</si>
  <si>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</si>
  <si>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</si>
  <si>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</si>
  <si>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</si>
  <si>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</si>
  <si>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</si>
  <si>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</si>
  <si>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</si>
  <si>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</si>
  <si>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</si>
  <si>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</si>
  <si>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</si>
  <si>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</si>
  <si>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</si>
  <si>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</si>
  <si>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</si>
  <si>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</si>
  <si>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</si>
  <si>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</si>
  <si>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</si>
  <si>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</si>
  <si>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</si>
  <si>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</si>
  <si>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</si>
  <si>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</si>
  <si>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</si>
  <si>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</si>
  <si>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</si>
  <si>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</si>
  <si>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</si>
  <si>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</si>
  <si>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</si>
  <si>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</si>
  <si>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</si>
  <si>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</si>
  <si>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</si>
  <si>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</si>
  <si>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</si>
  <si>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</si>
  <si>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</si>
  <si>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</si>
  <si>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</si>
  <si>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</si>
  <si>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</si>
  <si>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</si>
  <si>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</si>
  <si>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</si>
  <si>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</si>
  <si>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</si>
  <si>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</si>
  <si>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</si>
  <si>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</si>
  <si>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</si>
  <si>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</si>
  <si>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</si>
  <si>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</si>
  <si>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</si>
  <si>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</si>
  <si>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</si>
  <si>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</si>
  <si>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</si>
  <si>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</si>
  <si>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</si>
  <si>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</si>
  <si>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</si>
  <si>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</si>
  <si>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</si>
  <si>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</si>
  <si>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</si>
  <si>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</si>
  <si>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</si>
  <si>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</si>
  <si>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</si>
  <si>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</si>
  <si>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</si>
  <si>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</si>
  <si>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</si>
  <si>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</si>
  <si>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</si>
  <si>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</si>
  <si>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</si>
  <si>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</si>
  <si>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</si>
  <si>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</si>
  <si>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</si>
  <si>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</si>
  <si>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</si>
  <si>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</si>
  <si>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</si>
  <si>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</si>
  <si>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</si>
  <si>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</si>
  <si>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</si>
  <si>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</si>
  <si>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</si>
  <si>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</si>
  <si>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</si>
  <si>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</si>
  <si>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</si>
  <si>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</si>
  <si>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</si>
  <si>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</si>
  <si>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</si>
  <si>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</si>
  <si>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</si>
  <si>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</si>
  <si>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</si>
  <si>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</si>
  <si>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</si>
  <si>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</si>
  <si>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</si>
  <si>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</si>
  <si>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</si>
  <si>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</si>
  <si>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</si>
  <si>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</si>
  <si>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</si>
  <si>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</si>
  <si>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</si>
  <si>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</si>
  <si>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</si>
  <si>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</si>
  <si>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</si>
  <si>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</si>
  <si>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</si>
  <si>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</si>
  <si>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</si>
  <si>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</si>
  <si>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</si>
  <si>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</si>
  <si>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</si>
  <si>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</si>
  <si>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</si>
  <si>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</si>
  <si>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</si>
  <si>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</si>
  <si>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</si>
  <si>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</si>
  <si>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</si>
  <si>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</si>
  <si>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</si>
  <si>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</si>
  <si>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</si>
  <si>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</si>
  <si>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</si>
  <si>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</si>
  <si>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</si>
  <si>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</si>
  <si>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</si>
  <si>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</si>
  <si>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</si>
  <si>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</si>
  <si>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</si>
  <si>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</si>
  <si>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</si>
  <si>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</si>
  <si>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</si>
  <si>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</si>
  <si>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</si>
  <si>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</si>
  <si>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Grand Total</t>
  </si>
  <si>
    <t>(All)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</si>
  <si>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</si>
  <si>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</si>
  <si>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</si>
  <si>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</si>
  <si>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</si>
  <si>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</si>
  <si>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</si>
  <si>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</si>
  <si>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</si>
  <si>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</si>
  <si>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</si>
  <si>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documentary</t>
  </si>
  <si>
    <t>animation</t>
  </si>
  <si>
    <t>drama</t>
  </si>
  <si>
    <t>television</t>
  </si>
  <si>
    <t>shorts</t>
  </si>
  <si>
    <t>video games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</si>
  <si>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</si>
  <si>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</si>
  <si>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</si>
  <si>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</si>
  <si>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</si>
  <si>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</si>
  <si>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</si>
  <si>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</si>
  <si>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</si>
  <si>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</si>
  <si>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</si>
  <si>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</si>
  <si>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</si>
  <si>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</si>
  <si>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translations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</si>
  <si>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</si>
  <si>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</si>
  <si>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</si>
  <si>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</si>
  <si>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</si>
  <si>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</si>
  <si>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</si>
  <si>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</si>
  <si>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</si>
  <si>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</si>
  <si>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</si>
  <si>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</si>
  <si>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</si>
  <si>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</si>
  <si>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</si>
  <si>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</si>
  <si>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</si>
  <si>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</si>
  <si>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</si>
  <si>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</si>
  <si>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</si>
  <si>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</si>
  <si>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 xml:space="preserve">Total projects </t>
  </si>
  <si>
    <t>Percentage Succesful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</si>
  <si>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</si>
  <si>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</si>
  <si>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</si>
  <si>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</si>
  <si>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</si>
  <si>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</si>
  <si>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</si>
  <si>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</si>
  <si>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</si>
  <si>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</si>
  <si>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</si>
  <si>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</si>
  <si>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Less than 1000</t>
  </si>
  <si>
    <t>35000 to 39999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</si>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</sst>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/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wrapText="1"/>
    </xf>
    <xf numFmtId="164" fontId="16" fillId="0" borderId="18" xfId="0" applyNumberFormat="1" applyFont="1" applyBorder="1" applyAlignment="1">
      <alignment horizontal="center"/>
    </xf>
    <xf numFmtId="14" fontId="0" fillId="0" borderId="0" xfId="0" applyNumberFormat="1"/>
    <xf numFmtId="0" fontId="16" fillId="0" borderId="1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right"/>
    </xf>
    <xf numFmtId="0" fontId="20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0" xfId="0" applyNumberFormat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0" fontId="0" fillId="0" borderId="0" xfId="0" applyNumberFormat="1" applyBorder="1"/>
    <xf numFmtId="0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BFE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fill>
        <patternFill>
          <bgColor rgb="FFFBFE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BFE0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5F5F5"/>
      <color rgb="FF929292"/>
      <color rgb="FF515151"/>
      <color rgb="FFFFE401"/>
      <color rgb="FFF0BFF0"/>
      <color rgb="FFFBFE01"/>
      <color rgb="FFEF272F"/>
      <color rgb="FFEEADDC"/>
      <color rgb="FF03FA09"/>
      <color rgb="FFE86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Revised_part4.xlsx]Parent 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E4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871653228588265E-2"/>
          <c:y val="5.0773418717401902E-2"/>
          <c:w val="0.87067999649547856"/>
          <c:h val="0.891361563648279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401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16-914D-8CD0-1372992E84E8}"/>
            </c:ext>
          </c:extLst>
        </c:ser>
        <c:ser>
          <c:idx val="1"/>
          <c:order val="1"/>
          <c:tx>
            <c:strRef>
              <c:f>'Parent 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16-914D-8CD0-1372992E84E8}"/>
            </c:ext>
          </c:extLst>
        </c:ser>
        <c:ser>
          <c:idx val="2"/>
          <c:order val="2"/>
          <c:tx>
            <c:strRef>
              <c:f>'Parent 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16-914D-8CD0-1372992E84E8}"/>
            </c:ext>
          </c:extLst>
        </c:ser>
        <c:ser>
          <c:idx val="3"/>
          <c:order val="3"/>
          <c:tx>
            <c:strRef>
              <c:f>'Parent 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16-914D-8CD0-1372992E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5605375"/>
        <c:axId val="425607647"/>
      </c:barChart>
      <c:catAx>
        <c:axId val="4256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7647"/>
        <c:crosses val="autoZero"/>
        <c:auto val="1"/>
        <c:lblAlgn val="ctr"/>
        <c:lblOffset val="100"/>
        <c:noMultiLvlLbl val="0"/>
      </c:catAx>
      <c:valAx>
        <c:axId val="425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Revised_part4.xlsx] Sub-Category Statistics!PivotTable2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E4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Sub-Category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401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2-724D-83EB-C51FDC507827}"/>
            </c:ext>
          </c:extLst>
        </c:ser>
        <c:ser>
          <c:idx val="1"/>
          <c:order val="1"/>
          <c:tx>
            <c:strRef>
              <c:f>' Sub-Category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272-724D-83EB-C51FDC507827}"/>
            </c:ext>
          </c:extLst>
        </c:ser>
        <c:ser>
          <c:idx val="2"/>
          <c:order val="2"/>
          <c:tx>
            <c:strRef>
              <c:f>' Sub-Category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272-724D-83EB-C51FDC507827}"/>
            </c:ext>
          </c:extLst>
        </c:ser>
        <c:ser>
          <c:idx val="3"/>
          <c:order val="3"/>
          <c:tx>
            <c:strRef>
              <c:f>' Sub-Category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72-724D-83EB-C51FDC50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5605375"/>
        <c:axId val="425607647"/>
      </c:barChart>
      <c:catAx>
        <c:axId val="4256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7647"/>
        <c:crosses val="autoZero"/>
        <c:auto val="1"/>
        <c:lblAlgn val="ctr"/>
        <c:lblOffset val="100"/>
        <c:noMultiLvlLbl val="0"/>
      </c:catAx>
      <c:valAx>
        <c:axId val="425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 rot="0" vert="horz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Revised_part4.xlsx]Date Created Outcome!PivotTable6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E40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E401"/>
            </a:solidFill>
            <a:round/>
          </a:ln>
          <a:effectLst/>
        </c:spPr>
        <c:marker>
          <c:symbol val="circle"/>
          <c:size val="5"/>
          <c:spPr>
            <a:solidFill>
              <a:srgbClr val="FFE40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E40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E40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C-AE41-83CC-89BB1522558B}"/>
            </c:ext>
          </c:extLst>
        </c:ser>
        <c:ser>
          <c:idx val="1"/>
          <c:order val="1"/>
          <c:tx>
            <c:strRef>
              <c:f>'Date Created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C-AE41-83CC-89BB1522558B}"/>
            </c:ext>
          </c:extLst>
        </c:ser>
        <c:ser>
          <c:idx val="2"/>
          <c:order val="2"/>
          <c:tx>
            <c:strRef>
              <c:f>'Date Created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C-AE41-83CC-89BB1522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591759"/>
        <c:axId val="1150275375"/>
      </c:lineChart>
      <c:catAx>
        <c:axId val="11485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75375"/>
        <c:crosses val="autoZero"/>
        <c:auto val="1"/>
        <c:lblAlgn val="ctr"/>
        <c:lblOffset val="100"/>
        <c:noMultiLvlLbl val="0"/>
      </c:catAx>
      <c:valAx>
        <c:axId val="11502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</a:t>
            </a:r>
            <a:r>
              <a:rPr lang="en-US" b="1" baseline="0">
                <a:solidFill>
                  <a:schemeClr val="tx1"/>
                </a:solidFill>
              </a:rPr>
              <a:t> Based on Goal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solidFill>
          <a:srgbClr val="F5F5F5"/>
        </a:solidFill>
        <a:ln>
          <a:solidFill>
            <a:srgbClr val="F5F5F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859594445011424E-2"/>
          <c:y val="0.10447887323943662"/>
          <c:w val="0.95417330685110024"/>
          <c:h val="0.56349584118886553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B-6F48-90C7-FA3077DDD709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B-6F48-90C7-FA3077DDD709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E40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B-6F48-90C7-FA3077DD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1407"/>
        <c:axId val="593795759"/>
      </c:lineChart>
      <c:catAx>
        <c:axId val="5935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95759"/>
        <c:crosses val="autoZero"/>
        <c:auto val="1"/>
        <c:lblAlgn val="ctr"/>
        <c:lblOffset val="100"/>
        <c:noMultiLvlLbl val="0"/>
      </c:catAx>
      <c:valAx>
        <c:axId val="5937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Outcomes Backer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Outcomes Backer Count</a:t>
          </a:r>
        </a:p>
      </cx:txPr>
    </cx:title>
    <cx:plotArea>
      <cx:plotAreaRegion>
        <cx:series layoutId="boxWhisker" uniqueId="{DF1993C1-9D9B-4442-B273-9CE4192784F5}">
          <cx:tx>
            <cx:txData>
              <cx:f>_xlchart.v1.1</cx:f>
              <cx:v>backers_count</cx:v>
            </cx:txData>
          </cx:tx>
          <cx:spPr>
            <a:solidFill>
              <a:srgbClr val="00B050"/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8A381DA6-ECED-CB49-B5BE-657DC625B12A}">
          <cx:tx>
            <cx:txData>
              <cx:f>_xlchart.v1.3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B3A3D02F-2FAB-4E40-A3F6-201AF1CAB7B1}">
          <cx:tx>
            <cx:txData>
              <cx:f>_xlchart.v1.5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A9560A22-1DB8-FA40-BF9E-07F93223B6A2}">
          <cx:tx>
            <cx:txData>
              <cx:f>_xlchart.v1.7</cx:f>
              <cx:v>backers_count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3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  <cx:spPr>
    <a:solidFill>
      <a:srgbClr val="F5F5F5"/>
    </a:solidFill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233098</xdr:colOff>
      <xdr:row>0</xdr:row>
      <xdr:rowOff>96762</xdr:rowOff>
    </xdr:from>
    <xdr:to>
      <xdr:col>17</xdr:col>
      <xdr:colOff>778934</xdr:colOff>
      <xdr:row>23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C98F7-B82E-5B81-DCB5-DEDED7D7A14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257153</xdr:colOff>
      <xdr:row>1</xdr:row>
      <xdr:rowOff>13804</xdr:rowOff>
    </xdr:from>
    <xdr:to>
      <xdr:col>20</xdr:col>
      <xdr:colOff>96631</xdr:colOff>
      <xdr:row>33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4A52E-F0CD-0342-9C3E-3C616D4EBE1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205509</xdr:colOff>
      <xdr:row>1</xdr:row>
      <xdr:rowOff>143164</xdr:rowOff>
    </xdr:from>
    <xdr:to>
      <xdr:col>11</xdr:col>
      <xdr:colOff>635000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BAD71-4521-E599-82F5-2110420630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101600</xdr:rowOff>
    </xdr:from>
    <xdr:to>
      <xdr:col>7</xdr:col>
      <xdr:colOff>1460500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47F7A-60A7-D270-2437-3882C0E0427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9338</xdr:colOff>
      <xdr:row>4</xdr:row>
      <xdr:rowOff>0</xdr:rowOff>
    </xdr:from>
    <xdr:to>
      <xdr:col>13</xdr:col>
      <xdr:colOff>21709</xdr:colOff>
      <xdr:row>20</xdr:row>
      <xdr:rowOff>149411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0BA4A36C-94F9-8CAB-9795-9BF014387F9E}"/>
                </a:ext>
                <a:ext uri="{C183D7F6-B498-43B3-948B-1728B52AA6E4}">
                  <adec:decorative xmlns:adec="http://schemas.microsoft.com/office/drawing/2017/decorative" val="1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338" y="812800"/>
              <a:ext cx="10134271" cy="3400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1</xdr:colOff>
      <xdr:row>22</xdr:row>
      <xdr:rowOff>0</xdr:rowOff>
    </xdr:from>
    <xdr:ext cx="10020299" cy="18669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C6D65E-4137-7A16-B051-F7E9E512D54C}"/>
            </a:ext>
          </a:extLst>
        </xdr:cNvPr>
        <xdr:cNvSpPr txBox="1"/>
      </xdr:nvSpPr>
      <xdr:spPr>
        <a:xfrm>
          <a:off x="6096001" y="4470400"/>
          <a:ext cx="10020299" cy="1866900"/>
        </a:xfrm>
        <a:prstGeom prst="rect">
          <a:avLst/>
        </a:prstGeom>
        <a:solidFill>
          <a:srgbClr val="F5F5F5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In these results I believe that using the median shows the most accurate data, due to the high outliers found within both the successful and failed data points.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Successful backer would show more variability due to the nature of having higher outcomes and on average a higher mean. This can be represented with a higher minimum at sixteen, while failed backers being at the given results of zero. Also having a total number of successful backers by around two hundred more successes can show the wider scale variance in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8.852758680558" createdVersion="8" refreshedVersion="8" minRefreshableVersion="3" recordCount="1001" xr:uid="{3A4F3E10-489C-6946-8767-A7508BF81FD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164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460.333484374998" createdVersion="8" refreshedVersion="8" minRefreshableVersion="3" recordCount="1000" xr:uid="{1A830905-57BA-F145-A5D8-E8A2DE327B29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_funded" numFmtId="10">
      <sharedItems containsSemiMixedTypes="0" containsString="0" containsNumber="1" minValue="0" maxValue="23.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0.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.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2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0.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00000000000002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0.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00000000000001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.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.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99999999999999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8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4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.440000000000000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.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99999999999999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.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.9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.4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9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.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99999999999998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.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.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0.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7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.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.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.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99999999999998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0.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.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.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.21000000000000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.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2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.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.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6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0.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0.6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0.0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.1599999999999999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.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0.9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0.0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2999999999999998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.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.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00000000000001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2000000000000002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0.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0000000000004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0.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.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5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.5299999999999998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.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0.0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99999999999993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0.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.2999999999999998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0.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0.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2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0.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.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0.1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0.0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.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0.0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0.0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.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.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.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2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.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0000000000001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900000000000004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7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0.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0.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.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.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0.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.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.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99999999999998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0.0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0.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0.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1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0.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0.1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0.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.4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5000000000000004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0.0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.0299999999999998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.1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.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.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0.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0.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0.1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0.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40000000000000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.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.1399999999999999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0.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.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8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0.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0.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.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0.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100000000000003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599999999999998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.6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.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5000000000000004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.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0.14000000000000001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0.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0.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.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.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0000000000000007E-2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.6900000000000004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.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.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0.9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000000000000004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6999999999999995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9999999999999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.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.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.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00000000000003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000000000000005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.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.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0.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.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.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9999999999999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3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.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.6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4000000000000001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0000000000002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.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500000000000004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0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0.7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3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0.14000000000000001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4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00000000000001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0.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.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0.56000000000000005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000000000000007E-2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.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0.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.5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0.0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0.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.2400000000000002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.4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.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7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99999999999998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0.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0.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.1200000000000001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0.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0.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0.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.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0.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2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.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0.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0.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000000000000007E-2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0.0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.0699999999999998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2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.2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0000000000004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4000000000000001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9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.5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0.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000000000000003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2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0.0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6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0.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399999999999999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0.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0.56000000000000005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2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0.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0.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0.0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0.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0.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0.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0.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0.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.4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900000000000004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6000000000000005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9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.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.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.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0.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.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300000000000004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0.0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.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0.5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.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.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0.0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.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0.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199999999999998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.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0.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.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.1299999999999999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.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99999999999995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0.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299999999999999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.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0.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.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.1499999999999999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3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0.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.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000000000000001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5000000000000004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1000000000000001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.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0.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.0299999999999998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9999999999999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0.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.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5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.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0.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0.0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900000000000001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9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0.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99999999999994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.9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99999999999999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.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4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.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.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9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.7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.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.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8999999999999998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1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.7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9999999999999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.0000000000000007E-2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0.28000000000000003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.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0.0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.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2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6999999999999995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7999999999999996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0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.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0000000000002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0.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.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00000000000001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.4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0.0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5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1000000000000001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0.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0.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6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0.1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0.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0.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.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0.7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0.0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0.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.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.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0.28000000000000003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79999999999999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.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0.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.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299999999999999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.2699999999999996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0.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999999999999995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999999999999995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FB070-7F28-3F4F-A409-A32B13BAE76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0">
    <pivotField showAll="0"/>
    <pivotField showAll="0"/>
    <pivotField showAll="0"/>
    <pivotField numFmtId="164"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6">
    <format dxfId="43">
      <pivotArea dataOnly="0" labelOnly="1" fieldPosition="0">
        <references count="1">
          <reference field="18" count="0"/>
        </references>
      </pivotArea>
    </format>
    <format dxfId="42">
      <pivotArea collapsedLevelsAreSubtotals="1" fieldPosition="0">
        <references count="2">
          <reference field="6" count="1" selected="0">
            <x v="0"/>
          </reference>
          <reference field="18" count="0"/>
        </references>
      </pivotArea>
    </format>
    <format dxfId="41">
      <pivotArea collapsedLevelsAreSubtotals="1" fieldPosition="0">
        <references count="2">
          <reference field="6" count="1" selected="0">
            <x v="2"/>
          </reference>
          <reference field="18" count="0"/>
        </references>
      </pivotArea>
    </format>
    <format dxfId="40">
      <pivotArea collapsedLevelsAreSubtotals="1" fieldPosition="0">
        <references count="2">
          <reference field="6" count="1" selected="0">
            <x v="3"/>
          </reference>
          <reference field="18" count="0"/>
        </references>
      </pivotArea>
    </format>
    <format dxfId="39">
      <pivotArea collapsedLevelsAreSubtotals="1" fieldPosition="0">
        <references count="2">
          <reference field="6" count="1" selected="0">
            <x v="1"/>
          </reference>
          <reference field="18" count="0"/>
        </references>
      </pivotArea>
    </format>
    <format dxfId="38">
      <pivotArea field="18" grandCol="1" collapsedLevelsAreSubtotals="1" axis="axisRow" fieldPosition="0">
        <references count="1">
          <reference field="18" count="0"/>
        </references>
      </pivotArea>
    </format>
  </formats>
  <chartFormats count="12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BFC29-BF38-FB43-A64E-9BA3B584935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0">
    <pivotField showAll="0"/>
    <pivotField showAll="0"/>
    <pivotField showAll="0"/>
    <pivotField numFmtId="164"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6">
    <format dxfId="37">
      <pivotArea dataOnly="0" labelOnly="1" fieldPosition="0">
        <references count="1">
          <reference field="18" count="0"/>
        </references>
      </pivotArea>
    </format>
    <format dxfId="36">
      <pivotArea collapsedLevelsAreSubtotals="1" fieldPosition="0">
        <references count="2">
          <reference field="6" count="1" selected="0">
            <x v="0"/>
          </reference>
          <reference field="18" count="0"/>
        </references>
      </pivotArea>
    </format>
    <format dxfId="35">
      <pivotArea collapsedLevelsAreSubtotals="1" fieldPosition="0">
        <references count="2">
          <reference field="6" count="1" selected="0">
            <x v="2"/>
          </reference>
          <reference field="18" count="0"/>
        </references>
      </pivotArea>
    </format>
    <format dxfId="34">
      <pivotArea collapsedLevelsAreSubtotals="1" fieldPosition="0">
        <references count="2">
          <reference field="6" count="1" selected="0">
            <x v="3"/>
          </reference>
          <reference field="18" count="0"/>
        </references>
      </pivotArea>
    </format>
    <format dxfId="33">
      <pivotArea collapsedLevelsAreSubtotals="1" fieldPosition="0">
        <references count="2">
          <reference field="6" count="1" selected="0">
            <x v="1"/>
          </reference>
          <reference field="18" count="0"/>
        </references>
      </pivotArea>
    </format>
    <format dxfId="32">
      <pivotArea field="18" grandCol="1" collapsedLevelsAreSubtotals="1" axis="axisPage" fieldPosition="1">
        <references count="1">
          <reference field="18" count="0"/>
        </references>
      </pivotArea>
    </format>
  </formats>
  <chartFormats count="13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E73BA-C3C2-4543-9FF6-4EB2786C094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G1" zoomScale="64" zoomScaleNormal="100" workbookViewId="0">
      <selection activeCell="S2" sqref="S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4" max="4" width="20.83203125" style="3" customWidth="1"/>
    <col min="5" max="5" width="21.6640625" style="3" customWidth="1"/>
    <col min="6" max="6" width="22.5" customWidth="1"/>
    <col min="7" max="7" width="13.33203125" customWidth="1"/>
    <col min="8" max="8" width="18" customWidth="1"/>
    <col min="9" max="9" width="21.5" style="3" customWidth="1"/>
    <col min="10" max="10" width="12.6640625" customWidth="1"/>
    <col min="11" max="11" width="13.83203125" customWidth="1"/>
    <col min="12" max="12" width="17" customWidth="1"/>
    <col min="13" max="13" width="13.5" customWidth="1"/>
    <col min="14" max="14" width="27.1640625" bestFit="1" customWidth="1"/>
    <col min="15" max="15" width="25.83203125" bestFit="1" customWidth="1"/>
    <col min="16" max="16" width="15.5" customWidth="1"/>
    <col min="17" max="17" width="15.83203125" customWidth="1"/>
    <col min="18" max="18" width="28" bestFit="1" customWidth="1"/>
    <col min="19" max="19" width="25.6640625" customWidth="1"/>
    <col min="20" max="20" width="18.83203125" customWidth="1"/>
  </cols>
  <sheetData>
    <row r="1" spans="1:20" s="1" customFormat="1" ht="20" customHeight="1" x14ac:dyDescent="0.2">
      <c r="A1" s="1" t="s">
        <v>2027</v>
      </c>
      <c r="B1" s="10" t="s">
        <v>0</v>
      </c>
      <c r="C1" s="11" t="s">
        <v>1</v>
      </c>
      <c r="D1" s="12" t="s">
        <v>2</v>
      </c>
      <c r="E1" s="12" t="s">
        <v>3</v>
      </c>
      <c r="F1" s="10" t="s">
        <v>2029</v>
      </c>
      <c r="G1" s="10" t="s">
        <v>4</v>
      </c>
      <c r="H1" s="10" t="s">
        <v>5</v>
      </c>
      <c r="I1" s="12" t="s">
        <v>2030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2071</v>
      </c>
      <c r="O1" s="10" t="s">
        <v>2072</v>
      </c>
      <c r="P1" s="10" t="s">
        <v>10</v>
      </c>
      <c r="Q1" s="10" t="s">
        <v>11</v>
      </c>
      <c r="R1" s="10" t="s">
        <v>2028</v>
      </c>
      <c r="S1" s="10" t="s">
        <v>2031</v>
      </c>
      <c r="T1" s="10" t="s">
        <v>2032</v>
      </c>
    </row>
    <row r="2" spans="1:20" ht="17" x14ac:dyDescent="0.2">
      <c r="A2">
        <v>0</v>
      </c>
      <c r="B2" t="s">
        <v>12</v>
      </c>
      <c r="C2" s="2" t="s">
        <v>13</v>
      </c>
      <c r="D2" s="3">
        <v>100</v>
      </c>
      <c r="E2" s="3">
        <v>0</v>
      </c>
      <c r="F2" s="20">
        <f>ROUND(E2/D2,2)</f>
        <v>0</v>
      </c>
      <c r="G2" t="s">
        <v>14</v>
      </c>
      <c r="H2">
        <v>0</v>
      </c>
      <c r="I2" s="3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((L2/60)/60/24)+DATE(1970,1,1)</f>
        <v>42336.25</v>
      </c>
      <c r="O2" s="13">
        <f>((M2/60)/60/24)+DATE(1970,1,1)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2" t="s">
        <v>19</v>
      </c>
      <c r="D3" s="3">
        <v>1400</v>
      </c>
      <c r="E3" s="3">
        <v>14560</v>
      </c>
      <c r="F3" s="20">
        <f>ROUND(E3/D3,2)</f>
        <v>10.4</v>
      </c>
      <c r="G3" t="s">
        <v>20</v>
      </c>
      <c r="H3">
        <v>158</v>
      </c>
      <c r="I3" s="3">
        <f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13">
        <f>((L3/60)/60/24)+DATE(1970,1,1)</f>
        <v>41870.208333333336</v>
      </c>
      <c r="O3" s="13">
        <f>((M3/60)/60/24)+DATE(1970,1,1)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>RIGHT(R3,LEN(R3)-SEARCH("/",R3))</f>
        <v>rock</v>
      </c>
    </row>
    <row r="4" spans="1:20" ht="34" x14ac:dyDescent="0.2">
      <c r="A4">
        <v>2</v>
      </c>
      <c r="B4" t="s">
        <v>24</v>
      </c>
      <c r="C4" s="2" t="s">
        <v>25</v>
      </c>
      <c r="D4" s="3">
        <v>108400</v>
      </c>
      <c r="E4" s="3">
        <v>142523</v>
      </c>
      <c r="F4" s="20">
        <f>ROUND(E4/D4,2)</f>
        <v>1.31</v>
      </c>
      <c r="G4" t="s">
        <v>20</v>
      </c>
      <c r="H4">
        <v>1425</v>
      </c>
      <c r="I4" s="3">
        <f>IF(H4=0,0,ROUND(E4/H4,2))</f>
        <v>100.02</v>
      </c>
      <c r="J4" t="s">
        <v>26</v>
      </c>
      <c r="K4" t="s">
        <v>27</v>
      </c>
      <c r="L4">
        <v>1384668000</v>
      </c>
      <c r="M4">
        <v>1384840800</v>
      </c>
      <c r="N4" s="13">
        <f>((L4/60)/60/24)+DATE(1970,1,1)</f>
        <v>41595.25</v>
      </c>
      <c r="O4" s="13">
        <f>((M4/60)/60/24)+DATE(1970,1,1)</f>
        <v>41597.25</v>
      </c>
      <c r="P4" t="b">
        <v>0</v>
      </c>
      <c r="Q4" t="b">
        <v>0</v>
      </c>
      <c r="R4" t="s">
        <v>28</v>
      </c>
      <c r="S4" t="str">
        <f>LEFT(R4,SEARCH("/",R4)-1)</f>
        <v>technology</v>
      </c>
      <c r="T4" t="str">
        <f>RIGHT(R4,LEN(R4)-SEARCH("/",R4))</f>
        <v>web</v>
      </c>
    </row>
    <row r="5" spans="1:20" ht="34" x14ac:dyDescent="0.2">
      <c r="A5">
        <v>3</v>
      </c>
      <c r="B5" t="s">
        <v>29</v>
      </c>
      <c r="C5" s="2" t="s">
        <v>30</v>
      </c>
      <c r="D5" s="3">
        <v>4200</v>
      </c>
      <c r="E5" s="3">
        <v>2477</v>
      </c>
      <c r="F5" s="20">
        <f>ROUND(E5/D5,2)</f>
        <v>0.59</v>
      </c>
      <c r="G5" t="s">
        <v>14</v>
      </c>
      <c r="H5">
        <v>24</v>
      </c>
      <c r="I5" s="3">
        <f>IF(H5=0,0,ROUND(E5/H5,2))</f>
        <v>103.21</v>
      </c>
      <c r="J5" t="s">
        <v>21</v>
      </c>
      <c r="K5" t="s">
        <v>22</v>
      </c>
      <c r="L5">
        <v>1565499600</v>
      </c>
      <c r="M5">
        <v>1568955600</v>
      </c>
      <c r="N5" s="13">
        <f>((L5/60)/60/24)+DATE(1970,1,1)</f>
        <v>43688.208333333328</v>
      </c>
      <c r="O5" s="13">
        <f>((M5/60)/60/24)+DATE(1970,1,1)</f>
        <v>43728.208333333328</v>
      </c>
      <c r="P5" t="b">
        <v>0</v>
      </c>
      <c r="Q5" t="b">
        <v>0</v>
      </c>
      <c r="R5" t="s">
        <v>23</v>
      </c>
      <c r="S5" t="str">
        <f>LEFT(R5,SEARCH("/",R5)-1)</f>
        <v>music</v>
      </c>
      <c r="T5" t="str">
        <f>RIGHT(R5,LEN(R5)-SEARCH("/",R5))</f>
        <v>rock</v>
      </c>
    </row>
    <row r="6" spans="1:20" ht="17" x14ac:dyDescent="0.2">
      <c r="A6">
        <v>4</v>
      </c>
      <c r="B6" t="s">
        <v>31</v>
      </c>
      <c r="C6" s="2" t="s">
        <v>32</v>
      </c>
      <c r="D6" s="3">
        <v>7600</v>
      </c>
      <c r="E6" s="3">
        <v>5265</v>
      </c>
      <c r="F6" s="20">
        <f>ROUND(E6/D6,2)</f>
        <v>0.69</v>
      </c>
      <c r="G6" t="s">
        <v>14</v>
      </c>
      <c r="H6">
        <v>53</v>
      </c>
      <c r="I6" s="3">
        <f>IF(H6=0,0,ROUND(E6/H6,2))</f>
        <v>99.34</v>
      </c>
      <c r="J6" t="s">
        <v>21</v>
      </c>
      <c r="K6" t="s">
        <v>22</v>
      </c>
      <c r="L6">
        <v>1547964000</v>
      </c>
      <c r="M6">
        <v>1548309600</v>
      </c>
      <c r="N6" s="13">
        <f>((L6/60)/60/24)+DATE(1970,1,1)</f>
        <v>43485.25</v>
      </c>
      <c r="O6" s="13">
        <f>((M6/60)/60/24)+DATE(1970,1,1)</f>
        <v>43489.25</v>
      </c>
      <c r="P6" t="b">
        <v>0</v>
      </c>
      <c r="Q6" t="b">
        <v>0</v>
      </c>
      <c r="R6" t="s">
        <v>33</v>
      </c>
      <c r="S6" t="str">
        <f>LEFT(R6,SEARCH("/",R6)-1)</f>
        <v>theater</v>
      </c>
      <c r="T6" t="str">
        <f>RIGHT(R6,LEN(R6)-SEARCH("/",R6))</f>
        <v>plays</v>
      </c>
    </row>
    <row r="7" spans="1:20" ht="17" x14ac:dyDescent="0.2">
      <c r="A7">
        <v>5</v>
      </c>
      <c r="B7" t="s">
        <v>34</v>
      </c>
      <c r="C7" s="2" t="s">
        <v>35</v>
      </c>
      <c r="D7" s="3">
        <v>7600</v>
      </c>
      <c r="E7" s="3">
        <v>13195</v>
      </c>
      <c r="F7" s="20">
        <f>ROUND(E7/D7,2)</f>
        <v>1.74</v>
      </c>
      <c r="G7" t="s">
        <v>20</v>
      </c>
      <c r="H7">
        <v>174</v>
      </c>
      <c r="I7" s="3">
        <f>IF(H7=0,0,ROUND(E7/H7,2))</f>
        <v>75.83</v>
      </c>
      <c r="J7" t="s">
        <v>36</v>
      </c>
      <c r="K7" t="s">
        <v>37</v>
      </c>
      <c r="L7">
        <v>1346130000</v>
      </c>
      <c r="M7">
        <v>1347080400</v>
      </c>
      <c r="N7" s="13">
        <f>((L7/60)/60/24)+DATE(1970,1,1)</f>
        <v>41149.208333333336</v>
      </c>
      <c r="O7" s="13">
        <f>((M7/60)/60/24)+DATE(1970,1,1)</f>
        <v>41160.208333333336</v>
      </c>
      <c r="P7" t="b">
        <v>0</v>
      </c>
      <c r="Q7" t="b">
        <v>0</v>
      </c>
      <c r="R7" t="s">
        <v>33</v>
      </c>
      <c r="S7" t="str">
        <f>LEFT(R7,SEARCH("/",R7)-1)</f>
        <v>theater</v>
      </c>
      <c r="T7" t="str">
        <f>RIGHT(R7,LEN(R7)-SEARCH("/",R7))</f>
        <v>plays</v>
      </c>
    </row>
    <row r="8" spans="1:20" ht="17" x14ac:dyDescent="0.2">
      <c r="A8">
        <v>6</v>
      </c>
      <c r="B8" t="s">
        <v>38</v>
      </c>
      <c r="C8" s="2" t="s">
        <v>39</v>
      </c>
      <c r="D8" s="3">
        <v>5200</v>
      </c>
      <c r="E8" s="3">
        <v>1090</v>
      </c>
      <c r="F8" s="20">
        <f>ROUND(E8/D8,2)</f>
        <v>0.21</v>
      </c>
      <c r="G8" t="s">
        <v>14</v>
      </c>
      <c r="H8">
        <v>18</v>
      </c>
      <c r="I8" s="3">
        <f>IF(H8=0,0,ROUND(E8/H8,2))</f>
        <v>60.56</v>
      </c>
      <c r="J8" t="s">
        <v>40</v>
      </c>
      <c r="K8" t="s">
        <v>41</v>
      </c>
      <c r="L8">
        <v>1505278800</v>
      </c>
      <c r="M8">
        <v>1505365200</v>
      </c>
      <c r="N8" s="13">
        <f>((L8/60)/60/24)+DATE(1970,1,1)</f>
        <v>42991.208333333328</v>
      </c>
      <c r="O8" s="13">
        <f>((M8/60)/60/24)+DATE(1970,1,1)</f>
        <v>42992.208333333328</v>
      </c>
      <c r="P8" t="b">
        <v>0</v>
      </c>
      <c r="Q8" t="b">
        <v>0</v>
      </c>
      <c r="R8" t="s">
        <v>42</v>
      </c>
      <c r="S8" t="str">
        <f>LEFT(R8,SEARCH("/",R8)-1)</f>
        <v>film &amp; video</v>
      </c>
      <c r="T8" t="str">
        <f>RIGHT(R8,LEN(R8)-SEARCH("/",R8))</f>
        <v>documentary</v>
      </c>
    </row>
    <row r="9" spans="1:20" ht="17" x14ac:dyDescent="0.2">
      <c r="A9">
        <v>7</v>
      </c>
      <c r="B9" t="s">
        <v>43</v>
      </c>
      <c r="C9" s="2" t="s">
        <v>44</v>
      </c>
      <c r="D9" s="3">
        <v>4500</v>
      </c>
      <c r="E9" s="3">
        <v>14741</v>
      </c>
      <c r="F9" s="20">
        <f>ROUND(E9/D9,2)</f>
        <v>3.28</v>
      </c>
      <c r="G9" t="s">
        <v>20</v>
      </c>
      <c r="H9">
        <v>227</v>
      </c>
      <c r="I9" s="3">
        <f>IF(H9=0,0,ROUND(E9/H9,2))</f>
        <v>64.94</v>
      </c>
      <c r="J9" t="s">
        <v>36</v>
      </c>
      <c r="K9" t="s">
        <v>37</v>
      </c>
      <c r="L9">
        <v>1439442000</v>
      </c>
      <c r="M9">
        <v>1439614800</v>
      </c>
      <c r="N9" s="13">
        <f>((L9/60)/60/24)+DATE(1970,1,1)</f>
        <v>42229.208333333328</v>
      </c>
      <c r="O9" s="13">
        <f>((M9/60)/60/24)+DATE(1970,1,1)</f>
        <v>42231.208333333328</v>
      </c>
      <c r="P9" t="b">
        <v>0</v>
      </c>
      <c r="Q9" t="b">
        <v>0</v>
      </c>
      <c r="R9" t="s">
        <v>33</v>
      </c>
      <c r="S9" t="str">
        <f>LEFT(R9,SEARCH("/",R9)-1)</f>
        <v>theater</v>
      </c>
      <c r="T9" t="str">
        <f>RIGHT(R9,LEN(R9)-SEARCH("/",R9))</f>
        <v>plays</v>
      </c>
    </row>
    <row r="10" spans="1:20" ht="17" x14ac:dyDescent="0.2">
      <c r="A10">
        <v>8</v>
      </c>
      <c r="B10" t="s">
        <v>45</v>
      </c>
      <c r="C10" s="2" t="s">
        <v>46</v>
      </c>
      <c r="D10" s="3">
        <v>110100</v>
      </c>
      <c r="E10" s="3">
        <v>21946</v>
      </c>
      <c r="F10" s="20">
        <f>ROUND(E10/D10,2)</f>
        <v>0.2</v>
      </c>
      <c r="G10" t="s">
        <v>47</v>
      </c>
      <c r="H10">
        <v>708</v>
      </c>
      <c r="I10" s="3">
        <f>IF(H10=0,0,ROUND(E10/H10,2))</f>
        <v>31</v>
      </c>
      <c r="J10" t="s">
        <v>36</v>
      </c>
      <c r="K10" t="s">
        <v>37</v>
      </c>
      <c r="L10">
        <v>1281330000</v>
      </c>
      <c r="M10">
        <v>1281502800</v>
      </c>
      <c r="N10" s="13">
        <f>((L10/60)/60/24)+DATE(1970,1,1)</f>
        <v>40399.208333333336</v>
      </c>
      <c r="O10" s="13">
        <f>((M10/60)/60/24)+DATE(1970,1,1)</f>
        <v>40401.208333333336</v>
      </c>
      <c r="P10" t="b">
        <v>0</v>
      </c>
      <c r="Q10" t="b">
        <v>0</v>
      </c>
      <c r="R10" t="s">
        <v>33</v>
      </c>
      <c r="S10" t="str">
        <f>LEFT(R10,SEARCH("/",R10)-1)</f>
        <v>theater</v>
      </c>
      <c r="T10" t="str">
        <f>RIGHT(R10,LEN(R10)-SEARCH("/",R10))</f>
        <v>plays</v>
      </c>
    </row>
    <row r="11" spans="1:20" ht="17" x14ac:dyDescent="0.2">
      <c r="A11">
        <v>9</v>
      </c>
      <c r="B11" t="s">
        <v>48</v>
      </c>
      <c r="C11" s="2" t="s">
        <v>49</v>
      </c>
      <c r="D11" s="3">
        <v>6200</v>
      </c>
      <c r="E11" s="3">
        <v>3208</v>
      </c>
      <c r="F11" s="20">
        <f>ROUND(E11/D11,2)</f>
        <v>0.52</v>
      </c>
      <c r="G11" t="s">
        <v>14</v>
      </c>
      <c r="H11">
        <v>44</v>
      </c>
      <c r="I11" s="3">
        <f>IF(H11=0,0,ROUND(E11/H11,2))</f>
        <v>72.91</v>
      </c>
      <c r="J11" t="s">
        <v>21</v>
      </c>
      <c r="K11" t="s">
        <v>22</v>
      </c>
      <c r="L11">
        <v>1379566800</v>
      </c>
      <c r="M11">
        <v>1383804000</v>
      </c>
      <c r="N11" s="13">
        <f>((L11/60)/60/24)+DATE(1970,1,1)</f>
        <v>41536.208333333336</v>
      </c>
      <c r="O11" s="13">
        <f>((M11/60)/60/24)+DATE(1970,1,1)</f>
        <v>41585.25</v>
      </c>
      <c r="P11" t="b">
        <v>0</v>
      </c>
      <c r="Q11" t="b">
        <v>0</v>
      </c>
      <c r="R11" t="s">
        <v>50</v>
      </c>
      <c r="S11" t="str">
        <f>LEFT(R11,SEARCH("/",R11)-1)</f>
        <v>music</v>
      </c>
      <c r="T11" t="str">
        <f>RIGHT(R11,LEN(R11)-SEARCH("/",R11))</f>
        <v>electric music</v>
      </c>
    </row>
    <row r="12" spans="1:20" ht="17" x14ac:dyDescent="0.2">
      <c r="A12">
        <v>10</v>
      </c>
      <c r="B12" t="s">
        <v>51</v>
      </c>
      <c r="C12" s="2" t="s">
        <v>52</v>
      </c>
      <c r="D12" s="3">
        <v>5200</v>
      </c>
      <c r="E12" s="3">
        <v>13838</v>
      </c>
      <c r="F12" s="20">
        <f>ROUND(E12/D12,2)</f>
        <v>2.66</v>
      </c>
      <c r="G12" t="s">
        <v>20</v>
      </c>
      <c r="H12">
        <v>220</v>
      </c>
      <c r="I12" s="3">
        <f>IF(H12=0,0,ROUND(E12/H12,2))</f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>((L12/60)/60/24)+DATE(1970,1,1)</f>
        <v>40404.208333333336</v>
      </c>
      <c r="O12" s="13">
        <f>((M12/60)/60/24)+DATE(1970,1,1)</f>
        <v>40452.208333333336</v>
      </c>
      <c r="P12" t="b">
        <v>0</v>
      </c>
      <c r="Q12" t="b">
        <v>0</v>
      </c>
      <c r="R12" t="s">
        <v>53</v>
      </c>
      <c r="S12" t="str">
        <f>LEFT(R12,SEARCH("/",R12)-1)</f>
        <v>film &amp; video</v>
      </c>
      <c r="T12" t="str">
        <f>RIGHT(R12,LEN(R12)-SEARCH("/",R12))</f>
        <v>drama</v>
      </c>
    </row>
    <row r="13" spans="1:20" ht="34" x14ac:dyDescent="0.2">
      <c r="A13">
        <v>11</v>
      </c>
      <c r="B13" t="s">
        <v>54</v>
      </c>
      <c r="C13" s="2" t="s">
        <v>55</v>
      </c>
      <c r="D13" s="3">
        <v>6300</v>
      </c>
      <c r="E13" s="3">
        <v>3030</v>
      </c>
      <c r="F13" s="20">
        <f>ROUND(E13/D13,2)</f>
        <v>0.48</v>
      </c>
      <c r="G13" t="s">
        <v>14</v>
      </c>
      <c r="H13">
        <v>27</v>
      </c>
      <c r="I13" s="3">
        <f>IF(H13=0,0,ROUND(E13/H13,2))</f>
        <v>112.22</v>
      </c>
      <c r="J13" t="s">
        <v>21</v>
      </c>
      <c r="K13" t="s">
        <v>22</v>
      </c>
      <c r="L13">
        <v>1285045200</v>
      </c>
      <c r="M13">
        <v>1285563600</v>
      </c>
      <c r="N13" s="13">
        <f>((L13/60)/60/24)+DATE(1970,1,1)</f>
        <v>40442.208333333336</v>
      </c>
      <c r="O13" s="13">
        <f>((M13/60)/60/24)+DATE(1970,1,1)</f>
        <v>40448.208333333336</v>
      </c>
      <c r="P13" t="b">
        <v>0</v>
      </c>
      <c r="Q13" t="b">
        <v>1</v>
      </c>
      <c r="R13" t="s">
        <v>33</v>
      </c>
      <c r="S13" t="str">
        <f>LEFT(R13,SEARCH("/",R13)-1)</f>
        <v>theater</v>
      </c>
      <c r="T13" t="str">
        <f>RIGHT(R13,LEN(R13)-SEARCH("/",R13))</f>
        <v>plays</v>
      </c>
    </row>
    <row r="14" spans="1:20" ht="17" x14ac:dyDescent="0.2">
      <c r="A14">
        <v>12</v>
      </c>
      <c r="B14" t="s">
        <v>56</v>
      </c>
      <c r="C14" s="2" t="s">
        <v>57</v>
      </c>
      <c r="D14" s="3">
        <v>6300</v>
      </c>
      <c r="E14" s="3">
        <v>5629</v>
      </c>
      <c r="F14" s="20">
        <f>ROUND(E14/D14,2)</f>
        <v>0.89</v>
      </c>
      <c r="G14" t="s">
        <v>14</v>
      </c>
      <c r="H14">
        <v>55</v>
      </c>
      <c r="I14" s="3">
        <f>IF(H14=0,0,ROUND(E14/H14,2))</f>
        <v>102.35</v>
      </c>
      <c r="J14" t="s">
        <v>21</v>
      </c>
      <c r="K14" t="s">
        <v>22</v>
      </c>
      <c r="L14">
        <v>1571720400</v>
      </c>
      <c r="M14">
        <v>1572411600</v>
      </c>
      <c r="N14" s="13">
        <f>((L14/60)/60/24)+DATE(1970,1,1)</f>
        <v>43760.208333333328</v>
      </c>
      <c r="O14" s="13">
        <f>((M14/60)/60/24)+DATE(1970,1,1)</f>
        <v>43768.208333333328</v>
      </c>
      <c r="P14" t="b">
        <v>0</v>
      </c>
      <c r="Q14" t="b">
        <v>0</v>
      </c>
      <c r="R14" t="s">
        <v>53</v>
      </c>
      <c r="S14" t="str">
        <f>LEFT(R14,SEARCH("/",R14)-1)</f>
        <v>film &amp; video</v>
      </c>
      <c r="T14" t="str">
        <f>RIGHT(R14,LEN(R14)-SEARCH("/",R14))</f>
        <v>drama</v>
      </c>
    </row>
    <row r="15" spans="1:20" ht="34" x14ac:dyDescent="0.2">
      <c r="A15">
        <v>13</v>
      </c>
      <c r="B15" t="s">
        <v>58</v>
      </c>
      <c r="C15" s="2" t="s">
        <v>59</v>
      </c>
      <c r="D15" s="3">
        <v>4200</v>
      </c>
      <c r="E15" s="3">
        <v>10295</v>
      </c>
      <c r="F15" s="20">
        <f>ROUND(E15/D15,2)</f>
        <v>2.4500000000000002</v>
      </c>
      <c r="G15" t="s">
        <v>20</v>
      </c>
      <c r="H15">
        <v>98</v>
      </c>
      <c r="I15" s="3">
        <f>IF(H15=0,0,ROUND(E15/H15,2))</f>
        <v>105.05</v>
      </c>
      <c r="J15" t="s">
        <v>21</v>
      </c>
      <c r="K15" t="s">
        <v>22</v>
      </c>
      <c r="L15">
        <v>1465621200</v>
      </c>
      <c r="M15">
        <v>1466658000</v>
      </c>
      <c r="N15" s="13">
        <f>((L15/60)/60/24)+DATE(1970,1,1)</f>
        <v>42532.208333333328</v>
      </c>
      <c r="O15" s="13">
        <f>((M15/60)/60/24)+DATE(1970,1,1)</f>
        <v>42544.208333333328</v>
      </c>
      <c r="P15" t="b">
        <v>0</v>
      </c>
      <c r="Q15" t="b">
        <v>0</v>
      </c>
      <c r="R15" t="s">
        <v>60</v>
      </c>
      <c r="S15" t="str">
        <f>LEFT(R15,SEARCH("/",R15)-1)</f>
        <v>music</v>
      </c>
      <c r="T15" t="str">
        <f>RIGHT(R15,LEN(R15)-SEARCH("/",R15))</f>
        <v>indie rock</v>
      </c>
    </row>
    <row r="16" spans="1:20" ht="17" x14ac:dyDescent="0.2">
      <c r="A16">
        <v>14</v>
      </c>
      <c r="B16" t="s">
        <v>61</v>
      </c>
      <c r="C16" s="2" t="s">
        <v>62</v>
      </c>
      <c r="D16" s="3">
        <v>28200</v>
      </c>
      <c r="E16" s="3">
        <v>18829</v>
      </c>
      <c r="F16" s="20">
        <f>ROUND(E16/D16,2)</f>
        <v>0.67</v>
      </c>
      <c r="G16" t="s">
        <v>14</v>
      </c>
      <c r="H16">
        <v>200</v>
      </c>
      <c r="I16" s="3">
        <f>IF(H16=0,0,ROUND(E16/H16,2))</f>
        <v>94.15</v>
      </c>
      <c r="J16" t="s">
        <v>21</v>
      </c>
      <c r="K16" t="s">
        <v>22</v>
      </c>
      <c r="L16">
        <v>1331013600</v>
      </c>
      <c r="M16">
        <v>1333342800</v>
      </c>
      <c r="N16" s="13">
        <f>((L16/60)/60/24)+DATE(1970,1,1)</f>
        <v>40974.25</v>
      </c>
      <c r="O16" s="13">
        <f>((M16/60)/60/24)+DATE(1970,1,1)</f>
        <v>41001.208333333336</v>
      </c>
      <c r="P16" t="b">
        <v>0</v>
      </c>
      <c r="Q16" t="b">
        <v>0</v>
      </c>
      <c r="R16" t="s">
        <v>60</v>
      </c>
      <c r="S16" t="str">
        <f>LEFT(R16,SEARCH("/",R16)-1)</f>
        <v>music</v>
      </c>
      <c r="T16" t="str">
        <f>RIGHT(R16,LEN(R16)-SEARCH("/",R16))</f>
        <v>indie rock</v>
      </c>
    </row>
    <row r="17" spans="1:20" ht="17" x14ac:dyDescent="0.2">
      <c r="A17">
        <v>15</v>
      </c>
      <c r="B17" t="s">
        <v>63</v>
      </c>
      <c r="C17" s="2" t="s">
        <v>64</v>
      </c>
      <c r="D17" s="3">
        <v>81200</v>
      </c>
      <c r="E17" s="3">
        <v>38414</v>
      </c>
      <c r="F17" s="20">
        <f>ROUND(E17/D17,2)</f>
        <v>0.47</v>
      </c>
      <c r="G17" t="s">
        <v>14</v>
      </c>
      <c r="H17">
        <v>452</v>
      </c>
      <c r="I17" s="3">
        <f>IF(H17=0,0,ROUND(E17/H17,2))</f>
        <v>84.99</v>
      </c>
      <c r="J17" t="s">
        <v>21</v>
      </c>
      <c r="K17" t="s">
        <v>22</v>
      </c>
      <c r="L17">
        <v>1575957600</v>
      </c>
      <c r="M17">
        <v>1576303200</v>
      </c>
      <c r="N17" s="13">
        <f>((L17/60)/60/24)+DATE(1970,1,1)</f>
        <v>43809.25</v>
      </c>
      <c r="O17" s="13">
        <f>((M17/60)/60/24)+DATE(1970,1,1)</f>
        <v>43813.25</v>
      </c>
      <c r="P17" t="b">
        <v>0</v>
      </c>
      <c r="Q17" t="b">
        <v>0</v>
      </c>
      <c r="R17" t="s">
        <v>65</v>
      </c>
      <c r="S17" t="str">
        <f>LEFT(R17,SEARCH("/",R17)-1)</f>
        <v>technology</v>
      </c>
      <c r="T17" t="str">
        <f>RIGHT(R17,LEN(R17)-SEARCH("/",R17))</f>
        <v>wearables</v>
      </c>
    </row>
    <row r="18" spans="1:20" ht="17" x14ac:dyDescent="0.2">
      <c r="A18">
        <v>16</v>
      </c>
      <c r="B18" t="s">
        <v>66</v>
      </c>
      <c r="C18" s="2" t="s">
        <v>67</v>
      </c>
      <c r="D18" s="3">
        <v>1700</v>
      </c>
      <c r="E18" s="3">
        <v>11041</v>
      </c>
      <c r="F18" s="20">
        <f>ROUND(E18/D18,2)</f>
        <v>6.49</v>
      </c>
      <c r="G18" t="s">
        <v>20</v>
      </c>
      <c r="H18">
        <v>100</v>
      </c>
      <c r="I18" s="3">
        <f>IF(H18=0,0,ROUND(E18/H18,2))</f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>((L18/60)/60/24)+DATE(1970,1,1)</f>
        <v>41661.25</v>
      </c>
      <c r="O18" s="13">
        <f>((M18/60)/60/24)+DATE(1970,1,1)</f>
        <v>41683.25</v>
      </c>
      <c r="P18" t="b">
        <v>0</v>
      </c>
      <c r="Q18" t="b">
        <v>0</v>
      </c>
      <c r="R18" t="s">
        <v>68</v>
      </c>
      <c r="S18" t="str">
        <f>LEFT(R18,SEARCH("/",R18)-1)</f>
        <v>publishing</v>
      </c>
      <c r="T18" t="str">
        <f>RIGHT(R18,LEN(R18)-SEARCH("/",R18))</f>
        <v>nonfiction</v>
      </c>
    </row>
    <row r="19" spans="1:20" ht="17" x14ac:dyDescent="0.2">
      <c r="A19">
        <v>17</v>
      </c>
      <c r="B19" t="s">
        <v>69</v>
      </c>
      <c r="C19" s="2" t="s">
        <v>70</v>
      </c>
      <c r="D19" s="3">
        <v>84600</v>
      </c>
      <c r="E19" s="3">
        <v>134845</v>
      </c>
      <c r="F19" s="20">
        <f>ROUND(E19/D19,2)</f>
        <v>1.59</v>
      </c>
      <c r="G19" t="s">
        <v>20</v>
      </c>
      <c r="H19">
        <v>1249</v>
      </c>
      <c r="I19" s="3">
        <f>IF(H19=0,0,ROUND(E19/H19,2))</f>
        <v>107.96</v>
      </c>
      <c r="J19" t="s">
        <v>21</v>
      </c>
      <c r="K19" t="s">
        <v>22</v>
      </c>
      <c r="L19">
        <v>1294812000</v>
      </c>
      <c r="M19">
        <v>1294898400</v>
      </c>
      <c r="N19" s="13">
        <f>((L19/60)/60/24)+DATE(1970,1,1)</f>
        <v>40555.25</v>
      </c>
      <c r="O19" s="13">
        <f>((M19/60)/60/24)+DATE(1970,1,1)</f>
        <v>40556.25</v>
      </c>
      <c r="P19" t="b">
        <v>0</v>
      </c>
      <c r="Q19" t="b">
        <v>0</v>
      </c>
      <c r="R19" t="s">
        <v>71</v>
      </c>
      <c r="S19" t="str">
        <f>LEFT(R19,SEARCH("/",R19)-1)</f>
        <v>film &amp; video</v>
      </c>
      <c r="T19" t="str">
        <f>RIGHT(R19,LEN(R19)-SEARCH("/",R19))</f>
        <v>animation</v>
      </c>
    </row>
    <row r="20" spans="1:20" ht="17" x14ac:dyDescent="0.2">
      <c r="A20">
        <v>18</v>
      </c>
      <c r="B20" t="s">
        <v>72</v>
      </c>
      <c r="C20" s="2" t="s">
        <v>73</v>
      </c>
      <c r="D20" s="3">
        <v>9100</v>
      </c>
      <c r="E20" s="3">
        <v>6089</v>
      </c>
      <c r="F20" s="20">
        <f>ROUND(E20/D20,2)</f>
        <v>0.67</v>
      </c>
      <c r="G20" t="s">
        <v>74</v>
      </c>
      <c r="H20">
        <v>135</v>
      </c>
      <c r="I20" s="3">
        <f>IF(H20=0,0,ROUND(E20/H20,2))</f>
        <v>45.1</v>
      </c>
      <c r="J20" t="s">
        <v>21</v>
      </c>
      <c r="K20" t="s">
        <v>22</v>
      </c>
      <c r="L20">
        <v>1536382800</v>
      </c>
      <c r="M20">
        <v>1537074000</v>
      </c>
      <c r="N20" s="13">
        <f>((L20/60)/60/24)+DATE(1970,1,1)</f>
        <v>43351.208333333328</v>
      </c>
      <c r="O20" s="13">
        <f>((M20/60)/60/24)+DATE(1970,1,1)</f>
        <v>43359.208333333328</v>
      </c>
      <c r="P20" t="b">
        <v>0</v>
      </c>
      <c r="Q20" t="b">
        <v>0</v>
      </c>
      <c r="R20" t="s">
        <v>33</v>
      </c>
      <c r="S20" t="str">
        <f>LEFT(R20,SEARCH("/",R20)-1)</f>
        <v>theater</v>
      </c>
      <c r="T20" t="str">
        <f>RIGHT(R20,LEN(R20)-SEARCH("/",R20))</f>
        <v>plays</v>
      </c>
    </row>
    <row r="21" spans="1:20" ht="17" x14ac:dyDescent="0.2">
      <c r="A21">
        <v>19</v>
      </c>
      <c r="B21" t="s">
        <v>75</v>
      </c>
      <c r="C21" s="2" t="s">
        <v>76</v>
      </c>
      <c r="D21" s="3">
        <v>62500</v>
      </c>
      <c r="E21" s="3">
        <v>30331</v>
      </c>
      <c r="F21" s="20">
        <f>ROUND(E21/D21,2)</f>
        <v>0.49</v>
      </c>
      <c r="G21" t="s">
        <v>14</v>
      </c>
      <c r="H21">
        <v>674</v>
      </c>
      <c r="I21" s="3">
        <f>IF(H21=0,0,ROUND(E21/H21,2))</f>
        <v>45</v>
      </c>
      <c r="J21" t="s">
        <v>21</v>
      </c>
      <c r="K21" t="s">
        <v>22</v>
      </c>
      <c r="L21">
        <v>1551679200</v>
      </c>
      <c r="M21">
        <v>1553490000</v>
      </c>
      <c r="N21" s="13">
        <f>((L21/60)/60/24)+DATE(1970,1,1)</f>
        <v>43528.25</v>
      </c>
      <c r="O21" s="13">
        <f>((M21/60)/60/24)+DATE(1970,1,1)</f>
        <v>43549.208333333328</v>
      </c>
      <c r="P21" t="b">
        <v>0</v>
      </c>
      <c r="Q21" t="b">
        <v>1</v>
      </c>
      <c r="R21" t="s">
        <v>33</v>
      </c>
      <c r="S21" t="str">
        <f>LEFT(R21,SEARCH("/",R21)-1)</f>
        <v>theater</v>
      </c>
      <c r="T21" t="str">
        <f>RIGHT(R21,LEN(R21)-SEARCH("/",R21))</f>
        <v>plays</v>
      </c>
    </row>
    <row r="22" spans="1:20" ht="17" x14ac:dyDescent="0.2">
      <c r="A22">
        <v>20</v>
      </c>
      <c r="B22" t="s">
        <v>77</v>
      </c>
      <c r="C22" s="2" t="s">
        <v>78</v>
      </c>
      <c r="D22" s="3">
        <v>131800</v>
      </c>
      <c r="E22" s="3">
        <v>147936</v>
      </c>
      <c r="F22" s="20">
        <f>ROUND(E22/D22,2)</f>
        <v>1.1200000000000001</v>
      </c>
      <c r="G22" t="s">
        <v>20</v>
      </c>
      <c r="H22">
        <v>1396</v>
      </c>
      <c r="I22" s="3">
        <f>IF(H22=0,0,ROUND(E22/H22,2))</f>
        <v>105.97</v>
      </c>
      <c r="J22" t="s">
        <v>21</v>
      </c>
      <c r="K22" t="s">
        <v>22</v>
      </c>
      <c r="L22">
        <v>1406523600</v>
      </c>
      <c r="M22">
        <v>1406523600</v>
      </c>
      <c r="N22" s="13">
        <f>((L22/60)/60/24)+DATE(1970,1,1)</f>
        <v>41848.208333333336</v>
      </c>
      <c r="O22" s="13">
        <f>((M22/60)/60/24)+DATE(1970,1,1)</f>
        <v>41848.208333333336</v>
      </c>
      <c r="P22" t="b">
        <v>0</v>
      </c>
      <c r="Q22" t="b">
        <v>0</v>
      </c>
      <c r="R22" t="s">
        <v>53</v>
      </c>
      <c r="S22" t="str">
        <f>LEFT(R22,SEARCH("/",R22)-1)</f>
        <v>film &amp; video</v>
      </c>
      <c r="T22" t="str">
        <f>RIGHT(R22,LEN(R22)-SEARCH("/",R22))</f>
        <v>drama</v>
      </c>
    </row>
    <row r="23" spans="1:20" ht="17" x14ac:dyDescent="0.2">
      <c r="A23">
        <v>21</v>
      </c>
      <c r="B23" t="s">
        <v>79</v>
      </c>
      <c r="C23" s="2" t="s">
        <v>80</v>
      </c>
      <c r="D23" s="3">
        <v>94000</v>
      </c>
      <c r="E23" s="3">
        <v>38533</v>
      </c>
      <c r="F23" s="20">
        <f>ROUND(E23/D23,2)</f>
        <v>0.41</v>
      </c>
      <c r="G23" t="s">
        <v>14</v>
      </c>
      <c r="H23">
        <v>558</v>
      </c>
      <c r="I23" s="3">
        <f>IF(H23=0,0,ROUND(E23/H23,2))</f>
        <v>69.06</v>
      </c>
      <c r="J23" t="s">
        <v>21</v>
      </c>
      <c r="K23" t="s">
        <v>22</v>
      </c>
      <c r="L23">
        <v>1313384400</v>
      </c>
      <c r="M23">
        <v>1316322000</v>
      </c>
      <c r="N23" s="13">
        <f>((L23/60)/60/24)+DATE(1970,1,1)</f>
        <v>40770.208333333336</v>
      </c>
      <c r="O23" s="13">
        <f>((M23/60)/60/24)+DATE(1970,1,1)</f>
        <v>40804.208333333336</v>
      </c>
      <c r="P23" t="b">
        <v>0</v>
      </c>
      <c r="Q23" t="b">
        <v>0</v>
      </c>
      <c r="R23" t="s">
        <v>33</v>
      </c>
      <c r="S23" t="str">
        <f>LEFT(R23,SEARCH("/",R23)-1)</f>
        <v>theater</v>
      </c>
      <c r="T23" t="str">
        <f>RIGHT(R23,LEN(R23)-SEARCH("/",R23))</f>
        <v>plays</v>
      </c>
    </row>
    <row r="24" spans="1:20" ht="17" x14ac:dyDescent="0.2">
      <c r="A24">
        <v>22</v>
      </c>
      <c r="B24" t="s">
        <v>81</v>
      </c>
      <c r="C24" s="2" t="s">
        <v>82</v>
      </c>
      <c r="D24" s="3">
        <v>59100</v>
      </c>
      <c r="E24" s="3">
        <v>75690</v>
      </c>
      <c r="F24" s="20">
        <f>ROUND(E24/D24,2)</f>
        <v>1.28</v>
      </c>
      <c r="G24" t="s">
        <v>20</v>
      </c>
      <c r="H24">
        <v>890</v>
      </c>
      <c r="I24" s="3">
        <f>IF(H24=0,0,ROUND(E24/H24,2))</f>
        <v>85.04</v>
      </c>
      <c r="J24" t="s">
        <v>21</v>
      </c>
      <c r="K24" t="s">
        <v>22</v>
      </c>
      <c r="L24">
        <v>1522731600</v>
      </c>
      <c r="M24">
        <v>1524027600</v>
      </c>
      <c r="N24" s="13">
        <f>((L24/60)/60/24)+DATE(1970,1,1)</f>
        <v>43193.208333333328</v>
      </c>
      <c r="O24" s="13">
        <f>((M24/60)/60/24)+DATE(1970,1,1)</f>
        <v>43208.208333333328</v>
      </c>
      <c r="P24" t="b">
        <v>0</v>
      </c>
      <c r="Q24" t="b">
        <v>0</v>
      </c>
      <c r="R24" t="s">
        <v>33</v>
      </c>
      <c r="S24" t="str">
        <f>LEFT(R24,SEARCH("/",R24)-1)</f>
        <v>theater</v>
      </c>
      <c r="T24" t="str">
        <f>RIGHT(R24,LEN(R24)-SEARCH("/",R24))</f>
        <v>plays</v>
      </c>
    </row>
    <row r="25" spans="1:20" ht="17" x14ac:dyDescent="0.2">
      <c r="A25">
        <v>23</v>
      </c>
      <c r="B25" t="s">
        <v>83</v>
      </c>
      <c r="C25" s="2" t="s">
        <v>84</v>
      </c>
      <c r="D25" s="3">
        <v>4500</v>
      </c>
      <c r="E25" s="3">
        <v>14942</v>
      </c>
      <c r="F25" s="20">
        <f>ROUND(E25/D25,2)</f>
        <v>3.32</v>
      </c>
      <c r="G25" t="s">
        <v>20</v>
      </c>
      <c r="H25">
        <v>142</v>
      </c>
      <c r="I25" s="3">
        <f>IF(H25=0,0,ROUND(E25/H25,2))</f>
        <v>105.23</v>
      </c>
      <c r="J25" t="s">
        <v>40</v>
      </c>
      <c r="K25" t="s">
        <v>41</v>
      </c>
      <c r="L25">
        <v>1550124000</v>
      </c>
      <c r="M25">
        <v>1554699600</v>
      </c>
      <c r="N25" s="13">
        <f>((L25/60)/60/24)+DATE(1970,1,1)</f>
        <v>43510.25</v>
      </c>
      <c r="O25" s="13">
        <f>((M25/60)/60/24)+DATE(1970,1,1)</f>
        <v>43563.208333333328</v>
      </c>
      <c r="P25" t="b">
        <v>0</v>
      </c>
      <c r="Q25" t="b">
        <v>0</v>
      </c>
      <c r="R25" t="s">
        <v>42</v>
      </c>
      <c r="S25" t="str">
        <f>LEFT(R25,SEARCH("/",R25)-1)</f>
        <v>film &amp; video</v>
      </c>
      <c r="T25" t="str">
        <f>RIGHT(R25,LEN(R25)-SEARCH("/",R25))</f>
        <v>documentary</v>
      </c>
    </row>
    <row r="26" spans="1:20" ht="17" x14ac:dyDescent="0.2">
      <c r="A26">
        <v>24</v>
      </c>
      <c r="B26" t="s">
        <v>85</v>
      </c>
      <c r="C26" s="2" t="s">
        <v>86</v>
      </c>
      <c r="D26" s="3">
        <v>92400</v>
      </c>
      <c r="E26" s="3">
        <v>104257</v>
      </c>
      <c r="F26" s="20">
        <f>ROUND(E26/D26,2)</f>
        <v>1.1299999999999999</v>
      </c>
      <c r="G26" t="s">
        <v>20</v>
      </c>
      <c r="H26">
        <v>2673</v>
      </c>
      <c r="I26" s="3">
        <f>IF(H26=0,0,ROUND(E26/H26,2))</f>
        <v>39</v>
      </c>
      <c r="J26" t="s">
        <v>21</v>
      </c>
      <c r="K26" t="s">
        <v>22</v>
      </c>
      <c r="L26">
        <v>1403326800</v>
      </c>
      <c r="M26">
        <v>1403499600</v>
      </c>
      <c r="N26" s="13">
        <f>((L26/60)/60/24)+DATE(1970,1,1)</f>
        <v>41811.208333333336</v>
      </c>
      <c r="O26" s="13">
        <f>((M26/60)/60/24)+DATE(1970,1,1)</f>
        <v>41813.208333333336</v>
      </c>
      <c r="P26" t="b">
        <v>0</v>
      </c>
      <c r="Q26" t="b">
        <v>0</v>
      </c>
      <c r="R26" t="s">
        <v>65</v>
      </c>
      <c r="S26" t="str">
        <f>LEFT(R26,SEARCH("/",R26)-1)</f>
        <v>technology</v>
      </c>
      <c r="T26" t="str">
        <f>RIGHT(R26,LEN(R26)-SEARCH("/",R26))</f>
        <v>wearables</v>
      </c>
    </row>
    <row r="27" spans="1:20" ht="17" x14ac:dyDescent="0.2">
      <c r="A27">
        <v>25</v>
      </c>
      <c r="B27" t="s">
        <v>87</v>
      </c>
      <c r="C27" s="2" t="s">
        <v>88</v>
      </c>
      <c r="D27" s="3">
        <v>5500</v>
      </c>
      <c r="E27" s="3">
        <v>11904</v>
      </c>
      <c r="F27" s="20">
        <f>ROUND(E27/D27,2)</f>
        <v>2.16</v>
      </c>
      <c r="G27" t="s">
        <v>20</v>
      </c>
      <c r="H27">
        <v>163</v>
      </c>
      <c r="I27" s="3">
        <f>IF(H27=0,0,ROUND(E27/H27,2))</f>
        <v>73.03</v>
      </c>
      <c r="J27" t="s">
        <v>21</v>
      </c>
      <c r="K27" t="s">
        <v>22</v>
      </c>
      <c r="L27">
        <v>1305694800</v>
      </c>
      <c r="M27">
        <v>1307422800</v>
      </c>
      <c r="N27" s="13">
        <f>((L27/60)/60/24)+DATE(1970,1,1)</f>
        <v>40681.208333333336</v>
      </c>
      <c r="O27" s="13">
        <f>((M27/60)/60/24)+DATE(1970,1,1)</f>
        <v>40701.208333333336</v>
      </c>
      <c r="P27" t="b">
        <v>0</v>
      </c>
      <c r="Q27" t="b">
        <v>1</v>
      </c>
      <c r="R27" t="s">
        <v>89</v>
      </c>
      <c r="S27" t="str">
        <f>LEFT(R27,SEARCH("/",R27)-1)</f>
        <v>games</v>
      </c>
      <c r="T27" t="str">
        <f>RIGHT(R27,LEN(R27)-SEARCH("/",R27))</f>
        <v>video games</v>
      </c>
    </row>
    <row r="28" spans="1:20" ht="17" x14ac:dyDescent="0.2">
      <c r="A28">
        <v>26</v>
      </c>
      <c r="B28" t="s">
        <v>90</v>
      </c>
      <c r="C28" s="2" t="s">
        <v>91</v>
      </c>
      <c r="D28" s="3">
        <v>107500</v>
      </c>
      <c r="E28" s="3">
        <v>51814</v>
      </c>
      <c r="F28" s="20">
        <f>ROUND(E28/D28,2)</f>
        <v>0.48</v>
      </c>
      <c r="G28" t="s">
        <v>74</v>
      </c>
      <c r="H28">
        <v>1480</v>
      </c>
      <c r="I28" s="3">
        <f>IF(H28=0,0,ROUND(E28/H28,2))</f>
        <v>35.01</v>
      </c>
      <c r="J28" t="s">
        <v>21</v>
      </c>
      <c r="K28" t="s">
        <v>22</v>
      </c>
      <c r="L28">
        <v>1533013200</v>
      </c>
      <c r="M28">
        <v>1535346000</v>
      </c>
      <c r="N28" s="13">
        <f>((L28/60)/60/24)+DATE(1970,1,1)</f>
        <v>43312.208333333328</v>
      </c>
      <c r="O28" s="13">
        <f>((M28/60)/60/24)+DATE(1970,1,1)</f>
        <v>43339.208333333328</v>
      </c>
      <c r="P28" t="b">
        <v>0</v>
      </c>
      <c r="Q28" t="b">
        <v>0</v>
      </c>
      <c r="R28" t="s">
        <v>33</v>
      </c>
      <c r="S28" t="str">
        <f>LEFT(R28,SEARCH("/",R28)-1)</f>
        <v>theater</v>
      </c>
      <c r="T28" t="str">
        <f>RIGHT(R28,LEN(R28)-SEARCH("/",R28))</f>
        <v>plays</v>
      </c>
    </row>
    <row r="29" spans="1:20" ht="17" x14ac:dyDescent="0.2">
      <c r="A29">
        <v>27</v>
      </c>
      <c r="B29" t="s">
        <v>92</v>
      </c>
      <c r="C29" s="2" t="s">
        <v>93</v>
      </c>
      <c r="D29" s="3">
        <v>2000</v>
      </c>
      <c r="E29" s="3">
        <v>1599</v>
      </c>
      <c r="F29" s="20">
        <f>ROUND(E29/D29,2)</f>
        <v>0.8</v>
      </c>
      <c r="G29" t="s">
        <v>14</v>
      </c>
      <c r="H29">
        <v>15</v>
      </c>
      <c r="I29" s="3">
        <f>IF(H29=0,0,ROUND(E29/H29,2))</f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>((L29/60)/60/24)+DATE(1970,1,1)</f>
        <v>42280.208333333328</v>
      </c>
      <c r="O29" s="13">
        <f>((M29/60)/60/24)+DATE(1970,1,1)</f>
        <v>42288.208333333328</v>
      </c>
      <c r="P29" t="b">
        <v>0</v>
      </c>
      <c r="Q29" t="b">
        <v>0</v>
      </c>
      <c r="R29" t="s">
        <v>23</v>
      </c>
      <c r="S29" t="str">
        <f>LEFT(R29,SEARCH("/",R29)-1)</f>
        <v>music</v>
      </c>
      <c r="T29" t="str">
        <f>RIGHT(R29,LEN(R29)-SEARCH("/",R29))</f>
        <v>rock</v>
      </c>
    </row>
    <row r="30" spans="1:20" ht="17" x14ac:dyDescent="0.2">
      <c r="A30">
        <v>28</v>
      </c>
      <c r="B30" t="s">
        <v>94</v>
      </c>
      <c r="C30" s="2" t="s">
        <v>95</v>
      </c>
      <c r="D30" s="3">
        <v>130800</v>
      </c>
      <c r="E30" s="3">
        <v>137635</v>
      </c>
      <c r="F30" s="20">
        <f>ROUND(E30/D30,2)</f>
        <v>1.05</v>
      </c>
      <c r="G30" t="s">
        <v>20</v>
      </c>
      <c r="H30">
        <v>2220</v>
      </c>
      <c r="I30" s="3">
        <f>IF(H30=0,0,ROUND(E30/H30,2))</f>
        <v>62</v>
      </c>
      <c r="J30" t="s">
        <v>21</v>
      </c>
      <c r="K30" t="s">
        <v>22</v>
      </c>
      <c r="L30">
        <v>1265695200</v>
      </c>
      <c r="M30">
        <v>1267682400</v>
      </c>
      <c r="N30" s="13">
        <f>((L30/60)/60/24)+DATE(1970,1,1)</f>
        <v>40218.25</v>
      </c>
      <c r="O30" s="13">
        <f>((M30/60)/60/24)+DATE(1970,1,1)</f>
        <v>40241.25</v>
      </c>
      <c r="P30" t="b">
        <v>0</v>
      </c>
      <c r="Q30" t="b">
        <v>1</v>
      </c>
      <c r="R30" t="s">
        <v>33</v>
      </c>
      <c r="S30" t="str">
        <f>LEFT(R30,SEARCH("/",R30)-1)</f>
        <v>theater</v>
      </c>
      <c r="T30" t="str">
        <f>RIGHT(R30,LEN(R30)-SEARCH("/",R30))</f>
        <v>plays</v>
      </c>
    </row>
    <row r="31" spans="1:20" ht="17" x14ac:dyDescent="0.2">
      <c r="A31">
        <v>29</v>
      </c>
      <c r="B31" t="s">
        <v>96</v>
      </c>
      <c r="C31" s="2" t="s">
        <v>97</v>
      </c>
      <c r="D31" s="3">
        <v>45900</v>
      </c>
      <c r="E31" s="3">
        <v>150965</v>
      </c>
      <c r="F31" s="20">
        <f>ROUND(E31/D31,2)</f>
        <v>3.29</v>
      </c>
      <c r="G31" t="s">
        <v>20</v>
      </c>
      <c r="H31">
        <v>1606</v>
      </c>
      <c r="I31" s="3">
        <f>IF(H31=0,0,ROUND(E31/H31,2))</f>
        <v>94</v>
      </c>
      <c r="J31" t="s">
        <v>98</v>
      </c>
      <c r="K31" t="s">
        <v>99</v>
      </c>
      <c r="L31">
        <v>1532062800</v>
      </c>
      <c r="M31">
        <v>1535518800</v>
      </c>
      <c r="N31" s="13">
        <f>((L31/60)/60/24)+DATE(1970,1,1)</f>
        <v>43301.208333333328</v>
      </c>
      <c r="O31" s="13">
        <f>((M31/60)/60/24)+DATE(1970,1,1)</f>
        <v>43341.208333333328</v>
      </c>
      <c r="P31" t="b">
        <v>0</v>
      </c>
      <c r="Q31" t="b">
        <v>0</v>
      </c>
      <c r="R31" t="s">
        <v>100</v>
      </c>
      <c r="S31" t="str">
        <f>LEFT(R31,SEARCH("/",R31)-1)</f>
        <v>film &amp; video</v>
      </c>
      <c r="T31" t="str">
        <f>RIGHT(R31,LEN(R31)-SEARCH("/",R31))</f>
        <v>shorts</v>
      </c>
    </row>
    <row r="32" spans="1:20" ht="17" x14ac:dyDescent="0.2">
      <c r="A32">
        <v>30</v>
      </c>
      <c r="B32" t="s">
        <v>101</v>
      </c>
      <c r="C32" s="2" t="s">
        <v>102</v>
      </c>
      <c r="D32" s="3">
        <v>9000</v>
      </c>
      <c r="E32" s="3">
        <v>14455</v>
      </c>
      <c r="F32" s="20">
        <f>ROUND(E32/D32,2)</f>
        <v>1.61</v>
      </c>
      <c r="G32" t="s">
        <v>20</v>
      </c>
      <c r="H32">
        <v>129</v>
      </c>
      <c r="I32" s="3">
        <f>IF(H32=0,0,ROUND(E32/H32,2))</f>
        <v>112.05</v>
      </c>
      <c r="J32" t="s">
        <v>21</v>
      </c>
      <c r="K32" t="s">
        <v>22</v>
      </c>
      <c r="L32">
        <v>1558674000</v>
      </c>
      <c r="M32">
        <v>1559106000</v>
      </c>
      <c r="N32" s="13">
        <f>((L32/60)/60/24)+DATE(1970,1,1)</f>
        <v>43609.208333333328</v>
      </c>
      <c r="O32" s="13">
        <f>((M32/60)/60/24)+DATE(1970,1,1)</f>
        <v>43614.208333333328</v>
      </c>
      <c r="P32" t="b">
        <v>0</v>
      </c>
      <c r="Q32" t="b">
        <v>0</v>
      </c>
      <c r="R32" t="s">
        <v>71</v>
      </c>
      <c r="S32" t="str">
        <f>LEFT(R32,SEARCH("/",R32)-1)</f>
        <v>film &amp; video</v>
      </c>
      <c r="T32" t="str">
        <f>RIGHT(R32,LEN(R32)-SEARCH("/",R32))</f>
        <v>animation</v>
      </c>
    </row>
    <row r="33" spans="1:20" ht="17" x14ac:dyDescent="0.2">
      <c r="A33">
        <v>31</v>
      </c>
      <c r="B33" t="s">
        <v>103</v>
      </c>
      <c r="C33" s="2" t="s">
        <v>104</v>
      </c>
      <c r="D33" s="3">
        <v>3500</v>
      </c>
      <c r="E33" s="3">
        <v>10850</v>
      </c>
      <c r="F33" s="20">
        <f>ROUND(E33/D33,2)</f>
        <v>3.1</v>
      </c>
      <c r="G33" t="s">
        <v>20</v>
      </c>
      <c r="H33">
        <v>226</v>
      </c>
      <c r="I33" s="3">
        <f>IF(H33=0,0,ROUND(E33/H33,2))</f>
        <v>48.01</v>
      </c>
      <c r="J33" t="s">
        <v>40</v>
      </c>
      <c r="K33" t="s">
        <v>41</v>
      </c>
      <c r="L33">
        <v>1451973600</v>
      </c>
      <c r="M33">
        <v>1454392800</v>
      </c>
      <c r="N33" s="13">
        <f>((L33/60)/60/24)+DATE(1970,1,1)</f>
        <v>42374.25</v>
      </c>
      <c r="O33" s="13">
        <f>((M33/60)/60/24)+DATE(1970,1,1)</f>
        <v>42402.25</v>
      </c>
      <c r="P33" t="b">
        <v>0</v>
      </c>
      <c r="Q33" t="b">
        <v>0</v>
      </c>
      <c r="R33" t="s">
        <v>89</v>
      </c>
      <c r="S33" t="str">
        <f>LEFT(R33,SEARCH("/",R33)-1)</f>
        <v>games</v>
      </c>
      <c r="T33" t="str">
        <f>RIGHT(R33,LEN(R33)-SEARCH("/",R33))</f>
        <v>video games</v>
      </c>
    </row>
    <row r="34" spans="1:20" ht="17" x14ac:dyDescent="0.2">
      <c r="A34">
        <v>32</v>
      </c>
      <c r="B34" t="s">
        <v>105</v>
      </c>
      <c r="C34" s="2" t="s">
        <v>106</v>
      </c>
      <c r="D34" s="3">
        <v>101000</v>
      </c>
      <c r="E34" s="3">
        <v>87676</v>
      </c>
      <c r="F34" s="20">
        <f>ROUND(E34/D34,2)</f>
        <v>0.87</v>
      </c>
      <c r="G34" t="s">
        <v>14</v>
      </c>
      <c r="H34">
        <v>2307</v>
      </c>
      <c r="I34" s="3">
        <f>IF(H34=0,0,ROUND(E34/H34,2))</f>
        <v>38</v>
      </c>
      <c r="J34" t="s">
        <v>107</v>
      </c>
      <c r="K34" t="s">
        <v>108</v>
      </c>
      <c r="L34">
        <v>1515564000</v>
      </c>
      <c r="M34">
        <v>1517896800</v>
      </c>
      <c r="N34" s="13">
        <f>((L34/60)/60/24)+DATE(1970,1,1)</f>
        <v>43110.25</v>
      </c>
      <c r="O34" s="13">
        <f>((M34/60)/60/24)+DATE(1970,1,1)</f>
        <v>43137.25</v>
      </c>
      <c r="P34" t="b">
        <v>0</v>
      </c>
      <c r="Q34" t="b">
        <v>0</v>
      </c>
      <c r="R34" t="s">
        <v>42</v>
      </c>
      <c r="S34" t="str">
        <f>LEFT(R34,SEARCH("/",R34)-1)</f>
        <v>film &amp; video</v>
      </c>
      <c r="T34" t="str">
        <f>RIGHT(R34,LEN(R34)-SEARCH("/",R34))</f>
        <v>documentary</v>
      </c>
    </row>
    <row r="35" spans="1:20" ht="17" x14ac:dyDescent="0.2">
      <c r="A35">
        <v>33</v>
      </c>
      <c r="B35" t="s">
        <v>109</v>
      </c>
      <c r="C35" s="2" t="s">
        <v>110</v>
      </c>
      <c r="D35" s="3">
        <v>50200</v>
      </c>
      <c r="E35" s="3">
        <v>189666</v>
      </c>
      <c r="F35" s="20">
        <f>ROUND(E35/D35,2)</f>
        <v>3.78</v>
      </c>
      <c r="G35" t="s">
        <v>20</v>
      </c>
      <c r="H35">
        <v>5419</v>
      </c>
      <c r="I35" s="3">
        <f>IF(H35=0,0,ROUND(E35/H35,2))</f>
        <v>35</v>
      </c>
      <c r="J35" t="s">
        <v>21</v>
      </c>
      <c r="K35" t="s">
        <v>22</v>
      </c>
      <c r="L35">
        <v>1412485200</v>
      </c>
      <c r="M35">
        <v>1415685600</v>
      </c>
      <c r="N35" s="13">
        <f>((L35/60)/60/24)+DATE(1970,1,1)</f>
        <v>41917.208333333336</v>
      </c>
      <c r="O35" s="13">
        <f>((M35/60)/60/24)+DATE(1970,1,1)</f>
        <v>41954.25</v>
      </c>
      <c r="P35" t="b">
        <v>0</v>
      </c>
      <c r="Q35" t="b">
        <v>0</v>
      </c>
      <c r="R35" t="s">
        <v>33</v>
      </c>
      <c r="S35" t="str">
        <f>LEFT(R35,SEARCH("/",R35)-1)</f>
        <v>theater</v>
      </c>
      <c r="T35" t="str">
        <f>RIGHT(R35,LEN(R35)-SEARCH("/",R35))</f>
        <v>plays</v>
      </c>
    </row>
    <row r="36" spans="1:20" ht="34" x14ac:dyDescent="0.2">
      <c r="A36">
        <v>34</v>
      </c>
      <c r="B36" t="s">
        <v>111</v>
      </c>
      <c r="C36" s="2" t="s">
        <v>112</v>
      </c>
      <c r="D36" s="3">
        <v>9300</v>
      </c>
      <c r="E36" s="3">
        <v>14025</v>
      </c>
      <c r="F36" s="20">
        <f>ROUND(E36/D36,2)</f>
        <v>1.51</v>
      </c>
      <c r="G36" t="s">
        <v>20</v>
      </c>
      <c r="H36">
        <v>165</v>
      </c>
      <c r="I36" s="3">
        <f>IF(H36=0,0,ROUND(E36/H36,2))</f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>((L36/60)/60/24)+DATE(1970,1,1)</f>
        <v>42817.208333333328</v>
      </c>
      <c r="O36" s="13">
        <f>((M36/60)/60/24)+DATE(1970,1,1)</f>
        <v>42822.208333333328</v>
      </c>
      <c r="P36" t="b">
        <v>0</v>
      </c>
      <c r="Q36" t="b">
        <v>0</v>
      </c>
      <c r="R36" t="s">
        <v>42</v>
      </c>
      <c r="S36" t="str">
        <f>LEFT(R36,SEARCH("/",R36)-1)</f>
        <v>film &amp; video</v>
      </c>
      <c r="T36" t="str">
        <f>RIGHT(R36,LEN(R36)-SEARCH("/",R36))</f>
        <v>documentary</v>
      </c>
    </row>
    <row r="37" spans="1:20" ht="17" x14ac:dyDescent="0.2">
      <c r="A37">
        <v>35</v>
      </c>
      <c r="B37" t="s">
        <v>113</v>
      </c>
      <c r="C37" s="2" t="s">
        <v>114</v>
      </c>
      <c r="D37" s="3">
        <v>125500</v>
      </c>
      <c r="E37" s="3">
        <v>188628</v>
      </c>
      <c r="F37" s="20">
        <f>ROUND(E37/D37,2)</f>
        <v>1.5</v>
      </c>
      <c r="G37" t="s">
        <v>20</v>
      </c>
      <c r="H37">
        <v>1965</v>
      </c>
      <c r="I37" s="3">
        <f>IF(H37=0,0,ROUND(E37/H37,2))</f>
        <v>95.99</v>
      </c>
      <c r="J37" t="s">
        <v>36</v>
      </c>
      <c r="K37" t="s">
        <v>37</v>
      </c>
      <c r="L37">
        <v>1547877600</v>
      </c>
      <c r="M37">
        <v>1551506400</v>
      </c>
      <c r="N37" s="13">
        <f>((L37/60)/60/24)+DATE(1970,1,1)</f>
        <v>43484.25</v>
      </c>
      <c r="O37" s="13">
        <f>((M37/60)/60/24)+DATE(1970,1,1)</f>
        <v>43526.25</v>
      </c>
      <c r="P37" t="b">
        <v>0</v>
      </c>
      <c r="Q37" t="b">
        <v>1</v>
      </c>
      <c r="R37" t="s">
        <v>53</v>
      </c>
      <c r="S37" t="str">
        <f>LEFT(R37,SEARCH("/",R37)-1)</f>
        <v>film &amp; video</v>
      </c>
      <c r="T37" t="str">
        <f>RIGHT(R37,LEN(R37)-SEARCH("/",R37))</f>
        <v>drama</v>
      </c>
    </row>
    <row r="38" spans="1:20" ht="17" x14ac:dyDescent="0.2">
      <c r="A38">
        <v>36</v>
      </c>
      <c r="B38" t="s">
        <v>115</v>
      </c>
      <c r="C38" s="2" t="s">
        <v>116</v>
      </c>
      <c r="D38" s="3">
        <v>700</v>
      </c>
      <c r="E38" s="3">
        <v>1101</v>
      </c>
      <c r="F38" s="20">
        <f>ROUND(E38/D38,2)</f>
        <v>1.57</v>
      </c>
      <c r="G38" t="s">
        <v>20</v>
      </c>
      <c r="H38">
        <v>16</v>
      </c>
      <c r="I38" s="3">
        <f>IF(H38=0,0,ROUND(E38/H38,2))</f>
        <v>68.81</v>
      </c>
      <c r="J38" t="s">
        <v>21</v>
      </c>
      <c r="K38" t="s">
        <v>22</v>
      </c>
      <c r="L38">
        <v>1298700000</v>
      </c>
      <c r="M38">
        <v>1300856400</v>
      </c>
      <c r="N38" s="13">
        <f>((L38/60)/60/24)+DATE(1970,1,1)</f>
        <v>40600.25</v>
      </c>
      <c r="O38" s="13">
        <f>((M38/60)/60/24)+DATE(1970,1,1)</f>
        <v>40625.208333333336</v>
      </c>
      <c r="P38" t="b">
        <v>0</v>
      </c>
      <c r="Q38" t="b">
        <v>0</v>
      </c>
      <c r="R38" t="s">
        <v>33</v>
      </c>
      <c r="S38" t="str">
        <f>LEFT(R38,SEARCH("/",R38)-1)</f>
        <v>theater</v>
      </c>
      <c r="T38" t="str">
        <f>RIGHT(R38,LEN(R38)-SEARCH("/",R38))</f>
        <v>plays</v>
      </c>
    </row>
    <row r="39" spans="1:20" ht="34" x14ac:dyDescent="0.2">
      <c r="A39">
        <v>37</v>
      </c>
      <c r="B39" t="s">
        <v>117</v>
      </c>
      <c r="C39" s="2" t="s">
        <v>118</v>
      </c>
      <c r="D39" s="3">
        <v>8100</v>
      </c>
      <c r="E39" s="3">
        <v>11339</v>
      </c>
      <c r="F39" s="20">
        <f>ROUND(E39/D39,2)</f>
        <v>1.4</v>
      </c>
      <c r="G39" t="s">
        <v>20</v>
      </c>
      <c r="H39">
        <v>107</v>
      </c>
      <c r="I39" s="3">
        <f>IF(H39=0,0,ROUND(E39/H39,2))</f>
        <v>105.97</v>
      </c>
      <c r="J39" t="s">
        <v>21</v>
      </c>
      <c r="K39" t="s">
        <v>22</v>
      </c>
      <c r="L39">
        <v>1570338000</v>
      </c>
      <c r="M39">
        <v>1573192800</v>
      </c>
      <c r="N39" s="13">
        <f>((L39/60)/60/24)+DATE(1970,1,1)</f>
        <v>43744.208333333328</v>
      </c>
      <c r="O39" s="13">
        <f>((M39/60)/60/24)+DATE(1970,1,1)</f>
        <v>43777.25</v>
      </c>
      <c r="P39" t="b">
        <v>0</v>
      </c>
      <c r="Q39" t="b">
        <v>1</v>
      </c>
      <c r="R39" t="s">
        <v>119</v>
      </c>
      <c r="S39" t="str">
        <f>LEFT(R39,SEARCH("/",R39)-1)</f>
        <v>publishing</v>
      </c>
      <c r="T39" t="str">
        <f>RIGHT(R39,LEN(R39)-SEARCH("/",R39))</f>
        <v>fiction</v>
      </c>
    </row>
    <row r="40" spans="1:20" ht="17" x14ac:dyDescent="0.2">
      <c r="A40">
        <v>38</v>
      </c>
      <c r="B40" t="s">
        <v>120</v>
      </c>
      <c r="C40" s="2" t="s">
        <v>121</v>
      </c>
      <c r="D40" s="3">
        <v>3100</v>
      </c>
      <c r="E40" s="3">
        <v>10085</v>
      </c>
      <c r="F40" s="20">
        <f>ROUND(E40/D40,2)</f>
        <v>3.25</v>
      </c>
      <c r="G40" t="s">
        <v>20</v>
      </c>
      <c r="H40">
        <v>134</v>
      </c>
      <c r="I40" s="3">
        <f>IF(H40=0,0,ROUND(E40/H40,2))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3">
        <f>((L40/60)/60/24)+DATE(1970,1,1)</f>
        <v>40469.208333333336</v>
      </c>
      <c r="O40" s="13">
        <f>((M40/60)/60/24)+DATE(1970,1,1)</f>
        <v>40474.208333333336</v>
      </c>
      <c r="P40" t="b">
        <v>0</v>
      </c>
      <c r="Q40" t="b">
        <v>0</v>
      </c>
      <c r="R40" t="s">
        <v>122</v>
      </c>
      <c r="S40" t="str">
        <f>LEFT(R40,SEARCH("/",R40)-1)</f>
        <v>photography</v>
      </c>
      <c r="T40" t="str">
        <f>RIGHT(R40,LEN(R40)-SEARCH("/",R40))</f>
        <v>photography books</v>
      </c>
    </row>
    <row r="41" spans="1:20" ht="17" x14ac:dyDescent="0.2">
      <c r="A41">
        <v>39</v>
      </c>
      <c r="B41" t="s">
        <v>123</v>
      </c>
      <c r="C41" s="2" t="s">
        <v>124</v>
      </c>
      <c r="D41" s="3">
        <v>9900</v>
      </c>
      <c r="E41" s="3">
        <v>5027</v>
      </c>
      <c r="F41" s="20">
        <f>ROUND(E41/D41,2)</f>
        <v>0.51</v>
      </c>
      <c r="G41" t="s">
        <v>14</v>
      </c>
      <c r="H41">
        <v>88</v>
      </c>
      <c r="I41" s="3">
        <f>IF(H41=0,0,ROUND(E41/H41,2))</f>
        <v>57.13</v>
      </c>
      <c r="J41" t="s">
        <v>36</v>
      </c>
      <c r="K41" t="s">
        <v>37</v>
      </c>
      <c r="L41">
        <v>1361772000</v>
      </c>
      <c r="M41">
        <v>1362978000</v>
      </c>
      <c r="N41" s="13">
        <f>((L41/60)/60/24)+DATE(1970,1,1)</f>
        <v>41330.25</v>
      </c>
      <c r="O41" s="13">
        <f>((M41/60)/60/24)+DATE(1970,1,1)</f>
        <v>41344.208333333336</v>
      </c>
      <c r="P41" t="b">
        <v>0</v>
      </c>
      <c r="Q41" t="b">
        <v>0</v>
      </c>
      <c r="R41" t="s">
        <v>33</v>
      </c>
      <c r="S41" t="str">
        <f>LEFT(R41,SEARCH("/",R41)-1)</f>
        <v>theater</v>
      </c>
      <c r="T41" t="str">
        <f>RIGHT(R41,LEN(R41)-SEARCH("/",R41))</f>
        <v>plays</v>
      </c>
    </row>
    <row r="42" spans="1:20" ht="17" x14ac:dyDescent="0.2">
      <c r="A42">
        <v>40</v>
      </c>
      <c r="B42" t="s">
        <v>125</v>
      </c>
      <c r="C42" s="2" t="s">
        <v>126</v>
      </c>
      <c r="D42" s="3">
        <v>8800</v>
      </c>
      <c r="E42" s="3">
        <v>14878</v>
      </c>
      <c r="F42" s="20">
        <f>ROUND(E42/D42,2)</f>
        <v>1.69</v>
      </c>
      <c r="G42" t="s">
        <v>20</v>
      </c>
      <c r="H42">
        <v>198</v>
      </c>
      <c r="I42" s="3">
        <f>IF(H42=0,0,ROUND(E42/H42,2))</f>
        <v>75.14</v>
      </c>
      <c r="J42" t="s">
        <v>21</v>
      </c>
      <c r="K42" t="s">
        <v>22</v>
      </c>
      <c r="L42">
        <v>1275714000</v>
      </c>
      <c r="M42">
        <v>1277355600</v>
      </c>
      <c r="N42" s="13">
        <f>((L42/60)/60/24)+DATE(1970,1,1)</f>
        <v>40334.208333333336</v>
      </c>
      <c r="O42" s="13">
        <f>((M42/60)/60/24)+DATE(1970,1,1)</f>
        <v>40353.208333333336</v>
      </c>
      <c r="P42" t="b">
        <v>0</v>
      </c>
      <c r="Q42" t="b">
        <v>1</v>
      </c>
      <c r="R42" t="s">
        <v>65</v>
      </c>
      <c r="S42" t="str">
        <f>LEFT(R42,SEARCH("/",R42)-1)</f>
        <v>technology</v>
      </c>
      <c r="T42" t="str">
        <f>RIGHT(R42,LEN(R42)-SEARCH("/",R42))</f>
        <v>wearables</v>
      </c>
    </row>
    <row r="43" spans="1:20" ht="17" x14ac:dyDescent="0.2">
      <c r="A43">
        <v>41</v>
      </c>
      <c r="B43" t="s">
        <v>127</v>
      </c>
      <c r="C43" s="2" t="s">
        <v>128</v>
      </c>
      <c r="D43" s="3">
        <v>5600</v>
      </c>
      <c r="E43" s="3">
        <v>11924</v>
      </c>
      <c r="F43" s="20">
        <f>ROUND(E43/D43,2)</f>
        <v>2.13</v>
      </c>
      <c r="G43" t="s">
        <v>20</v>
      </c>
      <c r="H43">
        <v>111</v>
      </c>
      <c r="I43" s="3">
        <f>IF(H43=0,0,ROUND(E43/H43,2))</f>
        <v>107.42</v>
      </c>
      <c r="J43" t="s">
        <v>107</v>
      </c>
      <c r="K43" t="s">
        <v>108</v>
      </c>
      <c r="L43">
        <v>1346734800</v>
      </c>
      <c r="M43">
        <v>1348981200</v>
      </c>
      <c r="N43" s="13">
        <f>((L43/60)/60/24)+DATE(1970,1,1)</f>
        <v>41156.208333333336</v>
      </c>
      <c r="O43" s="13">
        <f>((M43/60)/60/24)+DATE(1970,1,1)</f>
        <v>41182.208333333336</v>
      </c>
      <c r="P43" t="b">
        <v>0</v>
      </c>
      <c r="Q43" t="b">
        <v>1</v>
      </c>
      <c r="R43" t="s">
        <v>23</v>
      </c>
      <c r="S43" t="str">
        <f>LEFT(R43,SEARCH("/",R43)-1)</f>
        <v>music</v>
      </c>
      <c r="T43" t="str">
        <f>RIGHT(R43,LEN(R43)-SEARCH("/",R43))</f>
        <v>rock</v>
      </c>
    </row>
    <row r="44" spans="1:20" ht="17" x14ac:dyDescent="0.2">
      <c r="A44">
        <v>42</v>
      </c>
      <c r="B44" t="s">
        <v>129</v>
      </c>
      <c r="C44" s="2" t="s">
        <v>130</v>
      </c>
      <c r="D44" s="3">
        <v>1800</v>
      </c>
      <c r="E44" s="3">
        <v>7991</v>
      </c>
      <c r="F44" s="20">
        <f>ROUND(E44/D44,2)</f>
        <v>4.4400000000000004</v>
      </c>
      <c r="G44" t="s">
        <v>20</v>
      </c>
      <c r="H44">
        <v>222</v>
      </c>
      <c r="I44" s="3">
        <f>IF(H44=0,0,ROUND(E44/H44,2))</f>
        <v>36</v>
      </c>
      <c r="J44" t="s">
        <v>21</v>
      </c>
      <c r="K44" t="s">
        <v>22</v>
      </c>
      <c r="L44">
        <v>1309755600</v>
      </c>
      <c r="M44">
        <v>1310533200</v>
      </c>
      <c r="N44" s="13">
        <f>((L44/60)/60/24)+DATE(1970,1,1)</f>
        <v>40728.208333333336</v>
      </c>
      <c r="O44" s="13">
        <f>((M44/60)/60/24)+DATE(1970,1,1)</f>
        <v>40737.208333333336</v>
      </c>
      <c r="P44" t="b">
        <v>0</v>
      </c>
      <c r="Q44" t="b">
        <v>0</v>
      </c>
      <c r="R44" t="s">
        <v>17</v>
      </c>
      <c r="S44" t="str">
        <f>LEFT(R44,SEARCH("/",R44)-1)</f>
        <v>food</v>
      </c>
      <c r="T44" t="str">
        <f>RIGHT(R44,LEN(R44)-SEARCH("/",R44))</f>
        <v>food trucks</v>
      </c>
    </row>
    <row r="45" spans="1:20" ht="17" x14ac:dyDescent="0.2">
      <c r="A45">
        <v>43</v>
      </c>
      <c r="B45" t="s">
        <v>131</v>
      </c>
      <c r="C45" s="2" t="s">
        <v>132</v>
      </c>
      <c r="D45" s="3">
        <v>90200</v>
      </c>
      <c r="E45" s="3">
        <v>167717</v>
      </c>
      <c r="F45" s="20">
        <f>ROUND(E45/D45,2)</f>
        <v>1.86</v>
      </c>
      <c r="G45" t="s">
        <v>20</v>
      </c>
      <c r="H45">
        <v>6212</v>
      </c>
      <c r="I45" s="3">
        <f>IF(H45=0,0,ROUND(E45/H45,2))</f>
        <v>27</v>
      </c>
      <c r="J45" t="s">
        <v>21</v>
      </c>
      <c r="K45" t="s">
        <v>22</v>
      </c>
      <c r="L45">
        <v>1406178000</v>
      </c>
      <c r="M45">
        <v>1407560400</v>
      </c>
      <c r="N45" s="13">
        <f>((L45/60)/60/24)+DATE(1970,1,1)</f>
        <v>41844.208333333336</v>
      </c>
      <c r="O45" s="13">
        <f>((M45/60)/60/24)+DATE(1970,1,1)</f>
        <v>41860.208333333336</v>
      </c>
      <c r="P45" t="b">
        <v>0</v>
      </c>
      <c r="Q45" t="b">
        <v>0</v>
      </c>
      <c r="R45" t="s">
        <v>133</v>
      </c>
      <c r="S45" t="str">
        <f>LEFT(R45,SEARCH("/",R45)-1)</f>
        <v>publishing</v>
      </c>
      <c r="T45" t="str">
        <f>RIGHT(R45,LEN(R45)-SEARCH("/",R45))</f>
        <v>radio &amp; podcasts</v>
      </c>
    </row>
    <row r="46" spans="1:20" ht="17" x14ac:dyDescent="0.2">
      <c r="A46">
        <v>44</v>
      </c>
      <c r="B46" t="s">
        <v>134</v>
      </c>
      <c r="C46" s="2" t="s">
        <v>135</v>
      </c>
      <c r="D46" s="3">
        <v>1600</v>
      </c>
      <c r="E46" s="3">
        <v>10541</v>
      </c>
      <c r="F46" s="20">
        <f>ROUND(E46/D46,2)</f>
        <v>6.59</v>
      </c>
      <c r="G46" t="s">
        <v>20</v>
      </c>
      <c r="H46">
        <v>98</v>
      </c>
      <c r="I46" s="3">
        <f>IF(H46=0,0,ROUND(E46/H46,2))</f>
        <v>107.56</v>
      </c>
      <c r="J46" t="s">
        <v>36</v>
      </c>
      <c r="K46" t="s">
        <v>37</v>
      </c>
      <c r="L46">
        <v>1552798800</v>
      </c>
      <c r="M46">
        <v>1552885200</v>
      </c>
      <c r="N46" s="13">
        <f>((L46/60)/60/24)+DATE(1970,1,1)</f>
        <v>43541.208333333328</v>
      </c>
      <c r="O46" s="13">
        <f>((M46/60)/60/24)+DATE(1970,1,1)</f>
        <v>43542.208333333328</v>
      </c>
      <c r="P46" t="b">
        <v>0</v>
      </c>
      <c r="Q46" t="b">
        <v>0</v>
      </c>
      <c r="R46" t="s">
        <v>119</v>
      </c>
      <c r="S46" t="str">
        <f>LEFT(R46,SEARCH("/",R46)-1)</f>
        <v>publishing</v>
      </c>
      <c r="T46" t="str">
        <f>RIGHT(R46,LEN(R46)-SEARCH("/",R46))</f>
        <v>fiction</v>
      </c>
    </row>
    <row r="47" spans="1:20" ht="34" x14ac:dyDescent="0.2">
      <c r="A47">
        <v>45</v>
      </c>
      <c r="B47" t="s">
        <v>136</v>
      </c>
      <c r="C47" s="2" t="s">
        <v>137</v>
      </c>
      <c r="D47" s="3">
        <v>9500</v>
      </c>
      <c r="E47" s="3">
        <v>4530</v>
      </c>
      <c r="F47" s="20">
        <f>ROUND(E47/D47,2)</f>
        <v>0.48</v>
      </c>
      <c r="G47" t="s">
        <v>14</v>
      </c>
      <c r="H47">
        <v>48</v>
      </c>
      <c r="I47" s="3">
        <f>IF(H47=0,0,ROUND(E47/H47,2))</f>
        <v>94.38</v>
      </c>
      <c r="J47" t="s">
        <v>21</v>
      </c>
      <c r="K47" t="s">
        <v>22</v>
      </c>
      <c r="L47">
        <v>1478062800</v>
      </c>
      <c r="M47">
        <v>1479362400</v>
      </c>
      <c r="N47" s="13">
        <f>((L47/60)/60/24)+DATE(1970,1,1)</f>
        <v>42676.208333333328</v>
      </c>
      <c r="O47" s="13">
        <f>((M47/60)/60/24)+DATE(1970,1,1)</f>
        <v>42691.25</v>
      </c>
      <c r="P47" t="b">
        <v>0</v>
      </c>
      <c r="Q47" t="b">
        <v>1</v>
      </c>
      <c r="R47" t="s">
        <v>33</v>
      </c>
      <c r="S47" t="str">
        <f>LEFT(R47,SEARCH("/",R47)-1)</f>
        <v>theater</v>
      </c>
      <c r="T47" t="str">
        <f>RIGHT(R47,LEN(R47)-SEARCH("/",R47))</f>
        <v>plays</v>
      </c>
    </row>
    <row r="48" spans="1:20" ht="17" x14ac:dyDescent="0.2">
      <c r="A48">
        <v>46</v>
      </c>
      <c r="B48" t="s">
        <v>138</v>
      </c>
      <c r="C48" s="2" t="s">
        <v>139</v>
      </c>
      <c r="D48" s="3">
        <v>3700</v>
      </c>
      <c r="E48" s="3">
        <v>4247</v>
      </c>
      <c r="F48" s="20">
        <f>ROUND(E48/D48,2)</f>
        <v>1.1499999999999999</v>
      </c>
      <c r="G48" t="s">
        <v>20</v>
      </c>
      <c r="H48">
        <v>92</v>
      </c>
      <c r="I48" s="3">
        <f>IF(H48=0,0,ROUND(E48/H48,2))</f>
        <v>46.16</v>
      </c>
      <c r="J48" t="s">
        <v>21</v>
      </c>
      <c r="K48" t="s">
        <v>22</v>
      </c>
      <c r="L48">
        <v>1278565200</v>
      </c>
      <c r="M48">
        <v>1280552400</v>
      </c>
      <c r="N48" s="13">
        <f>((L48/60)/60/24)+DATE(1970,1,1)</f>
        <v>40367.208333333336</v>
      </c>
      <c r="O48" s="13">
        <f>((M48/60)/60/24)+DATE(1970,1,1)</f>
        <v>40390.208333333336</v>
      </c>
      <c r="P48" t="b">
        <v>0</v>
      </c>
      <c r="Q48" t="b">
        <v>0</v>
      </c>
      <c r="R48" t="s">
        <v>23</v>
      </c>
      <c r="S48" t="str">
        <f>LEFT(R48,SEARCH("/",R48)-1)</f>
        <v>music</v>
      </c>
      <c r="T48" t="str">
        <f>RIGHT(R48,LEN(R48)-SEARCH("/",R48))</f>
        <v>rock</v>
      </c>
    </row>
    <row r="49" spans="1:20" ht="17" x14ac:dyDescent="0.2">
      <c r="A49">
        <v>47</v>
      </c>
      <c r="B49" t="s">
        <v>140</v>
      </c>
      <c r="C49" s="2" t="s">
        <v>141</v>
      </c>
      <c r="D49" s="3">
        <v>1500</v>
      </c>
      <c r="E49" s="3">
        <v>7129</v>
      </c>
      <c r="F49" s="20">
        <f>ROUND(E49/D49,2)</f>
        <v>4.75</v>
      </c>
      <c r="G49" t="s">
        <v>20</v>
      </c>
      <c r="H49">
        <v>149</v>
      </c>
      <c r="I49" s="3">
        <f>IF(H49=0,0,ROUND(E49/H49,2))</f>
        <v>47.85</v>
      </c>
      <c r="J49" t="s">
        <v>21</v>
      </c>
      <c r="K49" t="s">
        <v>22</v>
      </c>
      <c r="L49">
        <v>1396069200</v>
      </c>
      <c r="M49">
        <v>1398661200</v>
      </c>
      <c r="N49" s="13">
        <f>((L49/60)/60/24)+DATE(1970,1,1)</f>
        <v>41727.208333333336</v>
      </c>
      <c r="O49" s="13">
        <f>((M49/60)/60/24)+DATE(1970,1,1)</f>
        <v>41757.208333333336</v>
      </c>
      <c r="P49" t="b">
        <v>0</v>
      </c>
      <c r="Q49" t="b">
        <v>0</v>
      </c>
      <c r="R49" t="s">
        <v>33</v>
      </c>
      <c r="S49" t="str">
        <f>LEFT(R49,SEARCH("/",R49)-1)</f>
        <v>theater</v>
      </c>
      <c r="T49" t="str">
        <f>RIGHT(R49,LEN(R49)-SEARCH("/",R49))</f>
        <v>plays</v>
      </c>
    </row>
    <row r="50" spans="1:20" ht="17" x14ac:dyDescent="0.2">
      <c r="A50">
        <v>48</v>
      </c>
      <c r="B50" t="s">
        <v>142</v>
      </c>
      <c r="C50" s="2" t="s">
        <v>143</v>
      </c>
      <c r="D50" s="3">
        <v>33300</v>
      </c>
      <c r="E50" s="3">
        <v>128862</v>
      </c>
      <c r="F50" s="20">
        <f>ROUND(E50/D50,2)</f>
        <v>3.87</v>
      </c>
      <c r="G50" t="s">
        <v>20</v>
      </c>
      <c r="H50">
        <v>2431</v>
      </c>
      <c r="I50" s="3">
        <f>IF(H50=0,0,ROUND(E50/H50,2))</f>
        <v>53.01</v>
      </c>
      <c r="J50" t="s">
        <v>21</v>
      </c>
      <c r="K50" t="s">
        <v>22</v>
      </c>
      <c r="L50">
        <v>1435208400</v>
      </c>
      <c r="M50">
        <v>1436245200</v>
      </c>
      <c r="N50" s="13">
        <f>((L50/60)/60/24)+DATE(1970,1,1)</f>
        <v>42180.208333333328</v>
      </c>
      <c r="O50" s="13">
        <f>((M50/60)/60/24)+DATE(1970,1,1)</f>
        <v>42192.208333333328</v>
      </c>
      <c r="P50" t="b">
        <v>0</v>
      </c>
      <c r="Q50" t="b">
        <v>0</v>
      </c>
      <c r="R50" t="s">
        <v>33</v>
      </c>
      <c r="S50" t="str">
        <f>LEFT(R50,SEARCH("/",R50)-1)</f>
        <v>theater</v>
      </c>
      <c r="T50" t="str">
        <f>RIGHT(R50,LEN(R50)-SEARCH("/",R50))</f>
        <v>plays</v>
      </c>
    </row>
    <row r="51" spans="1:20" ht="17" x14ac:dyDescent="0.2">
      <c r="A51">
        <v>49</v>
      </c>
      <c r="B51" t="s">
        <v>144</v>
      </c>
      <c r="C51" s="2" t="s">
        <v>145</v>
      </c>
      <c r="D51" s="3">
        <v>7200</v>
      </c>
      <c r="E51" s="3">
        <v>13653</v>
      </c>
      <c r="F51" s="20">
        <f>ROUND(E51/D51,2)</f>
        <v>1.9</v>
      </c>
      <c r="G51" t="s">
        <v>20</v>
      </c>
      <c r="H51">
        <v>303</v>
      </c>
      <c r="I51" s="3">
        <f>IF(H51=0,0,ROUND(E51/H51,2))</f>
        <v>45.06</v>
      </c>
      <c r="J51" t="s">
        <v>21</v>
      </c>
      <c r="K51" t="s">
        <v>22</v>
      </c>
      <c r="L51">
        <v>1571547600</v>
      </c>
      <c r="M51">
        <v>1575439200</v>
      </c>
      <c r="N51" s="13">
        <f>((L51/60)/60/24)+DATE(1970,1,1)</f>
        <v>43758.208333333328</v>
      </c>
      <c r="O51" s="13">
        <f>((M51/60)/60/24)+DATE(1970,1,1)</f>
        <v>43803.25</v>
      </c>
      <c r="P51" t="b">
        <v>0</v>
      </c>
      <c r="Q51" t="b">
        <v>0</v>
      </c>
      <c r="R51" t="s">
        <v>23</v>
      </c>
      <c r="S51" t="str">
        <f>LEFT(R51,SEARCH("/",R51)-1)</f>
        <v>music</v>
      </c>
      <c r="T51" t="str">
        <f>RIGHT(R51,LEN(R51)-SEARCH("/",R51))</f>
        <v>rock</v>
      </c>
    </row>
    <row r="52" spans="1:20" ht="34" x14ac:dyDescent="0.2">
      <c r="A52">
        <v>50</v>
      </c>
      <c r="B52" t="s">
        <v>146</v>
      </c>
      <c r="C52" s="2" t="s">
        <v>147</v>
      </c>
      <c r="D52" s="3">
        <v>100</v>
      </c>
      <c r="E52" s="3">
        <v>2</v>
      </c>
      <c r="F52" s="20">
        <f>ROUND(E52/D52,2)</f>
        <v>0.02</v>
      </c>
      <c r="G52" t="s">
        <v>14</v>
      </c>
      <c r="H52">
        <v>1</v>
      </c>
      <c r="I52" s="3">
        <f>IF(H52=0,0,ROUND(E52/H52,2))</f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>((L52/60)/60/24)+DATE(1970,1,1)</f>
        <v>41487.208333333336</v>
      </c>
      <c r="O52" s="13">
        <f>((M52/60)/60/24)+DATE(1970,1,1)</f>
        <v>41515.208333333336</v>
      </c>
      <c r="P52" t="b">
        <v>0</v>
      </c>
      <c r="Q52" t="b">
        <v>0</v>
      </c>
      <c r="R52" t="s">
        <v>148</v>
      </c>
      <c r="S52" t="str">
        <f>LEFT(R52,SEARCH("/",R52)-1)</f>
        <v>music</v>
      </c>
      <c r="T52" t="str">
        <f>RIGHT(R52,LEN(R52)-SEARCH("/",R52))</f>
        <v>metal</v>
      </c>
    </row>
    <row r="53" spans="1:20" ht="17" x14ac:dyDescent="0.2">
      <c r="A53">
        <v>51</v>
      </c>
      <c r="B53" t="s">
        <v>149</v>
      </c>
      <c r="C53" s="2" t="s">
        <v>150</v>
      </c>
      <c r="D53" s="3">
        <v>158100</v>
      </c>
      <c r="E53" s="3">
        <v>145243</v>
      </c>
      <c r="F53" s="20">
        <f>ROUND(E53/D53,2)</f>
        <v>0.92</v>
      </c>
      <c r="G53" t="s">
        <v>14</v>
      </c>
      <c r="H53">
        <v>1467</v>
      </c>
      <c r="I53" s="3">
        <f>IF(H53=0,0,ROUND(E53/H53,2))</f>
        <v>99.01</v>
      </c>
      <c r="J53" t="s">
        <v>40</v>
      </c>
      <c r="K53" t="s">
        <v>41</v>
      </c>
      <c r="L53">
        <v>1332824400</v>
      </c>
      <c r="M53">
        <v>1334206800</v>
      </c>
      <c r="N53" s="13">
        <f>((L53/60)/60/24)+DATE(1970,1,1)</f>
        <v>40995.208333333336</v>
      </c>
      <c r="O53" s="13">
        <f>((M53/60)/60/24)+DATE(1970,1,1)</f>
        <v>41011.208333333336</v>
      </c>
      <c r="P53" t="b">
        <v>0</v>
      </c>
      <c r="Q53" t="b">
        <v>1</v>
      </c>
      <c r="R53" t="s">
        <v>65</v>
      </c>
      <c r="S53" t="str">
        <f>LEFT(R53,SEARCH("/",R53)-1)</f>
        <v>technology</v>
      </c>
      <c r="T53" t="str">
        <f>RIGHT(R53,LEN(R53)-SEARCH("/",R53))</f>
        <v>wearables</v>
      </c>
    </row>
    <row r="54" spans="1:20" ht="17" x14ac:dyDescent="0.2">
      <c r="A54">
        <v>52</v>
      </c>
      <c r="B54" t="s">
        <v>151</v>
      </c>
      <c r="C54" s="2" t="s">
        <v>152</v>
      </c>
      <c r="D54" s="3">
        <v>7200</v>
      </c>
      <c r="E54" s="3">
        <v>2459</v>
      </c>
      <c r="F54" s="20">
        <f>ROUND(E54/D54,2)</f>
        <v>0.34</v>
      </c>
      <c r="G54" t="s">
        <v>14</v>
      </c>
      <c r="H54">
        <v>75</v>
      </c>
      <c r="I54" s="3">
        <f>IF(H54=0,0,ROUND(E54/H54,2))</f>
        <v>32.79</v>
      </c>
      <c r="J54" t="s">
        <v>21</v>
      </c>
      <c r="K54" t="s">
        <v>22</v>
      </c>
      <c r="L54">
        <v>1284526800</v>
      </c>
      <c r="M54">
        <v>1284872400</v>
      </c>
      <c r="N54" s="13">
        <f>((L54/60)/60/24)+DATE(1970,1,1)</f>
        <v>40436.208333333336</v>
      </c>
      <c r="O54" s="13">
        <f>((M54/60)/60/24)+DATE(1970,1,1)</f>
        <v>40440.208333333336</v>
      </c>
      <c r="P54" t="b">
        <v>0</v>
      </c>
      <c r="Q54" t="b">
        <v>0</v>
      </c>
      <c r="R54" t="s">
        <v>33</v>
      </c>
      <c r="S54" t="str">
        <f>LEFT(R54,SEARCH("/",R54)-1)</f>
        <v>theater</v>
      </c>
      <c r="T54" t="str">
        <f>RIGHT(R54,LEN(R54)-SEARCH("/",R54))</f>
        <v>plays</v>
      </c>
    </row>
    <row r="55" spans="1:20" ht="17" x14ac:dyDescent="0.2">
      <c r="A55">
        <v>53</v>
      </c>
      <c r="B55" t="s">
        <v>153</v>
      </c>
      <c r="C55" s="2" t="s">
        <v>154</v>
      </c>
      <c r="D55" s="3">
        <v>8800</v>
      </c>
      <c r="E55" s="3">
        <v>12356</v>
      </c>
      <c r="F55" s="20">
        <f>ROUND(E55/D55,2)</f>
        <v>1.4</v>
      </c>
      <c r="G55" t="s">
        <v>20</v>
      </c>
      <c r="H55">
        <v>209</v>
      </c>
      <c r="I55" s="3">
        <f>IF(H55=0,0,ROUND(E55/H55,2))</f>
        <v>59.12</v>
      </c>
      <c r="J55" t="s">
        <v>21</v>
      </c>
      <c r="K55" t="s">
        <v>22</v>
      </c>
      <c r="L55">
        <v>1400562000</v>
      </c>
      <c r="M55">
        <v>1403931600</v>
      </c>
      <c r="N55" s="13">
        <f>((L55/60)/60/24)+DATE(1970,1,1)</f>
        <v>41779.208333333336</v>
      </c>
      <c r="O55" s="13">
        <f>((M55/60)/60/24)+DATE(1970,1,1)</f>
        <v>41818.208333333336</v>
      </c>
      <c r="P55" t="b">
        <v>0</v>
      </c>
      <c r="Q55" t="b">
        <v>0</v>
      </c>
      <c r="R55" t="s">
        <v>53</v>
      </c>
      <c r="S55" t="str">
        <f>LEFT(R55,SEARCH("/",R55)-1)</f>
        <v>film &amp; video</v>
      </c>
      <c r="T55" t="str">
        <f>RIGHT(R55,LEN(R55)-SEARCH("/",R55))</f>
        <v>drama</v>
      </c>
    </row>
    <row r="56" spans="1:20" ht="34" x14ac:dyDescent="0.2">
      <c r="A56">
        <v>54</v>
      </c>
      <c r="B56" t="s">
        <v>155</v>
      </c>
      <c r="C56" s="2" t="s">
        <v>156</v>
      </c>
      <c r="D56" s="3">
        <v>6000</v>
      </c>
      <c r="E56" s="3">
        <v>5392</v>
      </c>
      <c r="F56" s="20">
        <f>ROUND(E56/D56,2)</f>
        <v>0.9</v>
      </c>
      <c r="G56" t="s">
        <v>14</v>
      </c>
      <c r="H56">
        <v>120</v>
      </c>
      <c r="I56" s="3">
        <f>IF(H56=0,0,ROUND(E56/H56,2))</f>
        <v>44.93</v>
      </c>
      <c r="J56" t="s">
        <v>21</v>
      </c>
      <c r="K56" t="s">
        <v>22</v>
      </c>
      <c r="L56">
        <v>1520748000</v>
      </c>
      <c r="M56">
        <v>1521262800</v>
      </c>
      <c r="N56" s="13">
        <f>((L56/60)/60/24)+DATE(1970,1,1)</f>
        <v>43170.25</v>
      </c>
      <c r="O56" s="13">
        <f>((M56/60)/60/24)+DATE(1970,1,1)</f>
        <v>43176.208333333328</v>
      </c>
      <c r="P56" t="b">
        <v>0</v>
      </c>
      <c r="Q56" t="b">
        <v>0</v>
      </c>
      <c r="R56" t="s">
        <v>65</v>
      </c>
      <c r="S56" t="str">
        <f>LEFT(R56,SEARCH("/",R56)-1)</f>
        <v>technology</v>
      </c>
      <c r="T56" t="str">
        <f>RIGHT(R56,LEN(R56)-SEARCH("/",R56))</f>
        <v>wearables</v>
      </c>
    </row>
    <row r="57" spans="1:20" ht="34" x14ac:dyDescent="0.2">
      <c r="A57">
        <v>55</v>
      </c>
      <c r="B57" t="s">
        <v>157</v>
      </c>
      <c r="C57" s="2" t="s">
        <v>158</v>
      </c>
      <c r="D57" s="3">
        <v>6600</v>
      </c>
      <c r="E57" s="3">
        <v>11746</v>
      </c>
      <c r="F57" s="20">
        <f>ROUND(E57/D57,2)</f>
        <v>1.78</v>
      </c>
      <c r="G57" t="s">
        <v>20</v>
      </c>
      <c r="H57">
        <v>131</v>
      </c>
      <c r="I57" s="3">
        <f>IF(H57=0,0,ROUND(E57/H57,2))</f>
        <v>89.66</v>
      </c>
      <c r="J57" t="s">
        <v>21</v>
      </c>
      <c r="K57" t="s">
        <v>22</v>
      </c>
      <c r="L57">
        <v>1532926800</v>
      </c>
      <c r="M57">
        <v>1533358800</v>
      </c>
      <c r="N57" s="13">
        <f>((L57/60)/60/24)+DATE(1970,1,1)</f>
        <v>43311.208333333328</v>
      </c>
      <c r="O57" s="13">
        <f>((M57/60)/60/24)+DATE(1970,1,1)</f>
        <v>43316.208333333328</v>
      </c>
      <c r="P57" t="b">
        <v>0</v>
      </c>
      <c r="Q57" t="b">
        <v>0</v>
      </c>
      <c r="R57" t="s">
        <v>159</v>
      </c>
      <c r="S57" t="str">
        <f>LEFT(R57,SEARCH("/",R57)-1)</f>
        <v>music</v>
      </c>
      <c r="T57" t="str">
        <f>RIGHT(R57,LEN(R57)-SEARCH("/",R57))</f>
        <v>jazz</v>
      </c>
    </row>
    <row r="58" spans="1:20" ht="34" x14ac:dyDescent="0.2">
      <c r="A58">
        <v>56</v>
      </c>
      <c r="B58" t="s">
        <v>160</v>
      </c>
      <c r="C58" s="2" t="s">
        <v>161</v>
      </c>
      <c r="D58" s="3">
        <v>8000</v>
      </c>
      <c r="E58" s="3">
        <v>11493</v>
      </c>
      <c r="F58" s="20">
        <f>ROUND(E58/D58,2)</f>
        <v>1.44</v>
      </c>
      <c r="G58" t="s">
        <v>20</v>
      </c>
      <c r="H58">
        <v>164</v>
      </c>
      <c r="I58" s="3">
        <f>IF(H58=0,0,ROUND(E58/H58,2))</f>
        <v>70.08</v>
      </c>
      <c r="J58" t="s">
        <v>21</v>
      </c>
      <c r="K58" t="s">
        <v>22</v>
      </c>
      <c r="L58">
        <v>1420869600</v>
      </c>
      <c r="M58">
        <v>1421474400</v>
      </c>
      <c r="N58" s="13">
        <f>((L58/60)/60/24)+DATE(1970,1,1)</f>
        <v>42014.25</v>
      </c>
      <c r="O58" s="13">
        <f>((M58/60)/60/24)+DATE(1970,1,1)</f>
        <v>42021.25</v>
      </c>
      <c r="P58" t="b">
        <v>0</v>
      </c>
      <c r="Q58" t="b">
        <v>0</v>
      </c>
      <c r="R58" t="s">
        <v>65</v>
      </c>
      <c r="S58" t="str">
        <f>LEFT(R58,SEARCH("/",R58)-1)</f>
        <v>technology</v>
      </c>
      <c r="T58" t="str">
        <f>RIGHT(R58,LEN(R58)-SEARCH("/",R58))</f>
        <v>wearables</v>
      </c>
    </row>
    <row r="59" spans="1:20" ht="17" x14ac:dyDescent="0.2">
      <c r="A59">
        <v>57</v>
      </c>
      <c r="B59" t="s">
        <v>162</v>
      </c>
      <c r="C59" s="2" t="s">
        <v>163</v>
      </c>
      <c r="D59" s="3">
        <v>2900</v>
      </c>
      <c r="E59" s="3">
        <v>6243</v>
      </c>
      <c r="F59" s="20">
        <f>ROUND(E59/D59,2)</f>
        <v>2.15</v>
      </c>
      <c r="G59" t="s">
        <v>20</v>
      </c>
      <c r="H59">
        <v>201</v>
      </c>
      <c r="I59" s="3">
        <f>IF(H59=0,0,ROUND(E59/H59,2))</f>
        <v>31.06</v>
      </c>
      <c r="J59" t="s">
        <v>21</v>
      </c>
      <c r="K59" t="s">
        <v>22</v>
      </c>
      <c r="L59">
        <v>1504242000</v>
      </c>
      <c r="M59">
        <v>1505278800</v>
      </c>
      <c r="N59" s="13">
        <f>((L59/60)/60/24)+DATE(1970,1,1)</f>
        <v>42979.208333333328</v>
      </c>
      <c r="O59" s="13">
        <f>((M59/60)/60/24)+DATE(1970,1,1)</f>
        <v>42991.208333333328</v>
      </c>
      <c r="P59" t="b">
        <v>0</v>
      </c>
      <c r="Q59" t="b">
        <v>0</v>
      </c>
      <c r="R59" t="s">
        <v>89</v>
      </c>
      <c r="S59" t="str">
        <f>LEFT(R59,SEARCH("/",R59)-1)</f>
        <v>games</v>
      </c>
      <c r="T59" t="str">
        <f>RIGHT(R59,LEN(R59)-SEARCH("/",R59))</f>
        <v>video games</v>
      </c>
    </row>
    <row r="60" spans="1:20" ht="17" x14ac:dyDescent="0.2">
      <c r="A60">
        <v>58</v>
      </c>
      <c r="B60" t="s">
        <v>164</v>
      </c>
      <c r="C60" s="2" t="s">
        <v>165</v>
      </c>
      <c r="D60" s="3">
        <v>2700</v>
      </c>
      <c r="E60" s="3">
        <v>6132</v>
      </c>
      <c r="F60" s="20">
        <f>ROUND(E60/D60,2)</f>
        <v>2.27</v>
      </c>
      <c r="G60" t="s">
        <v>20</v>
      </c>
      <c r="H60">
        <v>211</v>
      </c>
      <c r="I60" s="3">
        <f>IF(H60=0,0,ROUND(E60/H60,2))</f>
        <v>29.06</v>
      </c>
      <c r="J60" t="s">
        <v>21</v>
      </c>
      <c r="K60" t="s">
        <v>22</v>
      </c>
      <c r="L60">
        <v>1442811600</v>
      </c>
      <c r="M60">
        <v>1443934800</v>
      </c>
      <c r="N60" s="13">
        <f>((L60/60)/60/24)+DATE(1970,1,1)</f>
        <v>42268.208333333328</v>
      </c>
      <c r="O60" s="13">
        <f>((M60/60)/60/24)+DATE(1970,1,1)</f>
        <v>42281.208333333328</v>
      </c>
      <c r="P60" t="b">
        <v>0</v>
      </c>
      <c r="Q60" t="b">
        <v>0</v>
      </c>
      <c r="R60" t="s">
        <v>33</v>
      </c>
      <c r="S60" t="str">
        <f>LEFT(R60,SEARCH("/",R60)-1)</f>
        <v>theater</v>
      </c>
      <c r="T60" t="str">
        <f>RIGHT(R60,LEN(R60)-SEARCH("/",R60))</f>
        <v>plays</v>
      </c>
    </row>
    <row r="61" spans="1:20" ht="17" x14ac:dyDescent="0.2">
      <c r="A61">
        <v>59</v>
      </c>
      <c r="B61" t="s">
        <v>166</v>
      </c>
      <c r="C61" s="2" t="s">
        <v>167</v>
      </c>
      <c r="D61" s="3">
        <v>1400</v>
      </c>
      <c r="E61" s="3">
        <v>3851</v>
      </c>
      <c r="F61" s="20">
        <f>ROUND(E61/D61,2)</f>
        <v>2.75</v>
      </c>
      <c r="G61" t="s">
        <v>20</v>
      </c>
      <c r="H61">
        <v>128</v>
      </c>
      <c r="I61" s="3">
        <f>IF(H61=0,0,ROUND(E61/H61,2))</f>
        <v>30.09</v>
      </c>
      <c r="J61" t="s">
        <v>21</v>
      </c>
      <c r="K61" t="s">
        <v>22</v>
      </c>
      <c r="L61">
        <v>1497243600</v>
      </c>
      <c r="M61">
        <v>1498539600</v>
      </c>
      <c r="N61" s="13">
        <f>((L61/60)/60/24)+DATE(1970,1,1)</f>
        <v>42898.208333333328</v>
      </c>
      <c r="O61" s="13">
        <f>((M61/60)/60/24)+DATE(1970,1,1)</f>
        <v>42913.208333333328</v>
      </c>
      <c r="P61" t="b">
        <v>0</v>
      </c>
      <c r="Q61" t="b">
        <v>1</v>
      </c>
      <c r="R61" t="s">
        <v>33</v>
      </c>
      <c r="S61" t="str">
        <f>LEFT(R61,SEARCH("/",R61)-1)</f>
        <v>theater</v>
      </c>
      <c r="T61" t="str">
        <f>RIGHT(R61,LEN(R61)-SEARCH("/",R61))</f>
        <v>plays</v>
      </c>
    </row>
    <row r="62" spans="1:20" ht="17" x14ac:dyDescent="0.2">
      <c r="A62">
        <v>60</v>
      </c>
      <c r="B62" t="s">
        <v>168</v>
      </c>
      <c r="C62" s="2" t="s">
        <v>169</v>
      </c>
      <c r="D62" s="3">
        <v>94200</v>
      </c>
      <c r="E62" s="3">
        <v>135997</v>
      </c>
      <c r="F62" s="20">
        <f>ROUND(E62/D62,2)</f>
        <v>1.44</v>
      </c>
      <c r="G62" t="s">
        <v>20</v>
      </c>
      <c r="H62">
        <v>1600</v>
      </c>
      <c r="I62" s="3">
        <f>IF(H62=0,0,ROUND(E62/H62,2))</f>
        <v>85</v>
      </c>
      <c r="J62" t="s">
        <v>15</v>
      </c>
      <c r="K62" t="s">
        <v>16</v>
      </c>
      <c r="L62">
        <v>1342501200</v>
      </c>
      <c r="M62">
        <v>1342760400</v>
      </c>
      <c r="N62" s="13">
        <f>((L62/60)/60/24)+DATE(1970,1,1)</f>
        <v>41107.208333333336</v>
      </c>
      <c r="O62" s="13">
        <f>((M62/60)/60/24)+DATE(1970,1,1)</f>
        <v>41110.208333333336</v>
      </c>
      <c r="P62" t="b">
        <v>0</v>
      </c>
      <c r="Q62" t="b">
        <v>0</v>
      </c>
      <c r="R62" t="s">
        <v>33</v>
      </c>
      <c r="S62" t="str">
        <f>LEFT(R62,SEARCH("/",R62)-1)</f>
        <v>theater</v>
      </c>
      <c r="T62" t="str">
        <f>RIGHT(R62,LEN(R62)-SEARCH("/",R62))</f>
        <v>plays</v>
      </c>
    </row>
    <row r="63" spans="1:20" ht="34" x14ac:dyDescent="0.2">
      <c r="A63">
        <v>61</v>
      </c>
      <c r="B63" t="s">
        <v>170</v>
      </c>
      <c r="C63" s="2" t="s">
        <v>171</v>
      </c>
      <c r="D63" s="3">
        <v>199200</v>
      </c>
      <c r="E63" s="3">
        <v>184750</v>
      </c>
      <c r="F63" s="20">
        <f>ROUND(E63/D63,2)</f>
        <v>0.93</v>
      </c>
      <c r="G63" t="s">
        <v>14</v>
      </c>
      <c r="H63">
        <v>2253</v>
      </c>
      <c r="I63" s="3">
        <f>IF(H63=0,0,ROUND(E63/H63,2))</f>
        <v>82</v>
      </c>
      <c r="J63" t="s">
        <v>15</v>
      </c>
      <c r="K63" t="s">
        <v>16</v>
      </c>
      <c r="L63">
        <v>1298268000</v>
      </c>
      <c r="M63">
        <v>1301720400</v>
      </c>
      <c r="N63" s="13">
        <f>((L63/60)/60/24)+DATE(1970,1,1)</f>
        <v>40595.25</v>
      </c>
      <c r="O63" s="13">
        <f>((M63/60)/60/24)+DATE(1970,1,1)</f>
        <v>40635.208333333336</v>
      </c>
      <c r="P63" t="b">
        <v>0</v>
      </c>
      <c r="Q63" t="b">
        <v>0</v>
      </c>
      <c r="R63" t="s">
        <v>33</v>
      </c>
      <c r="S63" t="str">
        <f>LEFT(R63,SEARCH("/",R63)-1)</f>
        <v>theater</v>
      </c>
      <c r="T63" t="str">
        <f>RIGHT(R63,LEN(R63)-SEARCH("/",R63))</f>
        <v>plays</v>
      </c>
    </row>
    <row r="64" spans="1:20" ht="34" x14ac:dyDescent="0.2">
      <c r="A64">
        <v>62</v>
      </c>
      <c r="B64" t="s">
        <v>172</v>
      </c>
      <c r="C64" s="2" t="s">
        <v>173</v>
      </c>
      <c r="D64" s="3">
        <v>2000</v>
      </c>
      <c r="E64" s="3">
        <v>14452</v>
      </c>
      <c r="F64" s="20">
        <f>ROUND(E64/D64,2)</f>
        <v>7.23</v>
      </c>
      <c r="G64" t="s">
        <v>20</v>
      </c>
      <c r="H64">
        <v>249</v>
      </c>
      <c r="I64" s="3">
        <f>IF(H64=0,0,ROUND(E64/H64,2))</f>
        <v>58.04</v>
      </c>
      <c r="J64" t="s">
        <v>21</v>
      </c>
      <c r="K64" t="s">
        <v>22</v>
      </c>
      <c r="L64">
        <v>1433480400</v>
      </c>
      <c r="M64">
        <v>1433566800</v>
      </c>
      <c r="N64" s="13">
        <f>((L64/60)/60/24)+DATE(1970,1,1)</f>
        <v>42160.208333333328</v>
      </c>
      <c r="O64" s="13">
        <f>((M64/60)/60/24)+DATE(1970,1,1)</f>
        <v>42161.208333333328</v>
      </c>
      <c r="P64" t="b">
        <v>0</v>
      </c>
      <c r="Q64" t="b">
        <v>0</v>
      </c>
      <c r="R64" t="s">
        <v>28</v>
      </c>
      <c r="S64" t="str">
        <f>LEFT(R64,SEARCH("/",R64)-1)</f>
        <v>technology</v>
      </c>
      <c r="T64" t="str">
        <f>RIGHT(R64,LEN(R64)-SEARCH("/",R64))</f>
        <v>web</v>
      </c>
    </row>
    <row r="65" spans="1:20" ht="17" x14ac:dyDescent="0.2">
      <c r="A65">
        <v>63</v>
      </c>
      <c r="B65" t="s">
        <v>174</v>
      </c>
      <c r="C65" s="2" t="s">
        <v>175</v>
      </c>
      <c r="D65" s="3">
        <v>4700</v>
      </c>
      <c r="E65" s="3">
        <v>557</v>
      </c>
      <c r="F65" s="20">
        <f>ROUND(E65/D65,2)</f>
        <v>0.12</v>
      </c>
      <c r="G65" t="s">
        <v>14</v>
      </c>
      <c r="H65">
        <v>5</v>
      </c>
      <c r="I65" s="3">
        <f>IF(H65=0,0,ROUND(E65/H65,2))</f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>((L65/60)/60/24)+DATE(1970,1,1)</f>
        <v>42853.208333333328</v>
      </c>
      <c r="O65" s="13">
        <f>((M65/60)/60/24)+DATE(1970,1,1)</f>
        <v>42859.208333333328</v>
      </c>
      <c r="P65" t="b">
        <v>0</v>
      </c>
      <c r="Q65" t="b">
        <v>0</v>
      </c>
      <c r="R65" t="s">
        <v>33</v>
      </c>
      <c r="S65" t="str">
        <f>LEFT(R65,SEARCH("/",R65)-1)</f>
        <v>theater</v>
      </c>
      <c r="T65" t="str">
        <f>RIGHT(R65,LEN(R65)-SEARCH("/",R65))</f>
        <v>plays</v>
      </c>
    </row>
    <row r="66" spans="1:20" ht="17" x14ac:dyDescent="0.2">
      <c r="A66">
        <v>64</v>
      </c>
      <c r="B66" t="s">
        <v>176</v>
      </c>
      <c r="C66" s="2" t="s">
        <v>177</v>
      </c>
      <c r="D66" s="3">
        <v>2800</v>
      </c>
      <c r="E66" s="3">
        <v>2734</v>
      </c>
      <c r="F66" s="20">
        <f>ROUND(E66/D66,2)</f>
        <v>0.98</v>
      </c>
      <c r="G66" t="s">
        <v>14</v>
      </c>
      <c r="H66">
        <v>38</v>
      </c>
      <c r="I66" s="3">
        <f>IF(H66=0,0,ROUND(E66/H66,2))</f>
        <v>71.95</v>
      </c>
      <c r="J66" t="s">
        <v>21</v>
      </c>
      <c r="K66" t="s">
        <v>22</v>
      </c>
      <c r="L66">
        <v>1530507600</v>
      </c>
      <c r="M66">
        <v>1531803600</v>
      </c>
      <c r="N66" s="13">
        <f>((L66/60)/60/24)+DATE(1970,1,1)</f>
        <v>43283.208333333328</v>
      </c>
      <c r="O66" s="13">
        <f>((M66/60)/60/24)+DATE(1970,1,1)</f>
        <v>43298.208333333328</v>
      </c>
      <c r="P66" t="b">
        <v>0</v>
      </c>
      <c r="Q66" t="b">
        <v>1</v>
      </c>
      <c r="R66" t="s">
        <v>28</v>
      </c>
      <c r="S66" t="str">
        <f>LEFT(R66,SEARCH("/",R66)-1)</f>
        <v>technology</v>
      </c>
      <c r="T66" t="str">
        <f>RIGHT(R66,LEN(R66)-SEARCH("/",R66))</f>
        <v>web</v>
      </c>
    </row>
    <row r="67" spans="1:20" ht="17" x14ac:dyDescent="0.2">
      <c r="A67">
        <v>65</v>
      </c>
      <c r="B67" t="s">
        <v>178</v>
      </c>
      <c r="C67" s="2" t="s">
        <v>179</v>
      </c>
      <c r="D67" s="3">
        <v>6100</v>
      </c>
      <c r="E67" s="3">
        <v>14405</v>
      </c>
      <c r="F67" s="20">
        <f>ROUND(E67/D67,2)</f>
        <v>2.36</v>
      </c>
      <c r="G67" t="s">
        <v>20</v>
      </c>
      <c r="H67">
        <v>236</v>
      </c>
      <c r="I67" s="3">
        <f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13">
        <f>((L67/60)/60/24)+DATE(1970,1,1)</f>
        <v>40570.25</v>
      </c>
      <c r="O67" s="13">
        <f>((M67/60)/60/24)+DATE(1970,1,1)</f>
        <v>40577.25</v>
      </c>
      <c r="P67" t="b">
        <v>0</v>
      </c>
      <c r="Q67" t="b">
        <v>0</v>
      </c>
      <c r="R67" t="s">
        <v>33</v>
      </c>
      <c r="S67" t="str">
        <f>LEFT(R67,SEARCH("/",R67)-1)</f>
        <v>theater</v>
      </c>
      <c r="T67" t="str">
        <f>RIGHT(R67,LEN(R67)-SEARCH("/",R67))</f>
        <v>plays</v>
      </c>
    </row>
    <row r="68" spans="1:20" ht="17" x14ac:dyDescent="0.2">
      <c r="A68">
        <v>66</v>
      </c>
      <c r="B68" t="s">
        <v>180</v>
      </c>
      <c r="C68" s="2" t="s">
        <v>181</v>
      </c>
      <c r="D68" s="3">
        <v>2900</v>
      </c>
      <c r="E68" s="3">
        <v>1307</v>
      </c>
      <c r="F68" s="20">
        <f>ROUND(E68/D68,2)</f>
        <v>0.45</v>
      </c>
      <c r="G68" t="s">
        <v>14</v>
      </c>
      <c r="H68">
        <v>12</v>
      </c>
      <c r="I68" s="3">
        <f>IF(H68=0,0,ROUND(E68/H68,2))</f>
        <v>108.92</v>
      </c>
      <c r="J68" t="s">
        <v>21</v>
      </c>
      <c r="K68" t="s">
        <v>22</v>
      </c>
      <c r="L68">
        <v>1428469200</v>
      </c>
      <c r="M68">
        <v>1428901200</v>
      </c>
      <c r="N68" s="13">
        <f>((L68/60)/60/24)+DATE(1970,1,1)</f>
        <v>42102.208333333328</v>
      </c>
      <c r="O68" s="13">
        <f>((M68/60)/60/24)+DATE(1970,1,1)</f>
        <v>42107.208333333328</v>
      </c>
      <c r="P68" t="b">
        <v>0</v>
      </c>
      <c r="Q68" t="b">
        <v>1</v>
      </c>
      <c r="R68" t="s">
        <v>33</v>
      </c>
      <c r="S68" t="str">
        <f>LEFT(R68,SEARCH("/",R68)-1)</f>
        <v>theater</v>
      </c>
      <c r="T68" t="str">
        <f>RIGHT(R68,LEN(R68)-SEARCH("/",R68))</f>
        <v>plays</v>
      </c>
    </row>
    <row r="69" spans="1:20" ht="34" x14ac:dyDescent="0.2">
      <c r="A69">
        <v>67</v>
      </c>
      <c r="B69" t="s">
        <v>182</v>
      </c>
      <c r="C69" s="2" t="s">
        <v>183</v>
      </c>
      <c r="D69" s="3">
        <v>72600</v>
      </c>
      <c r="E69" s="3">
        <v>117892</v>
      </c>
      <c r="F69" s="20">
        <f>ROUND(E69/D69,2)</f>
        <v>1.62</v>
      </c>
      <c r="G69" t="s">
        <v>20</v>
      </c>
      <c r="H69">
        <v>4065</v>
      </c>
      <c r="I69" s="3">
        <f>IF(H69=0,0,ROUND(E69/H69,2))</f>
        <v>29</v>
      </c>
      <c r="J69" t="s">
        <v>40</v>
      </c>
      <c r="K69" t="s">
        <v>41</v>
      </c>
      <c r="L69">
        <v>1264399200</v>
      </c>
      <c r="M69">
        <v>1264831200</v>
      </c>
      <c r="N69" s="13">
        <f>((L69/60)/60/24)+DATE(1970,1,1)</f>
        <v>40203.25</v>
      </c>
      <c r="O69" s="13">
        <f>((M69/60)/60/24)+DATE(1970,1,1)</f>
        <v>40208.25</v>
      </c>
      <c r="P69" t="b">
        <v>0</v>
      </c>
      <c r="Q69" t="b">
        <v>1</v>
      </c>
      <c r="R69" t="s">
        <v>65</v>
      </c>
      <c r="S69" t="str">
        <f>LEFT(R69,SEARCH("/",R69)-1)</f>
        <v>technology</v>
      </c>
      <c r="T69" t="str">
        <f>RIGHT(R69,LEN(R69)-SEARCH("/",R69))</f>
        <v>wearables</v>
      </c>
    </row>
    <row r="70" spans="1:20" ht="17" x14ac:dyDescent="0.2">
      <c r="A70">
        <v>68</v>
      </c>
      <c r="B70" t="s">
        <v>184</v>
      </c>
      <c r="C70" s="2" t="s">
        <v>185</v>
      </c>
      <c r="D70" s="3">
        <v>5700</v>
      </c>
      <c r="E70" s="3">
        <v>14508</v>
      </c>
      <c r="F70" s="20">
        <f>ROUND(E70/D70,2)</f>
        <v>2.5499999999999998</v>
      </c>
      <c r="G70" t="s">
        <v>20</v>
      </c>
      <c r="H70">
        <v>246</v>
      </c>
      <c r="I70" s="3">
        <f>IF(H70=0,0,ROUND(E70/H70,2))</f>
        <v>58.98</v>
      </c>
      <c r="J70" t="s">
        <v>107</v>
      </c>
      <c r="K70" t="s">
        <v>108</v>
      </c>
      <c r="L70">
        <v>1501131600</v>
      </c>
      <c r="M70">
        <v>1505192400</v>
      </c>
      <c r="N70" s="13">
        <f>((L70/60)/60/24)+DATE(1970,1,1)</f>
        <v>42943.208333333328</v>
      </c>
      <c r="O70" s="13">
        <f>((M70/60)/60/24)+DATE(1970,1,1)</f>
        <v>42990.208333333328</v>
      </c>
      <c r="P70" t="b">
        <v>0</v>
      </c>
      <c r="Q70" t="b">
        <v>1</v>
      </c>
      <c r="R70" t="s">
        <v>33</v>
      </c>
      <c r="S70" t="str">
        <f>LEFT(R70,SEARCH("/",R70)-1)</f>
        <v>theater</v>
      </c>
      <c r="T70" t="str">
        <f>RIGHT(R70,LEN(R70)-SEARCH("/",R70))</f>
        <v>plays</v>
      </c>
    </row>
    <row r="71" spans="1:20" ht="17" x14ac:dyDescent="0.2">
      <c r="A71">
        <v>69</v>
      </c>
      <c r="B71" t="s">
        <v>186</v>
      </c>
      <c r="C71" s="2" t="s">
        <v>187</v>
      </c>
      <c r="D71" s="3">
        <v>7900</v>
      </c>
      <c r="E71" s="3">
        <v>1901</v>
      </c>
      <c r="F71" s="20">
        <f>ROUND(E71/D71,2)</f>
        <v>0.24</v>
      </c>
      <c r="G71" t="s">
        <v>74</v>
      </c>
      <c r="H71">
        <v>17</v>
      </c>
      <c r="I71" s="3">
        <f>IF(H71=0,0,ROUND(E71/H71,2))</f>
        <v>111.82</v>
      </c>
      <c r="J71" t="s">
        <v>21</v>
      </c>
      <c r="K71" t="s">
        <v>22</v>
      </c>
      <c r="L71">
        <v>1292738400</v>
      </c>
      <c r="M71">
        <v>1295676000</v>
      </c>
      <c r="N71" s="13">
        <f>((L71/60)/60/24)+DATE(1970,1,1)</f>
        <v>40531.25</v>
      </c>
      <c r="O71" s="13">
        <f>((M71/60)/60/24)+DATE(1970,1,1)</f>
        <v>40565.25</v>
      </c>
      <c r="P71" t="b">
        <v>0</v>
      </c>
      <c r="Q71" t="b">
        <v>0</v>
      </c>
      <c r="R71" t="s">
        <v>33</v>
      </c>
      <c r="S71" t="str">
        <f>LEFT(R71,SEARCH("/",R71)-1)</f>
        <v>theater</v>
      </c>
      <c r="T71" t="str">
        <f>RIGHT(R71,LEN(R71)-SEARCH("/",R71))</f>
        <v>plays</v>
      </c>
    </row>
    <row r="72" spans="1:20" ht="17" x14ac:dyDescent="0.2">
      <c r="A72">
        <v>70</v>
      </c>
      <c r="B72" t="s">
        <v>188</v>
      </c>
      <c r="C72" s="2" t="s">
        <v>189</v>
      </c>
      <c r="D72" s="3">
        <v>128000</v>
      </c>
      <c r="E72" s="3">
        <v>158389</v>
      </c>
      <c r="F72" s="20">
        <f>ROUND(E72/D72,2)</f>
        <v>1.24</v>
      </c>
      <c r="G72" t="s">
        <v>20</v>
      </c>
      <c r="H72">
        <v>2475</v>
      </c>
      <c r="I72" s="3">
        <f>IF(H72=0,0,ROUND(E72/H72,2))</f>
        <v>64</v>
      </c>
      <c r="J72" t="s">
        <v>107</v>
      </c>
      <c r="K72" t="s">
        <v>108</v>
      </c>
      <c r="L72">
        <v>1288674000</v>
      </c>
      <c r="M72">
        <v>1292911200</v>
      </c>
      <c r="N72" s="13">
        <f>((L72/60)/60/24)+DATE(1970,1,1)</f>
        <v>40484.208333333336</v>
      </c>
      <c r="O72" s="13">
        <f>((M72/60)/60/24)+DATE(1970,1,1)</f>
        <v>40533.25</v>
      </c>
      <c r="P72" t="b">
        <v>0</v>
      </c>
      <c r="Q72" t="b">
        <v>1</v>
      </c>
      <c r="R72" t="s">
        <v>33</v>
      </c>
      <c r="S72" t="str">
        <f>LEFT(R72,SEARCH("/",R72)-1)</f>
        <v>theater</v>
      </c>
      <c r="T72" t="str">
        <f>RIGHT(R72,LEN(R72)-SEARCH("/",R72))</f>
        <v>plays</v>
      </c>
    </row>
    <row r="73" spans="1:20" ht="34" x14ac:dyDescent="0.2">
      <c r="A73">
        <v>71</v>
      </c>
      <c r="B73" t="s">
        <v>190</v>
      </c>
      <c r="C73" s="2" t="s">
        <v>191</v>
      </c>
      <c r="D73" s="3">
        <v>6000</v>
      </c>
      <c r="E73" s="3">
        <v>6484</v>
      </c>
      <c r="F73" s="20">
        <f>ROUND(E73/D73,2)</f>
        <v>1.08</v>
      </c>
      <c r="G73" t="s">
        <v>20</v>
      </c>
      <c r="H73">
        <v>76</v>
      </c>
      <c r="I73" s="3">
        <f>IF(H73=0,0,ROUND(E73/H73,2))</f>
        <v>85.32</v>
      </c>
      <c r="J73" t="s">
        <v>21</v>
      </c>
      <c r="K73" t="s">
        <v>22</v>
      </c>
      <c r="L73">
        <v>1575093600</v>
      </c>
      <c r="M73">
        <v>1575439200</v>
      </c>
      <c r="N73" s="13">
        <f>((L73/60)/60/24)+DATE(1970,1,1)</f>
        <v>43799.25</v>
      </c>
      <c r="O73" s="13">
        <f>((M73/60)/60/24)+DATE(1970,1,1)</f>
        <v>43803.25</v>
      </c>
      <c r="P73" t="b">
        <v>0</v>
      </c>
      <c r="Q73" t="b">
        <v>0</v>
      </c>
      <c r="R73" t="s">
        <v>33</v>
      </c>
      <c r="S73" t="str">
        <f>LEFT(R73,SEARCH("/",R73)-1)</f>
        <v>theater</v>
      </c>
      <c r="T73" t="str">
        <f>RIGHT(R73,LEN(R73)-SEARCH("/",R73))</f>
        <v>plays</v>
      </c>
    </row>
    <row r="74" spans="1:20" ht="17" x14ac:dyDescent="0.2">
      <c r="A74">
        <v>72</v>
      </c>
      <c r="B74" t="s">
        <v>192</v>
      </c>
      <c r="C74" s="2" t="s">
        <v>193</v>
      </c>
      <c r="D74" s="3">
        <v>600</v>
      </c>
      <c r="E74" s="3">
        <v>4022</v>
      </c>
      <c r="F74" s="20">
        <f>ROUND(E74/D74,2)</f>
        <v>6.7</v>
      </c>
      <c r="G74" t="s">
        <v>20</v>
      </c>
      <c r="H74">
        <v>54</v>
      </c>
      <c r="I74" s="3">
        <f>IF(H74=0,0,ROUND(E74/H74,2))</f>
        <v>74.48</v>
      </c>
      <c r="J74" t="s">
        <v>21</v>
      </c>
      <c r="K74" t="s">
        <v>22</v>
      </c>
      <c r="L74">
        <v>1435726800</v>
      </c>
      <c r="M74">
        <v>1438837200</v>
      </c>
      <c r="N74" s="13">
        <f>((L74/60)/60/24)+DATE(1970,1,1)</f>
        <v>42186.208333333328</v>
      </c>
      <c r="O74" s="13">
        <f>((M74/60)/60/24)+DATE(1970,1,1)</f>
        <v>42222.208333333328</v>
      </c>
      <c r="P74" t="b">
        <v>0</v>
      </c>
      <c r="Q74" t="b">
        <v>0</v>
      </c>
      <c r="R74" t="s">
        <v>71</v>
      </c>
      <c r="S74" t="str">
        <f>LEFT(R74,SEARCH("/",R74)-1)</f>
        <v>film &amp; video</v>
      </c>
      <c r="T74" t="str">
        <f>RIGHT(R74,LEN(R74)-SEARCH("/",R74))</f>
        <v>animation</v>
      </c>
    </row>
    <row r="75" spans="1:20" ht="17" x14ac:dyDescent="0.2">
      <c r="A75">
        <v>73</v>
      </c>
      <c r="B75" t="s">
        <v>194</v>
      </c>
      <c r="C75" s="2" t="s">
        <v>195</v>
      </c>
      <c r="D75" s="3">
        <v>1400</v>
      </c>
      <c r="E75" s="3">
        <v>9253</v>
      </c>
      <c r="F75" s="20">
        <f>ROUND(E75/D75,2)</f>
        <v>6.61</v>
      </c>
      <c r="G75" t="s">
        <v>20</v>
      </c>
      <c r="H75">
        <v>88</v>
      </c>
      <c r="I75" s="3">
        <f>IF(H75=0,0,ROUND(E75/H75,2))</f>
        <v>105.15</v>
      </c>
      <c r="J75" t="s">
        <v>21</v>
      </c>
      <c r="K75" t="s">
        <v>22</v>
      </c>
      <c r="L75">
        <v>1480226400</v>
      </c>
      <c r="M75">
        <v>1480485600</v>
      </c>
      <c r="N75" s="13">
        <f>((L75/60)/60/24)+DATE(1970,1,1)</f>
        <v>42701.25</v>
      </c>
      <c r="O75" s="13">
        <f>((M75/60)/60/24)+DATE(1970,1,1)</f>
        <v>42704.25</v>
      </c>
      <c r="P75" t="b">
        <v>0</v>
      </c>
      <c r="Q75" t="b">
        <v>0</v>
      </c>
      <c r="R75" t="s">
        <v>159</v>
      </c>
      <c r="S75" t="str">
        <f>LEFT(R75,SEARCH("/",R75)-1)</f>
        <v>music</v>
      </c>
      <c r="T75" t="str">
        <f>RIGHT(R75,LEN(R75)-SEARCH("/",R75))</f>
        <v>jazz</v>
      </c>
    </row>
    <row r="76" spans="1:20" ht="17" x14ac:dyDescent="0.2">
      <c r="A76">
        <v>74</v>
      </c>
      <c r="B76" t="s">
        <v>196</v>
      </c>
      <c r="C76" s="2" t="s">
        <v>197</v>
      </c>
      <c r="D76" s="3">
        <v>3900</v>
      </c>
      <c r="E76" s="3">
        <v>4776</v>
      </c>
      <c r="F76" s="20">
        <f>ROUND(E76/D76,2)</f>
        <v>1.22</v>
      </c>
      <c r="G76" t="s">
        <v>20</v>
      </c>
      <c r="H76">
        <v>85</v>
      </c>
      <c r="I76" s="3">
        <f>IF(H76=0,0,ROUND(E76/H76,2))</f>
        <v>56.19</v>
      </c>
      <c r="J76" t="s">
        <v>40</v>
      </c>
      <c r="K76" t="s">
        <v>41</v>
      </c>
      <c r="L76">
        <v>1459054800</v>
      </c>
      <c r="M76">
        <v>1459141200</v>
      </c>
      <c r="N76" s="13">
        <f>((L76/60)/60/24)+DATE(1970,1,1)</f>
        <v>42456.208333333328</v>
      </c>
      <c r="O76" s="13">
        <f>((M76/60)/60/24)+DATE(1970,1,1)</f>
        <v>42457.208333333328</v>
      </c>
      <c r="P76" t="b">
        <v>0</v>
      </c>
      <c r="Q76" t="b">
        <v>0</v>
      </c>
      <c r="R76" t="s">
        <v>148</v>
      </c>
      <c r="S76" t="str">
        <f>LEFT(R76,SEARCH("/",R76)-1)</f>
        <v>music</v>
      </c>
      <c r="T76" t="str">
        <f>RIGHT(R76,LEN(R76)-SEARCH("/",R76))</f>
        <v>metal</v>
      </c>
    </row>
    <row r="77" spans="1:20" ht="17" x14ac:dyDescent="0.2">
      <c r="A77">
        <v>75</v>
      </c>
      <c r="B77" t="s">
        <v>198</v>
      </c>
      <c r="C77" s="2" t="s">
        <v>199</v>
      </c>
      <c r="D77" s="3">
        <v>9700</v>
      </c>
      <c r="E77" s="3">
        <v>14606</v>
      </c>
      <c r="F77" s="20">
        <f>ROUND(E77/D77,2)</f>
        <v>1.51</v>
      </c>
      <c r="G77" t="s">
        <v>20</v>
      </c>
      <c r="H77">
        <v>170</v>
      </c>
      <c r="I77" s="3">
        <f>IF(H77=0,0,ROUND(E77/H77,2))</f>
        <v>85.92</v>
      </c>
      <c r="J77" t="s">
        <v>21</v>
      </c>
      <c r="K77" t="s">
        <v>22</v>
      </c>
      <c r="L77">
        <v>1531630800</v>
      </c>
      <c r="M77">
        <v>1532322000</v>
      </c>
      <c r="N77" s="13">
        <f>((L77/60)/60/24)+DATE(1970,1,1)</f>
        <v>43296.208333333328</v>
      </c>
      <c r="O77" s="13">
        <f>((M77/60)/60/24)+DATE(1970,1,1)</f>
        <v>43304.208333333328</v>
      </c>
      <c r="P77" t="b">
        <v>0</v>
      </c>
      <c r="Q77" t="b">
        <v>0</v>
      </c>
      <c r="R77" t="s">
        <v>122</v>
      </c>
      <c r="S77" t="str">
        <f>LEFT(R77,SEARCH("/",R77)-1)</f>
        <v>photography</v>
      </c>
      <c r="T77" t="str">
        <f>RIGHT(R77,LEN(R77)-SEARCH("/",R77))</f>
        <v>photography books</v>
      </c>
    </row>
    <row r="78" spans="1:20" ht="17" x14ac:dyDescent="0.2">
      <c r="A78">
        <v>76</v>
      </c>
      <c r="B78" t="s">
        <v>200</v>
      </c>
      <c r="C78" s="2" t="s">
        <v>201</v>
      </c>
      <c r="D78" s="3">
        <v>122900</v>
      </c>
      <c r="E78" s="3">
        <v>95993</v>
      </c>
      <c r="F78" s="20">
        <f>ROUND(E78/D78,2)</f>
        <v>0.78</v>
      </c>
      <c r="G78" t="s">
        <v>14</v>
      </c>
      <c r="H78">
        <v>1684</v>
      </c>
      <c r="I78" s="3">
        <f>IF(H78=0,0,ROUND(E78/H78,2))</f>
        <v>57</v>
      </c>
      <c r="J78" t="s">
        <v>21</v>
      </c>
      <c r="K78" t="s">
        <v>22</v>
      </c>
      <c r="L78">
        <v>1421992800</v>
      </c>
      <c r="M78">
        <v>1426222800</v>
      </c>
      <c r="N78" s="13">
        <f>((L78/60)/60/24)+DATE(1970,1,1)</f>
        <v>42027.25</v>
      </c>
      <c r="O78" s="13">
        <f>((M78/60)/60/24)+DATE(1970,1,1)</f>
        <v>42076.208333333328</v>
      </c>
      <c r="P78" t="b">
        <v>1</v>
      </c>
      <c r="Q78" t="b">
        <v>1</v>
      </c>
      <c r="R78" t="s">
        <v>33</v>
      </c>
      <c r="S78" t="str">
        <f>LEFT(R78,SEARCH("/",R78)-1)</f>
        <v>theater</v>
      </c>
      <c r="T78" t="str">
        <f>RIGHT(R78,LEN(R78)-SEARCH("/",R78))</f>
        <v>plays</v>
      </c>
    </row>
    <row r="79" spans="1:20" ht="17" x14ac:dyDescent="0.2">
      <c r="A79">
        <v>77</v>
      </c>
      <c r="B79" t="s">
        <v>202</v>
      </c>
      <c r="C79" s="2" t="s">
        <v>203</v>
      </c>
      <c r="D79" s="3">
        <v>9500</v>
      </c>
      <c r="E79" s="3">
        <v>4460</v>
      </c>
      <c r="F79" s="20">
        <f>ROUND(E79/D79,2)</f>
        <v>0.47</v>
      </c>
      <c r="G79" t="s">
        <v>14</v>
      </c>
      <c r="H79">
        <v>56</v>
      </c>
      <c r="I79" s="3">
        <f>IF(H79=0,0,ROUND(E79/H79,2))</f>
        <v>79.64</v>
      </c>
      <c r="J79" t="s">
        <v>21</v>
      </c>
      <c r="K79" t="s">
        <v>22</v>
      </c>
      <c r="L79">
        <v>1285563600</v>
      </c>
      <c r="M79">
        <v>1286773200</v>
      </c>
      <c r="N79" s="13">
        <f>((L79/60)/60/24)+DATE(1970,1,1)</f>
        <v>40448.208333333336</v>
      </c>
      <c r="O79" s="13">
        <f>((M79/60)/60/24)+DATE(1970,1,1)</f>
        <v>40462.208333333336</v>
      </c>
      <c r="P79" t="b">
        <v>0</v>
      </c>
      <c r="Q79" t="b">
        <v>1</v>
      </c>
      <c r="R79" t="s">
        <v>71</v>
      </c>
      <c r="S79" t="str">
        <f>LEFT(R79,SEARCH("/",R79)-1)</f>
        <v>film &amp; video</v>
      </c>
      <c r="T79" t="str">
        <f>RIGHT(R79,LEN(R79)-SEARCH("/",R79))</f>
        <v>animation</v>
      </c>
    </row>
    <row r="80" spans="1:20" ht="34" x14ac:dyDescent="0.2">
      <c r="A80">
        <v>78</v>
      </c>
      <c r="B80" t="s">
        <v>204</v>
      </c>
      <c r="C80" s="2" t="s">
        <v>205</v>
      </c>
      <c r="D80" s="3">
        <v>4500</v>
      </c>
      <c r="E80" s="3">
        <v>13536</v>
      </c>
      <c r="F80" s="20">
        <f>ROUND(E80/D80,2)</f>
        <v>3.01</v>
      </c>
      <c r="G80" t="s">
        <v>20</v>
      </c>
      <c r="H80">
        <v>330</v>
      </c>
      <c r="I80" s="3">
        <f>IF(H80=0,0,ROUND(E80/H80,2))</f>
        <v>41.02</v>
      </c>
      <c r="J80" t="s">
        <v>21</v>
      </c>
      <c r="K80" t="s">
        <v>22</v>
      </c>
      <c r="L80">
        <v>1523854800</v>
      </c>
      <c r="M80">
        <v>1523941200</v>
      </c>
      <c r="N80" s="13">
        <f>((L80/60)/60/24)+DATE(1970,1,1)</f>
        <v>43206.208333333328</v>
      </c>
      <c r="O80" s="13">
        <f>((M80/60)/60/24)+DATE(1970,1,1)</f>
        <v>43207.208333333328</v>
      </c>
      <c r="P80" t="b">
        <v>0</v>
      </c>
      <c r="Q80" t="b">
        <v>0</v>
      </c>
      <c r="R80" t="s">
        <v>206</v>
      </c>
      <c r="S80" t="str">
        <f>LEFT(R80,SEARCH("/",R80)-1)</f>
        <v>publishing</v>
      </c>
      <c r="T80" t="str">
        <f>RIGHT(R80,LEN(R80)-SEARCH("/",R80))</f>
        <v>translations</v>
      </c>
    </row>
    <row r="81" spans="1:20" ht="17" x14ac:dyDescent="0.2">
      <c r="A81">
        <v>79</v>
      </c>
      <c r="B81" t="s">
        <v>207</v>
      </c>
      <c r="C81" s="2" t="s">
        <v>208</v>
      </c>
      <c r="D81" s="3">
        <v>57800</v>
      </c>
      <c r="E81" s="3">
        <v>40228</v>
      </c>
      <c r="F81" s="20">
        <f>ROUND(E81/D81,2)</f>
        <v>0.7</v>
      </c>
      <c r="G81" t="s">
        <v>14</v>
      </c>
      <c r="H81">
        <v>838</v>
      </c>
      <c r="I81" s="3">
        <f>IF(H81=0,0,ROUND(E81/H81,2))</f>
        <v>48</v>
      </c>
      <c r="J81" t="s">
        <v>21</v>
      </c>
      <c r="K81" t="s">
        <v>22</v>
      </c>
      <c r="L81">
        <v>1529125200</v>
      </c>
      <c r="M81">
        <v>1529557200</v>
      </c>
      <c r="N81" s="13">
        <f>((L81/60)/60/24)+DATE(1970,1,1)</f>
        <v>43267.208333333328</v>
      </c>
      <c r="O81" s="13">
        <f>((M81/60)/60/24)+DATE(1970,1,1)</f>
        <v>43272.208333333328</v>
      </c>
      <c r="P81" t="b">
        <v>0</v>
      </c>
      <c r="Q81" t="b">
        <v>0</v>
      </c>
      <c r="R81" t="s">
        <v>33</v>
      </c>
      <c r="S81" t="str">
        <f>LEFT(R81,SEARCH("/",R81)-1)</f>
        <v>theater</v>
      </c>
      <c r="T81" t="str">
        <f>RIGHT(R81,LEN(R81)-SEARCH("/",R81))</f>
        <v>plays</v>
      </c>
    </row>
    <row r="82" spans="1:20" ht="17" x14ac:dyDescent="0.2">
      <c r="A82">
        <v>80</v>
      </c>
      <c r="B82" t="s">
        <v>209</v>
      </c>
      <c r="C82" s="2" t="s">
        <v>210</v>
      </c>
      <c r="D82" s="3">
        <v>1100</v>
      </c>
      <c r="E82" s="3">
        <v>7012</v>
      </c>
      <c r="F82" s="20">
        <f>ROUND(E82/D82,2)</f>
        <v>6.37</v>
      </c>
      <c r="G82" t="s">
        <v>20</v>
      </c>
      <c r="H82">
        <v>127</v>
      </c>
      <c r="I82" s="3">
        <f>IF(H82=0,0,ROUND(E82/H82,2))</f>
        <v>55.21</v>
      </c>
      <c r="J82" t="s">
        <v>21</v>
      </c>
      <c r="K82" t="s">
        <v>22</v>
      </c>
      <c r="L82">
        <v>1503982800</v>
      </c>
      <c r="M82">
        <v>1506574800</v>
      </c>
      <c r="N82" s="13">
        <f>((L82/60)/60/24)+DATE(1970,1,1)</f>
        <v>42976.208333333328</v>
      </c>
      <c r="O82" s="13">
        <f>((M82/60)/60/24)+DATE(1970,1,1)</f>
        <v>43006.208333333328</v>
      </c>
      <c r="P82" t="b">
        <v>0</v>
      </c>
      <c r="Q82" t="b">
        <v>0</v>
      </c>
      <c r="R82" t="s">
        <v>89</v>
      </c>
      <c r="S82" t="str">
        <f>LEFT(R82,SEARCH("/",R82)-1)</f>
        <v>games</v>
      </c>
      <c r="T82" t="str">
        <f>RIGHT(R82,LEN(R82)-SEARCH("/",R82))</f>
        <v>video games</v>
      </c>
    </row>
    <row r="83" spans="1:20" ht="17" x14ac:dyDescent="0.2">
      <c r="A83">
        <v>81</v>
      </c>
      <c r="B83" t="s">
        <v>211</v>
      </c>
      <c r="C83" s="2" t="s">
        <v>212</v>
      </c>
      <c r="D83" s="3">
        <v>16800</v>
      </c>
      <c r="E83" s="3">
        <v>37857</v>
      </c>
      <c r="F83" s="20">
        <f>ROUND(E83/D83,2)</f>
        <v>2.25</v>
      </c>
      <c r="G83" t="s">
        <v>20</v>
      </c>
      <c r="H83">
        <v>411</v>
      </c>
      <c r="I83" s="3">
        <f>IF(H83=0,0,ROUND(E83/H83,2))</f>
        <v>92.11</v>
      </c>
      <c r="J83" t="s">
        <v>21</v>
      </c>
      <c r="K83" t="s">
        <v>22</v>
      </c>
      <c r="L83">
        <v>1511416800</v>
      </c>
      <c r="M83">
        <v>1513576800</v>
      </c>
      <c r="N83" s="13">
        <f>((L83/60)/60/24)+DATE(1970,1,1)</f>
        <v>43062.25</v>
      </c>
      <c r="O83" s="13">
        <f>((M83/60)/60/24)+DATE(1970,1,1)</f>
        <v>43087.25</v>
      </c>
      <c r="P83" t="b">
        <v>0</v>
      </c>
      <c r="Q83" t="b">
        <v>0</v>
      </c>
      <c r="R83" t="s">
        <v>23</v>
      </c>
      <c r="S83" t="str">
        <f>LEFT(R83,SEARCH("/",R83)-1)</f>
        <v>music</v>
      </c>
      <c r="T83" t="str">
        <f>RIGHT(R83,LEN(R83)-SEARCH("/",R83))</f>
        <v>rock</v>
      </c>
    </row>
    <row r="84" spans="1:20" ht="17" x14ac:dyDescent="0.2">
      <c r="A84">
        <v>82</v>
      </c>
      <c r="B84" t="s">
        <v>213</v>
      </c>
      <c r="C84" s="2" t="s">
        <v>214</v>
      </c>
      <c r="D84" s="3">
        <v>1000</v>
      </c>
      <c r="E84" s="3">
        <v>14973</v>
      </c>
      <c r="F84" s="20">
        <f>ROUND(E84/D84,2)</f>
        <v>14.97</v>
      </c>
      <c r="G84" t="s">
        <v>20</v>
      </c>
      <c r="H84">
        <v>180</v>
      </c>
      <c r="I84" s="3">
        <f>IF(H84=0,0,ROUND(E84/H84,2))</f>
        <v>83.18</v>
      </c>
      <c r="J84" t="s">
        <v>40</v>
      </c>
      <c r="K84" t="s">
        <v>41</v>
      </c>
      <c r="L84">
        <v>1547704800</v>
      </c>
      <c r="M84">
        <v>1548309600</v>
      </c>
      <c r="N84" s="13">
        <f>((L84/60)/60/24)+DATE(1970,1,1)</f>
        <v>43482.25</v>
      </c>
      <c r="O84" s="13">
        <f>((M84/60)/60/24)+DATE(1970,1,1)</f>
        <v>43489.25</v>
      </c>
      <c r="P84" t="b">
        <v>0</v>
      </c>
      <c r="Q84" t="b">
        <v>1</v>
      </c>
      <c r="R84" t="s">
        <v>89</v>
      </c>
      <c r="S84" t="str">
        <f>LEFT(R84,SEARCH("/",R84)-1)</f>
        <v>games</v>
      </c>
      <c r="T84" t="str">
        <f>RIGHT(R84,LEN(R84)-SEARCH("/",R84))</f>
        <v>video games</v>
      </c>
    </row>
    <row r="85" spans="1:20" ht="17" x14ac:dyDescent="0.2">
      <c r="A85">
        <v>83</v>
      </c>
      <c r="B85" t="s">
        <v>215</v>
      </c>
      <c r="C85" s="2" t="s">
        <v>216</v>
      </c>
      <c r="D85" s="3">
        <v>106400</v>
      </c>
      <c r="E85" s="3">
        <v>39996</v>
      </c>
      <c r="F85" s="20">
        <f>ROUND(E85/D85,2)</f>
        <v>0.38</v>
      </c>
      <c r="G85" t="s">
        <v>14</v>
      </c>
      <c r="H85">
        <v>1000</v>
      </c>
      <c r="I85" s="3">
        <f>IF(H85=0,0,ROUND(E85/H85,2))</f>
        <v>40</v>
      </c>
      <c r="J85" t="s">
        <v>21</v>
      </c>
      <c r="K85" t="s">
        <v>22</v>
      </c>
      <c r="L85">
        <v>1469682000</v>
      </c>
      <c r="M85">
        <v>1471582800</v>
      </c>
      <c r="N85" s="13">
        <f>((L85/60)/60/24)+DATE(1970,1,1)</f>
        <v>42579.208333333328</v>
      </c>
      <c r="O85" s="13">
        <f>((M85/60)/60/24)+DATE(1970,1,1)</f>
        <v>42601.208333333328</v>
      </c>
      <c r="P85" t="b">
        <v>0</v>
      </c>
      <c r="Q85" t="b">
        <v>0</v>
      </c>
      <c r="R85" t="s">
        <v>50</v>
      </c>
      <c r="S85" t="str">
        <f>LEFT(R85,SEARCH("/",R85)-1)</f>
        <v>music</v>
      </c>
      <c r="T85" t="str">
        <f>RIGHT(R85,LEN(R85)-SEARCH("/",R85))</f>
        <v>electric music</v>
      </c>
    </row>
    <row r="86" spans="1:20" ht="17" x14ac:dyDescent="0.2">
      <c r="A86">
        <v>84</v>
      </c>
      <c r="B86" t="s">
        <v>217</v>
      </c>
      <c r="C86" s="2" t="s">
        <v>218</v>
      </c>
      <c r="D86" s="3">
        <v>31400</v>
      </c>
      <c r="E86" s="3">
        <v>41564</v>
      </c>
      <c r="F86" s="20">
        <f>ROUND(E86/D86,2)</f>
        <v>1.32</v>
      </c>
      <c r="G86" t="s">
        <v>20</v>
      </c>
      <c r="H86">
        <v>374</v>
      </c>
      <c r="I86" s="3">
        <f>IF(H86=0,0,ROUND(E86/H86,2))</f>
        <v>111.13</v>
      </c>
      <c r="J86" t="s">
        <v>21</v>
      </c>
      <c r="K86" t="s">
        <v>22</v>
      </c>
      <c r="L86">
        <v>1343451600</v>
      </c>
      <c r="M86">
        <v>1344315600</v>
      </c>
      <c r="N86" s="13">
        <f>((L86/60)/60/24)+DATE(1970,1,1)</f>
        <v>41118.208333333336</v>
      </c>
      <c r="O86" s="13">
        <f>((M86/60)/60/24)+DATE(1970,1,1)</f>
        <v>41128.208333333336</v>
      </c>
      <c r="P86" t="b">
        <v>0</v>
      </c>
      <c r="Q86" t="b">
        <v>0</v>
      </c>
      <c r="R86" t="s">
        <v>65</v>
      </c>
      <c r="S86" t="str">
        <f>LEFT(R86,SEARCH("/",R86)-1)</f>
        <v>technology</v>
      </c>
      <c r="T86" t="str">
        <f>RIGHT(R86,LEN(R86)-SEARCH("/",R86))</f>
        <v>wearables</v>
      </c>
    </row>
    <row r="87" spans="1:20" ht="17" x14ac:dyDescent="0.2">
      <c r="A87">
        <v>85</v>
      </c>
      <c r="B87" t="s">
        <v>219</v>
      </c>
      <c r="C87" s="2" t="s">
        <v>220</v>
      </c>
      <c r="D87" s="3">
        <v>4900</v>
      </c>
      <c r="E87" s="3">
        <v>6430</v>
      </c>
      <c r="F87" s="20">
        <f>ROUND(E87/D87,2)</f>
        <v>1.31</v>
      </c>
      <c r="G87" t="s">
        <v>20</v>
      </c>
      <c r="H87">
        <v>71</v>
      </c>
      <c r="I87" s="3">
        <f>IF(H87=0,0,ROUND(E87/H87,2))</f>
        <v>90.56</v>
      </c>
      <c r="J87" t="s">
        <v>26</v>
      </c>
      <c r="K87" t="s">
        <v>27</v>
      </c>
      <c r="L87">
        <v>1315717200</v>
      </c>
      <c r="M87">
        <v>1316408400</v>
      </c>
      <c r="N87" s="13">
        <f>((L87/60)/60/24)+DATE(1970,1,1)</f>
        <v>40797.208333333336</v>
      </c>
      <c r="O87" s="13">
        <f>((M87/60)/60/24)+DATE(1970,1,1)</f>
        <v>40805.208333333336</v>
      </c>
      <c r="P87" t="b">
        <v>0</v>
      </c>
      <c r="Q87" t="b">
        <v>0</v>
      </c>
      <c r="R87" t="s">
        <v>60</v>
      </c>
      <c r="S87" t="str">
        <f>LEFT(R87,SEARCH("/",R87)-1)</f>
        <v>music</v>
      </c>
      <c r="T87" t="str">
        <f>RIGHT(R87,LEN(R87)-SEARCH("/",R87))</f>
        <v>indie rock</v>
      </c>
    </row>
    <row r="88" spans="1:20" ht="17" x14ac:dyDescent="0.2">
      <c r="A88">
        <v>86</v>
      </c>
      <c r="B88" t="s">
        <v>221</v>
      </c>
      <c r="C88" s="2" t="s">
        <v>222</v>
      </c>
      <c r="D88" s="3">
        <v>7400</v>
      </c>
      <c r="E88" s="3">
        <v>12405</v>
      </c>
      <c r="F88" s="20">
        <f>ROUND(E88/D88,2)</f>
        <v>1.68</v>
      </c>
      <c r="G88" t="s">
        <v>20</v>
      </c>
      <c r="H88">
        <v>203</v>
      </c>
      <c r="I88" s="3">
        <f>IF(H88=0,0,ROUND(E88/H88,2))</f>
        <v>61.11</v>
      </c>
      <c r="J88" t="s">
        <v>21</v>
      </c>
      <c r="K88" t="s">
        <v>22</v>
      </c>
      <c r="L88">
        <v>1430715600</v>
      </c>
      <c r="M88">
        <v>1431838800</v>
      </c>
      <c r="N88" s="13">
        <f>((L88/60)/60/24)+DATE(1970,1,1)</f>
        <v>42128.208333333328</v>
      </c>
      <c r="O88" s="13">
        <f>((M88/60)/60/24)+DATE(1970,1,1)</f>
        <v>42141.208333333328</v>
      </c>
      <c r="P88" t="b">
        <v>1</v>
      </c>
      <c r="Q88" t="b">
        <v>0</v>
      </c>
      <c r="R88" t="s">
        <v>33</v>
      </c>
      <c r="S88" t="str">
        <f>LEFT(R88,SEARCH("/",R88)-1)</f>
        <v>theater</v>
      </c>
      <c r="T88" t="str">
        <f>RIGHT(R88,LEN(R88)-SEARCH("/",R88))</f>
        <v>plays</v>
      </c>
    </row>
    <row r="89" spans="1:20" ht="34" x14ac:dyDescent="0.2">
      <c r="A89">
        <v>87</v>
      </c>
      <c r="B89" t="s">
        <v>223</v>
      </c>
      <c r="C89" s="2" t="s">
        <v>224</v>
      </c>
      <c r="D89" s="3">
        <v>198500</v>
      </c>
      <c r="E89" s="3">
        <v>123040</v>
      </c>
      <c r="F89" s="20">
        <f>ROUND(E89/D89,2)</f>
        <v>0.62</v>
      </c>
      <c r="G89" t="s">
        <v>14</v>
      </c>
      <c r="H89">
        <v>1482</v>
      </c>
      <c r="I89" s="3">
        <f>IF(H89=0,0,ROUND(E89/H89,2))</f>
        <v>83.02</v>
      </c>
      <c r="J89" t="s">
        <v>26</v>
      </c>
      <c r="K89" t="s">
        <v>27</v>
      </c>
      <c r="L89">
        <v>1299564000</v>
      </c>
      <c r="M89">
        <v>1300510800</v>
      </c>
      <c r="N89" s="13">
        <f>((L89/60)/60/24)+DATE(1970,1,1)</f>
        <v>40610.25</v>
      </c>
      <c r="O89" s="13">
        <f>((M89/60)/60/24)+DATE(1970,1,1)</f>
        <v>40621.208333333336</v>
      </c>
      <c r="P89" t="b">
        <v>0</v>
      </c>
      <c r="Q89" t="b">
        <v>1</v>
      </c>
      <c r="R89" t="s">
        <v>23</v>
      </c>
      <c r="S89" t="str">
        <f>LEFT(R89,SEARCH("/",R89)-1)</f>
        <v>music</v>
      </c>
      <c r="T89" t="str">
        <f>RIGHT(R89,LEN(R89)-SEARCH("/",R89))</f>
        <v>rock</v>
      </c>
    </row>
    <row r="90" spans="1:20" ht="17" x14ac:dyDescent="0.2">
      <c r="A90">
        <v>88</v>
      </c>
      <c r="B90" t="s">
        <v>225</v>
      </c>
      <c r="C90" s="2" t="s">
        <v>226</v>
      </c>
      <c r="D90" s="3">
        <v>4800</v>
      </c>
      <c r="E90" s="3">
        <v>12516</v>
      </c>
      <c r="F90" s="20">
        <f>ROUND(E90/D90,2)</f>
        <v>2.61</v>
      </c>
      <c r="G90" t="s">
        <v>20</v>
      </c>
      <c r="H90">
        <v>113</v>
      </c>
      <c r="I90" s="3">
        <f>IF(H90=0,0,ROUND(E90/H90,2))</f>
        <v>110.76</v>
      </c>
      <c r="J90" t="s">
        <v>21</v>
      </c>
      <c r="K90" t="s">
        <v>22</v>
      </c>
      <c r="L90">
        <v>1429160400</v>
      </c>
      <c r="M90">
        <v>1431061200</v>
      </c>
      <c r="N90" s="13">
        <f>((L90/60)/60/24)+DATE(1970,1,1)</f>
        <v>42110.208333333328</v>
      </c>
      <c r="O90" s="13">
        <f>((M90/60)/60/24)+DATE(1970,1,1)</f>
        <v>42132.208333333328</v>
      </c>
      <c r="P90" t="b">
        <v>0</v>
      </c>
      <c r="Q90" t="b">
        <v>0</v>
      </c>
      <c r="R90" t="s">
        <v>206</v>
      </c>
      <c r="S90" t="str">
        <f>LEFT(R90,SEARCH("/",R90)-1)</f>
        <v>publishing</v>
      </c>
      <c r="T90" t="str">
        <f>RIGHT(R90,LEN(R90)-SEARCH("/",R90))</f>
        <v>translations</v>
      </c>
    </row>
    <row r="91" spans="1:20" ht="17" x14ac:dyDescent="0.2">
      <c r="A91">
        <v>89</v>
      </c>
      <c r="B91" t="s">
        <v>227</v>
      </c>
      <c r="C91" s="2" t="s">
        <v>228</v>
      </c>
      <c r="D91" s="3">
        <v>3400</v>
      </c>
      <c r="E91" s="3">
        <v>8588</v>
      </c>
      <c r="F91" s="20">
        <f>ROUND(E91/D91,2)</f>
        <v>2.5299999999999998</v>
      </c>
      <c r="G91" t="s">
        <v>20</v>
      </c>
      <c r="H91">
        <v>96</v>
      </c>
      <c r="I91" s="3">
        <f>IF(H91=0,0,ROUND(E91/H91,2))</f>
        <v>89.46</v>
      </c>
      <c r="J91" t="s">
        <v>21</v>
      </c>
      <c r="K91" t="s">
        <v>22</v>
      </c>
      <c r="L91">
        <v>1271307600</v>
      </c>
      <c r="M91">
        <v>1271480400</v>
      </c>
      <c r="N91" s="13">
        <f>((L91/60)/60/24)+DATE(1970,1,1)</f>
        <v>40283.208333333336</v>
      </c>
      <c r="O91" s="13">
        <f>((M91/60)/60/24)+DATE(1970,1,1)</f>
        <v>40285.208333333336</v>
      </c>
      <c r="P91" t="b">
        <v>0</v>
      </c>
      <c r="Q91" t="b">
        <v>0</v>
      </c>
      <c r="R91" t="s">
        <v>33</v>
      </c>
      <c r="S91" t="str">
        <f>LEFT(R91,SEARCH("/",R91)-1)</f>
        <v>theater</v>
      </c>
      <c r="T91" t="str">
        <f>RIGHT(R91,LEN(R91)-SEARCH("/",R91))</f>
        <v>plays</v>
      </c>
    </row>
    <row r="92" spans="1:20" ht="17" x14ac:dyDescent="0.2">
      <c r="A92">
        <v>90</v>
      </c>
      <c r="B92" t="s">
        <v>229</v>
      </c>
      <c r="C92" s="2" t="s">
        <v>230</v>
      </c>
      <c r="D92" s="3">
        <v>7800</v>
      </c>
      <c r="E92" s="3">
        <v>6132</v>
      </c>
      <c r="F92" s="20">
        <f>ROUND(E92/D92,2)</f>
        <v>0.79</v>
      </c>
      <c r="G92" t="s">
        <v>14</v>
      </c>
      <c r="H92">
        <v>106</v>
      </c>
      <c r="I92" s="3">
        <f>IF(H92=0,0,ROUND(E92/H92,2))</f>
        <v>57.85</v>
      </c>
      <c r="J92" t="s">
        <v>21</v>
      </c>
      <c r="K92" t="s">
        <v>22</v>
      </c>
      <c r="L92">
        <v>1456380000</v>
      </c>
      <c r="M92">
        <v>1456380000</v>
      </c>
      <c r="N92" s="13">
        <f>((L92/60)/60/24)+DATE(1970,1,1)</f>
        <v>42425.25</v>
      </c>
      <c r="O92" s="13">
        <f>((M92/60)/60/24)+DATE(1970,1,1)</f>
        <v>42425.25</v>
      </c>
      <c r="P92" t="b">
        <v>0</v>
      </c>
      <c r="Q92" t="b">
        <v>1</v>
      </c>
      <c r="R92" t="s">
        <v>33</v>
      </c>
      <c r="S92" t="str">
        <f>LEFT(R92,SEARCH("/",R92)-1)</f>
        <v>theater</v>
      </c>
      <c r="T92" t="str">
        <f>RIGHT(R92,LEN(R92)-SEARCH("/",R92))</f>
        <v>plays</v>
      </c>
    </row>
    <row r="93" spans="1:20" ht="17" x14ac:dyDescent="0.2">
      <c r="A93">
        <v>91</v>
      </c>
      <c r="B93" t="s">
        <v>231</v>
      </c>
      <c r="C93" s="2" t="s">
        <v>232</v>
      </c>
      <c r="D93" s="3">
        <v>154300</v>
      </c>
      <c r="E93" s="3">
        <v>74688</v>
      </c>
      <c r="F93" s="20">
        <f>ROUND(E93/D93,2)</f>
        <v>0.48</v>
      </c>
      <c r="G93" t="s">
        <v>14</v>
      </c>
      <c r="H93">
        <v>679</v>
      </c>
      <c r="I93" s="3">
        <f>IF(H93=0,0,ROUND(E93/H93,2))</f>
        <v>110</v>
      </c>
      <c r="J93" t="s">
        <v>107</v>
      </c>
      <c r="K93" t="s">
        <v>108</v>
      </c>
      <c r="L93">
        <v>1470459600</v>
      </c>
      <c r="M93">
        <v>1472878800</v>
      </c>
      <c r="N93" s="13">
        <f>((L93/60)/60/24)+DATE(1970,1,1)</f>
        <v>42588.208333333328</v>
      </c>
      <c r="O93" s="13">
        <f>((M93/60)/60/24)+DATE(1970,1,1)</f>
        <v>42616.208333333328</v>
      </c>
      <c r="P93" t="b">
        <v>0</v>
      </c>
      <c r="Q93" t="b">
        <v>0</v>
      </c>
      <c r="R93" t="s">
        <v>206</v>
      </c>
      <c r="S93" t="str">
        <f>LEFT(R93,SEARCH("/",R93)-1)</f>
        <v>publishing</v>
      </c>
      <c r="T93" t="str">
        <f>RIGHT(R93,LEN(R93)-SEARCH("/",R93))</f>
        <v>translations</v>
      </c>
    </row>
    <row r="94" spans="1:20" ht="34" x14ac:dyDescent="0.2">
      <c r="A94">
        <v>92</v>
      </c>
      <c r="B94" t="s">
        <v>233</v>
      </c>
      <c r="C94" s="2" t="s">
        <v>234</v>
      </c>
      <c r="D94" s="3">
        <v>20000</v>
      </c>
      <c r="E94" s="3">
        <v>51775</v>
      </c>
      <c r="F94" s="20">
        <f>ROUND(E94/D94,2)</f>
        <v>2.59</v>
      </c>
      <c r="G94" t="s">
        <v>20</v>
      </c>
      <c r="H94">
        <v>498</v>
      </c>
      <c r="I94" s="3">
        <f>IF(H94=0,0,ROUND(E94/H94,2))</f>
        <v>103.97</v>
      </c>
      <c r="J94" t="s">
        <v>98</v>
      </c>
      <c r="K94" t="s">
        <v>99</v>
      </c>
      <c r="L94">
        <v>1277269200</v>
      </c>
      <c r="M94">
        <v>1277355600</v>
      </c>
      <c r="N94" s="13">
        <f>((L94/60)/60/24)+DATE(1970,1,1)</f>
        <v>40352.208333333336</v>
      </c>
      <c r="O94" s="13">
        <f>((M94/60)/60/24)+DATE(1970,1,1)</f>
        <v>40353.208333333336</v>
      </c>
      <c r="P94" t="b">
        <v>0</v>
      </c>
      <c r="Q94" t="b">
        <v>1</v>
      </c>
      <c r="R94" t="s">
        <v>89</v>
      </c>
      <c r="S94" t="str">
        <f>LEFT(R94,SEARCH("/",R94)-1)</f>
        <v>games</v>
      </c>
      <c r="T94" t="str">
        <f>RIGHT(R94,LEN(R94)-SEARCH("/",R94))</f>
        <v>video games</v>
      </c>
    </row>
    <row r="95" spans="1:20" ht="17" x14ac:dyDescent="0.2">
      <c r="A95">
        <v>93</v>
      </c>
      <c r="B95" t="s">
        <v>235</v>
      </c>
      <c r="C95" s="2" t="s">
        <v>236</v>
      </c>
      <c r="D95" s="3">
        <v>108800</v>
      </c>
      <c r="E95" s="3">
        <v>65877</v>
      </c>
      <c r="F95" s="20">
        <f>ROUND(E95/D95,2)</f>
        <v>0.61</v>
      </c>
      <c r="G95" t="s">
        <v>74</v>
      </c>
      <c r="H95">
        <v>610</v>
      </c>
      <c r="I95" s="3">
        <f>IF(H95=0,0,ROUND(E95/H95,2))</f>
        <v>108</v>
      </c>
      <c r="J95" t="s">
        <v>21</v>
      </c>
      <c r="K95" t="s">
        <v>22</v>
      </c>
      <c r="L95">
        <v>1350709200</v>
      </c>
      <c r="M95">
        <v>1351054800</v>
      </c>
      <c r="N95" s="13">
        <f>((L95/60)/60/24)+DATE(1970,1,1)</f>
        <v>41202.208333333336</v>
      </c>
      <c r="O95" s="13">
        <f>((M95/60)/60/24)+DATE(1970,1,1)</f>
        <v>41206.208333333336</v>
      </c>
      <c r="P95" t="b">
        <v>0</v>
      </c>
      <c r="Q95" t="b">
        <v>1</v>
      </c>
      <c r="R95" t="s">
        <v>33</v>
      </c>
      <c r="S95" t="str">
        <f>LEFT(R95,SEARCH("/",R95)-1)</f>
        <v>theater</v>
      </c>
      <c r="T95" t="str">
        <f>RIGHT(R95,LEN(R95)-SEARCH("/",R95))</f>
        <v>plays</v>
      </c>
    </row>
    <row r="96" spans="1:20" ht="17" x14ac:dyDescent="0.2">
      <c r="A96">
        <v>94</v>
      </c>
      <c r="B96" t="s">
        <v>237</v>
      </c>
      <c r="C96" s="2" t="s">
        <v>238</v>
      </c>
      <c r="D96" s="3">
        <v>2900</v>
      </c>
      <c r="E96" s="3">
        <v>8807</v>
      </c>
      <c r="F96" s="20">
        <f>ROUND(E96/D96,2)</f>
        <v>3.04</v>
      </c>
      <c r="G96" t="s">
        <v>20</v>
      </c>
      <c r="H96">
        <v>180</v>
      </c>
      <c r="I96" s="3">
        <f>IF(H96=0,0,ROUND(E96/H96,2))</f>
        <v>48.93</v>
      </c>
      <c r="J96" t="s">
        <v>40</v>
      </c>
      <c r="K96" t="s">
        <v>41</v>
      </c>
      <c r="L96">
        <v>1554613200</v>
      </c>
      <c r="M96">
        <v>1555563600</v>
      </c>
      <c r="N96" s="13">
        <f>((L96/60)/60/24)+DATE(1970,1,1)</f>
        <v>43562.208333333328</v>
      </c>
      <c r="O96" s="13">
        <f>((M96/60)/60/24)+DATE(1970,1,1)</f>
        <v>43573.208333333328</v>
      </c>
      <c r="P96" t="b">
        <v>0</v>
      </c>
      <c r="Q96" t="b">
        <v>0</v>
      </c>
      <c r="R96" t="s">
        <v>28</v>
      </c>
      <c r="S96" t="str">
        <f>LEFT(R96,SEARCH("/",R96)-1)</f>
        <v>technology</v>
      </c>
      <c r="T96" t="str">
        <f>RIGHT(R96,LEN(R96)-SEARCH("/",R96))</f>
        <v>web</v>
      </c>
    </row>
    <row r="97" spans="1:20" ht="34" x14ac:dyDescent="0.2">
      <c r="A97">
        <v>95</v>
      </c>
      <c r="B97" t="s">
        <v>239</v>
      </c>
      <c r="C97" s="2" t="s">
        <v>240</v>
      </c>
      <c r="D97" s="3">
        <v>900</v>
      </c>
      <c r="E97" s="3">
        <v>1017</v>
      </c>
      <c r="F97" s="20">
        <f>ROUND(E97/D97,2)</f>
        <v>1.1299999999999999</v>
      </c>
      <c r="G97" t="s">
        <v>20</v>
      </c>
      <c r="H97">
        <v>27</v>
      </c>
      <c r="I97" s="3">
        <f>IF(H97=0,0,ROUND(E97/H97,2))</f>
        <v>37.67</v>
      </c>
      <c r="J97" t="s">
        <v>21</v>
      </c>
      <c r="K97" t="s">
        <v>22</v>
      </c>
      <c r="L97">
        <v>1571029200</v>
      </c>
      <c r="M97">
        <v>1571634000</v>
      </c>
      <c r="N97" s="13">
        <f>((L97/60)/60/24)+DATE(1970,1,1)</f>
        <v>43752.208333333328</v>
      </c>
      <c r="O97" s="13">
        <f>((M97/60)/60/24)+DATE(1970,1,1)</f>
        <v>43759.208333333328</v>
      </c>
      <c r="P97" t="b">
        <v>0</v>
      </c>
      <c r="Q97" t="b">
        <v>0</v>
      </c>
      <c r="R97" t="s">
        <v>42</v>
      </c>
      <c r="S97" t="str">
        <f>LEFT(R97,SEARCH("/",R97)-1)</f>
        <v>film &amp; video</v>
      </c>
      <c r="T97" t="str">
        <f>RIGHT(R97,LEN(R97)-SEARCH("/",R97))</f>
        <v>documentary</v>
      </c>
    </row>
    <row r="98" spans="1:20" ht="17" x14ac:dyDescent="0.2">
      <c r="A98">
        <v>96</v>
      </c>
      <c r="B98" t="s">
        <v>241</v>
      </c>
      <c r="C98" s="2" t="s">
        <v>242</v>
      </c>
      <c r="D98" s="3">
        <v>69700</v>
      </c>
      <c r="E98" s="3">
        <v>151513</v>
      </c>
      <c r="F98" s="20">
        <f>ROUND(E98/D98,2)</f>
        <v>2.17</v>
      </c>
      <c r="G98" t="s">
        <v>20</v>
      </c>
      <c r="H98">
        <v>2331</v>
      </c>
      <c r="I98" s="3">
        <f>IF(H98=0,0,ROUND(E98/H98,2))</f>
        <v>65</v>
      </c>
      <c r="J98" t="s">
        <v>21</v>
      </c>
      <c r="K98" t="s">
        <v>22</v>
      </c>
      <c r="L98">
        <v>1299736800</v>
      </c>
      <c r="M98">
        <v>1300856400</v>
      </c>
      <c r="N98" s="13">
        <f>((L98/60)/60/24)+DATE(1970,1,1)</f>
        <v>40612.25</v>
      </c>
      <c r="O98" s="13">
        <f>((M98/60)/60/24)+DATE(1970,1,1)</f>
        <v>40625.208333333336</v>
      </c>
      <c r="P98" t="b">
        <v>0</v>
      </c>
      <c r="Q98" t="b">
        <v>0</v>
      </c>
      <c r="R98" t="s">
        <v>33</v>
      </c>
      <c r="S98" t="str">
        <f>LEFT(R98,SEARCH("/",R98)-1)</f>
        <v>theater</v>
      </c>
      <c r="T98" t="str">
        <f>RIGHT(R98,LEN(R98)-SEARCH("/",R98))</f>
        <v>plays</v>
      </c>
    </row>
    <row r="99" spans="1:20" ht="17" x14ac:dyDescent="0.2">
      <c r="A99">
        <v>97</v>
      </c>
      <c r="B99" t="s">
        <v>243</v>
      </c>
      <c r="C99" s="2" t="s">
        <v>244</v>
      </c>
      <c r="D99" s="3">
        <v>1300</v>
      </c>
      <c r="E99" s="3">
        <v>12047</v>
      </c>
      <c r="F99" s="20">
        <f>ROUND(E99/D99,2)</f>
        <v>9.27</v>
      </c>
      <c r="G99" t="s">
        <v>20</v>
      </c>
      <c r="H99">
        <v>113</v>
      </c>
      <c r="I99" s="3">
        <f>IF(H99=0,0,ROUND(E99/H99,2))</f>
        <v>106.61</v>
      </c>
      <c r="J99" t="s">
        <v>21</v>
      </c>
      <c r="K99" t="s">
        <v>22</v>
      </c>
      <c r="L99">
        <v>1435208400</v>
      </c>
      <c r="M99">
        <v>1439874000</v>
      </c>
      <c r="N99" s="13">
        <f>((L99/60)/60/24)+DATE(1970,1,1)</f>
        <v>42180.208333333328</v>
      </c>
      <c r="O99" s="13">
        <f>((M99/60)/60/24)+DATE(1970,1,1)</f>
        <v>42234.208333333328</v>
      </c>
      <c r="P99" t="b">
        <v>0</v>
      </c>
      <c r="Q99" t="b">
        <v>0</v>
      </c>
      <c r="R99" t="s">
        <v>17</v>
      </c>
      <c r="S99" t="str">
        <f>LEFT(R99,SEARCH("/",R99)-1)</f>
        <v>food</v>
      </c>
      <c r="T99" t="str">
        <f>RIGHT(R99,LEN(R99)-SEARCH("/",R99))</f>
        <v>food trucks</v>
      </c>
    </row>
    <row r="100" spans="1:20" ht="17" x14ac:dyDescent="0.2">
      <c r="A100">
        <v>98</v>
      </c>
      <c r="B100" t="s">
        <v>245</v>
      </c>
      <c r="C100" s="2" t="s">
        <v>246</v>
      </c>
      <c r="D100" s="3">
        <v>97800</v>
      </c>
      <c r="E100" s="3">
        <v>32951</v>
      </c>
      <c r="F100" s="20">
        <f>ROUND(E100/D100,2)</f>
        <v>0.34</v>
      </c>
      <c r="G100" t="s">
        <v>14</v>
      </c>
      <c r="H100">
        <v>1220</v>
      </c>
      <c r="I100" s="3">
        <f>IF(H100=0,0,ROUND(E100/H100,2))</f>
        <v>27.01</v>
      </c>
      <c r="J100" t="s">
        <v>26</v>
      </c>
      <c r="K100" t="s">
        <v>27</v>
      </c>
      <c r="L100">
        <v>1437973200</v>
      </c>
      <c r="M100">
        <v>1438318800</v>
      </c>
      <c r="N100" s="13">
        <f>((L100/60)/60/24)+DATE(1970,1,1)</f>
        <v>42212.208333333328</v>
      </c>
      <c r="O100" s="13">
        <f>((M100/60)/60/24)+DATE(1970,1,1)</f>
        <v>42216.208333333328</v>
      </c>
      <c r="P100" t="b">
        <v>0</v>
      </c>
      <c r="Q100" t="b">
        <v>0</v>
      </c>
      <c r="R100" t="s">
        <v>89</v>
      </c>
      <c r="S100" t="str">
        <f>LEFT(R100,SEARCH("/",R100)-1)</f>
        <v>games</v>
      </c>
      <c r="T100" t="str">
        <f>RIGHT(R100,LEN(R100)-SEARCH("/",R100))</f>
        <v>video games</v>
      </c>
    </row>
    <row r="101" spans="1:20" ht="34" x14ac:dyDescent="0.2">
      <c r="A101">
        <v>99</v>
      </c>
      <c r="B101" t="s">
        <v>247</v>
      </c>
      <c r="C101" s="2" t="s">
        <v>248</v>
      </c>
      <c r="D101" s="3">
        <v>7600</v>
      </c>
      <c r="E101" s="3">
        <v>14951</v>
      </c>
      <c r="F101" s="20">
        <f>ROUND(E101/D101,2)</f>
        <v>1.97</v>
      </c>
      <c r="G101" t="s">
        <v>20</v>
      </c>
      <c r="H101">
        <v>164</v>
      </c>
      <c r="I101" s="3">
        <f>IF(H101=0,0,ROUND(E101/H101,2))</f>
        <v>91.16</v>
      </c>
      <c r="J101" t="s">
        <v>21</v>
      </c>
      <c r="K101" t="s">
        <v>22</v>
      </c>
      <c r="L101">
        <v>1416895200</v>
      </c>
      <c r="M101">
        <v>1419400800</v>
      </c>
      <c r="N101" s="13">
        <f>((L101/60)/60/24)+DATE(1970,1,1)</f>
        <v>41968.25</v>
      </c>
      <c r="O101" s="13">
        <f>((M101/60)/60/24)+DATE(1970,1,1)</f>
        <v>41997.25</v>
      </c>
      <c r="P101" t="b">
        <v>0</v>
      </c>
      <c r="Q101" t="b">
        <v>0</v>
      </c>
      <c r="R101" t="s">
        <v>33</v>
      </c>
      <c r="S101" t="str">
        <f>LEFT(R101,SEARCH("/",R101)-1)</f>
        <v>theater</v>
      </c>
      <c r="T101" t="str">
        <f>RIGHT(R101,LEN(R101)-SEARCH("/",R101))</f>
        <v>plays</v>
      </c>
    </row>
    <row r="102" spans="1:20" ht="17" x14ac:dyDescent="0.2">
      <c r="A102">
        <v>100</v>
      </c>
      <c r="B102" t="s">
        <v>249</v>
      </c>
      <c r="C102" s="2" t="s">
        <v>250</v>
      </c>
      <c r="D102" s="3">
        <v>100</v>
      </c>
      <c r="E102" s="3">
        <v>1</v>
      </c>
      <c r="F102" s="20">
        <f>ROUND(E102/D102,2)</f>
        <v>0.01</v>
      </c>
      <c r="G102" t="s">
        <v>14</v>
      </c>
      <c r="H102">
        <v>1</v>
      </c>
      <c r="I102" s="3">
        <f>IF(H102=0,0,ROUND(E102/H102,2))</f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>((L102/60)/60/24)+DATE(1970,1,1)</f>
        <v>40835.208333333336</v>
      </c>
      <c r="O102" s="13">
        <f>((M102/60)/60/24)+DATE(1970,1,1)</f>
        <v>40853.208333333336</v>
      </c>
      <c r="P102" t="b">
        <v>0</v>
      </c>
      <c r="Q102" t="b">
        <v>0</v>
      </c>
      <c r="R102" t="s">
        <v>33</v>
      </c>
      <c r="S102" t="str">
        <f>LEFT(R102,SEARCH("/",R102)-1)</f>
        <v>theater</v>
      </c>
      <c r="T102" t="str">
        <f>RIGHT(R102,LEN(R102)-SEARCH("/",R102))</f>
        <v>plays</v>
      </c>
    </row>
    <row r="103" spans="1:20" ht="17" x14ac:dyDescent="0.2">
      <c r="A103">
        <v>101</v>
      </c>
      <c r="B103" t="s">
        <v>251</v>
      </c>
      <c r="C103" s="2" t="s">
        <v>252</v>
      </c>
      <c r="D103" s="3">
        <v>900</v>
      </c>
      <c r="E103" s="3">
        <v>9193</v>
      </c>
      <c r="F103" s="20">
        <f>ROUND(E103/D103,2)</f>
        <v>10.210000000000001</v>
      </c>
      <c r="G103" t="s">
        <v>20</v>
      </c>
      <c r="H103">
        <v>164</v>
      </c>
      <c r="I103" s="3">
        <f>IF(H103=0,0,ROUND(E103/H103,2))</f>
        <v>56.05</v>
      </c>
      <c r="J103" t="s">
        <v>21</v>
      </c>
      <c r="K103" t="s">
        <v>22</v>
      </c>
      <c r="L103">
        <v>1424498400</v>
      </c>
      <c r="M103">
        <v>1425103200</v>
      </c>
      <c r="N103" s="13">
        <f>((L103/60)/60/24)+DATE(1970,1,1)</f>
        <v>42056.25</v>
      </c>
      <c r="O103" s="13">
        <f>((M103/60)/60/24)+DATE(1970,1,1)</f>
        <v>42063.25</v>
      </c>
      <c r="P103" t="b">
        <v>0</v>
      </c>
      <c r="Q103" t="b">
        <v>1</v>
      </c>
      <c r="R103" t="s">
        <v>50</v>
      </c>
      <c r="S103" t="str">
        <f>LEFT(R103,SEARCH("/",R103)-1)</f>
        <v>music</v>
      </c>
      <c r="T103" t="str">
        <f>RIGHT(R103,LEN(R103)-SEARCH("/",R103))</f>
        <v>electric music</v>
      </c>
    </row>
    <row r="104" spans="1:20" ht="17" x14ac:dyDescent="0.2">
      <c r="A104">
        <v>102</v>
      </c>
      <c r="B104" t="s">
        <v>253</v>
      </c>
      <c r="C104" s="2" t="s">
        <v>254</v>
      </c>
      <c r="D104" s="3">
        <v>3700</v>
      </c>
      <c r="E104" s="3">
        <v>10422</v>
      </c>
      <c r="F104" s="20">
        <f>ROUND(E104/D104,2)</f>
        <v>2.82</v>
      </c>
      <c r="G104" t="s">
        <v>20</v>
      </c>
      <c r="H104">
        <v>336</v>
      </c>
      <c r="I104" s="3">
        <f>IF(H104=0,0,ROUND(E104/H104,2))</f>
        <v>31.02</v>
      </c>
      <c r="J104" t="s">
        <v>21</v>
      </c>
      <c r="K104" t="s">
        <v>22</v>
      </c>
      <c r="L104">
        <v>1526274000</v>
      </c>
      <c r="M104">
        <v>1526878800</v>
      </c>
      <c r="N104" s="13">
        <f>((L104/60)/60/24)+DATE(1970,1,1)</f>
        <v>43234.208333333328</v>
      </c>
      <c r="O104" s="13">
        <f>((M104/60)/60/24)+DATE(1970,1,1)</f>
        <v>43241.208333333328</v>
      </c>
      <c r="P104" t="b">
        <v>0</v>
      </c>
      <c r="Q104" t="b">
        <v>1</v>
      </c>
      <c r="R104" t="s">
        <v>65</v>
      </c>
      <c r="S104" t="str">
        <f>LEFT(R104,SEARCH("/",R104)-1)</f>
        <v>technology</v>
      </c>
      <c r="T104" t="str">
        <f>RIGHT(R104,LEN(R104)-SEARCH("/",R104))</f>
        <v>wearables</v>
      </c>
    </row>
    <row r="105" spans="1:20" ht="17" x14ac:dyDescent="0.2">
      <c r="A105">
        <v>103</v>
      </c>
      <c r="B105" t="s">
        <v>255</v>
      </c>
      <c r="C105" s="2" t="s">
        <v>256</v>
      </c>
      <c r="D105" s="3">
        <v>10000</v>
      </c>
      <c r="E105" s="3">
        <v>2461</v>
      </c>
      <c r="F105" s="20">
        <f>ROUND(E105/D105,2)</f>
        <v>0.25</v>
      </c>
      <c r="G105" t="s">
        <v>14</v>
      </c>
      <c r="H105">
        <v>37</v>
      </c>
      <c r="I105" s="3">
        <f>IF(H105=0,0,ROUND(E105/H105,2))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3">
        <f>((L105/60)/60/24)+DATE(1970,1,1)</f>
        <v>40475.208333333336</v>
      </c>
      <c r="O105" s="13">
        <f>((M105/60)/60/24)+DATE(1970,1,1)</f>
        <v>40484.208333333336</v>
      </c>
      <c r="P105" t="b">
        <v>0</v>
      </c>
      <c r="Q105" t="b">
        <v>0</v>
      </c>
      <c r="R105" t="s">
        <v>50</v>
      </c>
      <c r="S105" t="str">
        <f>LEFT(R105,SEARCH("/",R105)-1)</f>
        <v>music</v>
      </c>
      <c r="T105" t="str">
        <f>RIGHT(R105,LEN(R105)-SEARCH("/",R105))</f>
        <v>electric music</v>
      </c>
    </row>
    <row r="106" spans="1:20" ht="17" x14ac:dyDescent="0.2">
      <c r="A106">
        <v>104</v>
      </c>
      <c r="B106" t="s">
        <v>257</v>
      </c>
      <c r="C106" s="2" t="s">
        <v>258</v>
      </c>
      <c r="D106" s="3">
        <v>119200</v>
      </c>
      <c r="E106" s="3">
        <v>170623</v>
      </c>
      <c r="F106" s="20">
        <f>ROUND(E106/D106,2)</f>
        <v>1.43</v>
      </c>
      <c r="G106" t="s">
        <v>20</v>
      </c>
      <c r="H106">
        <v>1917</v>
      </c>
      <c r="I106" s="3">
        <f>IF(H106=0,0,ROUND(E106/H106,2))</f>
        <v>89.01</v>
      </c>
      <c r="J106" t="s">
        <v>21</v>
      </c>
      <c r="K106" t="s">
        <v>22</v>
      </c>
      <c r="L106">
        <v>1495515600</v>
      </c>
      <c r="M106">
        <v>1495602000</v>
      </c>
      <c r="N106" s="13">
        <f>((L106/60)/60/24)+DATE(1970,1,1)</f>
        <v>42878.208333333328</v>
      </c>
      <c r="O106" s="13">
        <f>((M106/60)/60/24)+DATE(1970,1,1)</f>
        <v>42879.208333333328</v>
      </c>
      <c r="P106" t="b">
        <v>0</v>
      </c>
      <c r="Q106" t="b">
        <v>0</v>
      </c>
      <c r="R106" t="s">
        <v>60</v>
      </c>
      <c r="S106" t="str">
        <f>LEFT(R106,SEARCH("/",R106)-1)</f>
        <v>music</v>
      </c>
      <c r="T106" t="str">
        <f>RIGHT(R106,LEN(R106)-SEARCH("/",R106))</f>
        <v>indie rock</v>
      </c>
    </row>
    <row r="107" spans="1:20" ht="17" x14ac:dyDescent="0.2">
      <c r="A107">
        <v>105</v>
      </c>
      <c r="B107" t="s">
        <v>259</v>
      </c>
      <c r="C107" s="2" t="s">
        <v>260</v>
      </c>
      <c r="D107" s="3">
        <v>6800</v>
      </c>
      <c r="E107" s="3">
        <v>9829</v>
      </c>
      <c r="F107" s="20">
        <f>ROUND(E107/D107,2)</f>
        <v>1.45</v>
      </c>
      <c r="G107" t="s">
        <v>20</v>
      </c>
      <c r="H107">
        <v>95</v>
      </c>
      <c r="I107" s="3">
        <f>IF(H107=0,0,ROUND(E107/H107,2))</f>
        <v>103.46</v>
      </c>
      <c r="J107" t="s">
        <v>21</v>
      </c>
      <c r="K107" t="s">
        <v>22</v>
      </c>
      <c r="L107">
        <v>1364878800</v>
      </c>
      <c r="M107">
        <v>1366434000</v>
      </c>
      <c r="N107" s="13">
        <f>((L107/60)/60/24)+DATE(1970,1,1)</f>
        <v>41366.208333333336</v>
      </c>
      <c r="O107" s="13">
        <f>((M107/60)/60/24)+DATE(1970,1,1)</f>
        <v>41384.208333333336</v>
      </c>
      <c r="P107" t="b">
        <v>0</v>
      </c>
      <c r="Q107" t="b">
        <v>0</v>
      </c>
      <c r="R107" t="s">
        <v>28</v>
      </c>
      <c r="S107" t="str">
        <f>LEFT(R107,SEARCH("/",R107)-1)</f>
        <v>technology</v>
      </c>
      <c r="T107" t="str">
        <f>RIGHT(R107,LEN(R107)-SEARCH("/",R107))</f>
        <v>web</v>
      </c>
    </row>
    <row r="108" spans="1:20" ht="17" x14ac:dyDescent="0.2">
      <c r="A108">
        <v>106</v>
      </c>
      <c r="B108" t="s">
        <v>261</v>
      </c>
      <c r="C108" s="2" t="s">
        <v>262</v>
      </c>
      <c r="D108" s="3">
        <v>3900</v>
      </c>
      <c r="E108" s="3">
        <v>14006</v>
      </c>
      <c r="F108" s="20">
        <f>ROUND(E108/D108,2)</f>
        <v>3.59</v>
      </c>
      <c r="G108" t="s">
        <v>20</v>
      </c>
      <c r="H108">
        <v>147</v>
      </c>
      <c r="I108" s="3">
        <f>IF(H108=0,0,ROUND(E108/H108,2))</f>
        <v>95.28</v>
      </c>
      <c r="J108" t="s">
        <v>21</v>
      </c>
      <c r="K108" t="s">
        <v>22</v>
      </c>
      <c r="L108">
        <v>1567918800</v>
      </c>
      <c r="M108">
        <v>1568350800</v>
      </c>
      <c r="N108" s="13">
        <f>((L108/60)/60/24)+DATE(1970,1,1)</f>
        <v>43716.208333333328</v>
      </c>
      <c r="O108" s="13">
        <f>((M108/60)/60/24)+DATE(1970,1,1)</f>
        <v>43721.208333333328</v>
      </c>
      <c r="P108" t="b">
        <v>0</v>
      </c>
      <c r="Q108" t="b">
        <v>0</v>
      </c>
      <c r="R108" t="s">
        <v>33</v>
      </c>
      <c r="S108" t="str">
        <f>LEFT(R108,SEARCH("/",R108)-1)</f>
        <v>theater</v>
      </c>
      <c r="T108" t="str">
        <f>RIGHT(R108,LEN(R108)-SEARCH("/",R108))</f>
        <v>plays</v>
      </c>
    </row>
    <row r="109" spans="1:20" ht="34" x14ac:dyDescent="0.2">
      <c r="A109">
        <v>107</v>
      </c>
      <c r="B109" t="s">
        <v>263</v>
      </c>
      <c r="C109" s="2" t="s">
        <v>264</v>
      </c>
      <c r="D109" s="3">
        <v>3500</v>
      </c>
      <c r="E109" s="3">
        <v>6527</v>
      </c>
      <c r="F109" s="20">
        <f>ROUND(E109/D109,2)</f>
        <v>1.86</v>
      </c>
      <c r="G109" t="s">
        <v>20</v>
      </c>
      <c r="H109">
        <v>86</v>
      </c>
      <c r="I109" s="3">
        <f>IF(H109=0,0,ROUND(E109/H109,2))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3">
        <f>((L109/60)/60/24)+DATE(1970,1,1)</f>
        <v>43213.208333333328</v>
      </c>
      <c r="O109" s="13">
        <f>((M109/60)/60/24)+DATE(1970,1,1)</f>
        <v>43230.208333333328</v>
      </c>
      <c r="P109" t="b">
        <v>0</v>
      </c>
      <c r="Q109" t="b">
        <v>1</v>
      </c>
      <c r="R109" t="s">
        <v>33</v>
      </c>
      <c r="S109" t="str">
        <f>LEFT(R109,SEARCH("/",R109)-1)</f>
        <v>theater</v>
      </c>
      <c r="T109" t="str">
        <f>RIGHT(R109,LEN(R109)-SEARCH("/",R109))</f>
        <v>plays</v>
      </c>
    </row>
    <row r="110" spans="1:20" ht="34" x14ac:dyDescent="0.2">
      <c r="A110">
        <v>108</v>
      </c>
      <c r="B110" t="s">
        <v>265</v>
      </c>
      <c r="C110" s="2" t="s">
        <v>266</v>
      </c>
      <c r="D110" s="3">
        <v>1500</v>
      </c>
      <c r="E110" s="3">
        <v>8929</v>
      </c>
      <c r="F110" s="20">
        <f>ROUND(E110/D110,2)</f>
        <v>5.95</v>
      </c>
      <c r="G110" t="s">
        <v>20</v>
      </c>
      <c r="H110">
        <v>83</v>
      </c>
      <c r="I110" s="3">
        <f>IF(H110=0,0,ROUND(E110/H110,2))</f>
        <v>107.58</v>
      </c>
      <c r="J110" t="s">
        <v>21</v>
      </c>
      <c r="K110" t="s">
        <v>22</v>
      </c>
      <c r="L110">
        <v>1333688400</v>
      </c>
      <c r="M110">
        <v>1336885200</v>
      </c>
      <c r="N110" s="13">
        <f>((L110/60)/60/24)+DATE(1970,1,1)</f>
        <v>41005.208333333336</v>
      </c>
      <c r="O110" s="13">
        <f>((M110/60)/60/24)+DATE(1970,1,1)</f>
        <v>41042.208333333336</v>
      </c>
      <c r="P110" t="b">
        <v>0</v>
      </c>
      <c r="Q110" t="b">
        <v>0</v>
      </c>
      <c r="R110" t="s">
        <v>42</v>
      </c>
      <c r="S110" t="str">
        <f>LEFT(R110,SEARCH("/",R110)-1)</f>
        <v>film &amp; video</v>
      </c>
      <c r="T110" t="str">
        <f>RIGHT(R110,LEN(R110)-SEARCH("/",R110))</f>
        <v>documentary</v>
      </c>
    </row>
    <row r="111" spans="1:20" ht="17" x14ac:dyDescent="0.2">
      <c r="A111">
        <v>109</v>
      </c>
      <c r="B111" t="s">
        <v>267</v>
      </c>
      <c r="C111" s="2" t="s">
        <v>268</v>
      </c>
      <c r="D111" s="3">
        <v>5200</v>
      </c>
      <c r="E111" s="3">
        <v>3079</v>
      </c>
      <c r="F111" s="20">
        <f>ROUND(E111/D111,2)</f>
        <v>0.59</v>
      </c>
      <c r="G111" t="s">
        <v>14</v>
      </c>
      <c r="H111">
        <v>60</v>
      </c>
      <c r="I111" s="3">
        <f>IF(H111=0,0,ROUND(E111/H111,2))</f>
        <v>51.32</v>
      </c>
      <c r="J111" t="s">
        <v>21</v>
      </c>
      <c r="K111" t="s">
        <v>22</v>
      </c>
      <c r="L111">
        <v>1389506400</v>
      </c>
      <c r="M111">
        <v>1389679200</v>
      </c>
      <c r="N111" s="13">
        <f>((L111/60)/60/24)+DATE(1970,1,1)</f>
        <v>41651.25</v>
      </c>
      <c r="O111" s="13">
        <f>((M111/60)/60/24)+DATE(1970,1,1)</f>
        <v>41653.25</v>
      </c>
      <c r="P111" t="b">
        <v>0</v>
      </c>
      <c r="Q111" t="b">
        <v>0</v>
      </c>
      <c r="R111" t="s">
        <v>269</v>
      </c>
      <c r="S111" t="str">
        <f>LEFT(R111,SEARCH("/",R111)-1)</f>
        <v>film &amp; video</v>
      </c>
      <c r="T111" t="str">
        <f>RIGHT(R111,LEN(R111)-SEARCH("/",R111))</f>
        <v>television</v>
      </c>
    </row>
    <row r="112" spans="1:20" ht="34" x14ac:dyDescent="0.2">
      <c r="A112">
        <v>110</v>
      </c>
      <c r="B112" t="s">
        <v>270</v>
      </c>
      <c r="C112" s="2" t="s">
        <v>271</v>
      </c>
      <c r="D112" s="3">
        <v>142400</v>
      </c>
      <c r="E112" s="3">
        <v>21307</v>
      </c>
      <c r="F112" s="20">
        <f>ROUND(E112/D112,2)</f>
        <v>0.15</v>
      </c>
      <c r="G112" t="s">
        <v>14</v>
      </c>
      <c r="H112">
        <v>296</v>
      </c>
      <c r="I112" s="3">
        <f>IF(H112=0,0,ROUND(E112/H112,2))</f>
        <v>71.98</v>
      </c>
      <c r="J112" t="s">
        <v>21</v>
      </c>
      <c r="K112" t="s">
        <v>22</v>
      </c>
      <c r="L112">
        <v>1536642000</v>
      </c>
      <c r="M112">
        <v>1538283600</v>
      </c>
      <c r="N112" s="13">
        <f>((L112/60)/60/24)+DATE(1970,1,1)</f>
        <v>43354.208333333328</v>
      </c>
      <c r="O112" s="13">
        <f>((M112/60)/60/24)+DATE(1970,1,1)</f>
        <v>43373.208333333328</v>
      </c>
      <c r="P112" t="b">
        <v>0</v>
      </c>
      <c r="Q112" t="b">
        <v>0</v>
      </c>
      <c r="R112" t="s">
        <v>17</v>
      </c>
      <c r="S112" t="str">
        <f>LEFT(R112,SEARCH("/",R112)-1)</f>
        <v>food</v>
      </c>
      <c r="T112" t="str">
        <f>RIGHT(R112,LEN(R112)-SEARCH("/",R112))</f>
        <v>food trucks</v>
      </c>
    </row>
    <row r="113" spans="1:20" ht="17" x14ac:dyDescent="0.2">
      <c r="A113">
        <v>111</v>
      </c>
      <c r="B113" t="s">
        <v>272</v>
      </c>
      <c r="C113" s="2" t="s">
        <v>273</v>
      </c>
      <c r="D113" s="3">
        <v>61400</v>
      </c>
      <c r="E113" s="3">
        <v>73653</v>
      </c>
      <c r="F113" s="20">
        <f>ROUND(E113/D113,2)</f>
        <v>1.2</v>
      </c>
      <c r="G113" t="s">
        <v>20</v>
      </c>
      <c r="H113">
        <v>676</v>
      </c>
      <c r="I113" s="3">
        <f>IF(H113=0,0,ROUND(E113/H113,2))</f>
        <v>108.95</v>
      </c>
      <c r="J113" t="s">
        <v>21</v>
      </c>
      <c r="K113" t="s">
        <v>22</v>
      </c>
      <c r="L113">
        <v>1348290000</v>
      </c>
      <c r="M113">
        <v>1348808400</v>
      </c>
      <c r="N113" s="13">
        <f>((L113/60)/60/24)+DATE(1970,1,1)</f>
        <v>41174.208333333336</v>
      </c>
      <c r="O113" s="13">
        <f>((M113/60)/60/24)+DATE(1970,1,1)</f>
        <v>41180.208333333336</v>
      </c>
      <c r="P113" t="b">
        <v>0</v>
      </c>
      <c r="Q113" t="b">
        <v>0</v>
      </c>
      <c r="R113" t="s">
        <v>133</v>
      </c>
      <c r="S113" t="str">
        <f>LEFT(R113,SEARCH("/",R113)-1)</f>
        <v>publishing</v>
      </c>
      <c r="T113" t="str">
        <f>RIGHT(R113,LEN(R113)-SEARCH("/",R113))</f>
        <v>radio &amp; podcasts</v>
      </c>
    </row>
    <row r="114" spans="1:20" ht="17" x14ac:dyDescent="0.2">
      <c r="A114">
        <v>112</v>
      </c>
      <c r="B114" t="s">
        <v>274</v>
      </c>
      <c r="C114" s="2" t="s">
        <v>275</v>
      </c>
      <c r="D114" s="3">
        <v>4700</v>
      </c>
      <c r="E114" s="3">
        <v>12635</v>
      </c>
      <c r="F114" s="20">
        <f>ROUND(E114/D114,2)</f>
        <v>2.69</v>
      </c>
      <c r="G114" t="s">
        <v>20</v>
      </c>
      <c r="H114">
        <v>361</v>
      </c>
      <c r="I114" s="3">
        <f>IF(H114=0,0,ROUND(E114/H114,2))</f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>((L114/60)/60/24)+DATE(1970,1,1)</f>
        <v>41875.208333333336</v>
      </c>
      <c r="O114" s="13">
        <f>((M114/60)/60/24)+DATE(1970,1,1)</f>
        <v>41890.208333333336</v>
      </c>
      <c r="P114" t="b">
        <v>0</v>
      </c>
      <c r="Q114" t="b">
        <v>0</v>
      </c>
      <c r="R114" t="s">
        <v>28</v>
      </c>
      <c r="S114" t="str">
        <f>LEFT(R114,SEARCH("/",R114)-1)</f>
        <v>technology</v>
      </c>
      <c r="T114" t="str">
        <f>RIGHT(R114,LEN(R114)-SEARCH("/",R114))</f>
        <v>web</v>
      </c>
    </row>
    <row r="115" spans="1:20" ht="17" x14ac:dyDescent="0.2">
      <c r="A115">
        <v>113</v>
      </c>
      <c r="B115" t="s">
        <v>276</v>
      </c>
      <c r="C115" s="2" t="s">
        <v>277</v>
      </c>
      <c r="D115" s="3">
        <v>3300</v>
      </c>
      <c r="E115" s="3">
        <v>12437</v>
      </c>
      <c r="F115" s="20">
        <f>ROUND(E115/D115,2)</f>
        <v>3.77</v>
      </c>
      <c r="G115" t="s">
        <v>20</v>
      </c>
      <c r="H115">
        <v>131</v>
      </c>
      <c r="I115" s="3">
        <f>IF(H115=0,0,ROUND(E115/H115,2))</f>
        <v>94.94</v>
      </c>
      <c r="J115" t="s">
        <v>21</v>
      </c>
      <c r="K115" t="s">
        <v>22</v>
      </c>
      <c r="L115">
        <v>1505192400</v>
      </c>
      <c r="M115">
        <v>1505797200</v>
      </c>
      <c r="N115" s="13">
        <f>((L115/60)/60/24)+DATE(1970,1,1)</f>
        <v>42990.208333333328</v>
      </c>
      <c r="O115" s="13">
        <f>((M115/60)/60/24)+DATE(1970,1,1)</f>
        <v>42997.208333333328</v>
      </c>
      <c r="P115" t="b">
        <v>0</v>
      </c>
      <c r="Q115" t="b">
        <v>0</v>
      </c>
      <c r="R115" t="s">
        <v>17</v>
      </c>
      <c r="S115" t="str">
        <f>LEFT(R115,SEARCH("/",R115)-1)</f>
        <v>food</v>
      </c>
      <c r="T115" t="str">
        <f>RIGHT(R115,LEN(R115)-SEARCH("/",R115))</f>
        <v>food trucks</v>
      </c>
    </row>
    <row r="116" spans="1:20" ht="17" x14ac:dyDescent="0.2">
      <c r="A116">
        <v>114</v>
      </c>
      <c r="B116" t="s">
        <v>278</v>
      </c>
      <c r="C116" s="2" t="s">
        <v>279</v>
      </c>
      <c r="D116" s="3">
        <v>1900</v>
      </c>
      <c r="E116" s="3">
        <v>13816</v>
      </c>
      <c r="F116" s="20">
        <f>ROUND(E116/D116,2)</f>
        <v>7.27</v>
      </c>
      <c r="G116" t="s">
        <v>20</v>
      </c>
      <c r="H116">
        <v>126</v>
      </c>
      <c r="I116" s="3">
        <f>IF(H116=0,0,ROUND(E116/H116,2))</f>
        <v>109.65</v>
      </c>
      <c r="J116" t="s">
        <v>21</v>
      </c>
      <c r="K116" t="s">
        <v>22</v>
      </c>
      <c r="L116">
        <v>1554786000</v>
      </c>
      <c r="M116">
        <v>1554872400</v>
      </c>
      <c r="N116" s="13">
        <f>((L116/60)/60/24)+DATE(1970,1,1)</f>
        <v>43564.208333333328</v>
      </c>
      <c r="O116" s="13">
        <f>((M116/60)/60/24)+DATE(1970,1,1)</f>
        <v>43565.208333333328</v>
      </c>
      <c r="P116" t="b">
        <v>0</v>
      </c>
      <c r="Q116" t="b">
        <v>1</v>
      </c>
      <c r="R116" t="s">
        <v>65</v>
      </c>
      <c r="S116" t="str">
        <f>LEFT(R116,SEARCH("/",R116)-1)</f>
        <v>technology</v>
      </c>
      <c r="T116" t="str">
        <f>RIGHT(R116,LEN(R116)-SEARCH("/",R116))</f>
        <v>wearables</v>
      </c>
    </row>
    <row r="117" spans="1:20" ht="17" x14ac:dyDescent="0.2">
      <c r="A117">
        <v>115</v>
      </c>
      <c r="B117" t="s">
        <v>280</v>
      </c>
      <c r="C117" s="2" t="s">
        <v>281</v>
      </c>
      <c r="D117" s="3">
        <v>166700</v>
      </c>
      <c r="E117" s="3">
        <v>145382</v>
      </c>
      <c r="F117" s="20">
        <f>ROUND(E117/D117,2)</f>
        <v>0.87</v>
      </c>
      <c r="G117" t="s">
        <v>14</v>
      </c>
      <c r="H117">
        <v>3304</v>
      </c>
      <c r="I117" s="3">
        <f>IF(H117=0,0,ROUND(E117/H117,2))</f>
        <v>44</v>
      </c>
      <c r="J117" t="s">
        <v>107</v>
      </c>
      <c r="K117" t="s">
        <v>108</v>
      </c>
      <c r="L117">
        <v>1510898400</v>
      </c>
      <c r="M117">
        <v>1513922400</v>
      </c>
      <c r="N117" s="13">
        <f>((L117/60)/60/24)+DATE(1970,1,1)</f>
        <v>43056.25</v>
      </c>
      <c r="O117" s="13">
        <f>((M117/60)/60/24)+DATE(1970,1,1)</f>
        <v>43091.25</v>
      </c>
      <c r="P117" t="b">
        <v>0</v>
      </c>
      <c r="Q117" t="b">
        <v>0</v>
      </c>
      <c r="R117" t="s">
        <v>119</v>
      </c>
      <c r="S117" t="str">
        <f>LEFT(R117,SEARCH("/",R117)-1)</f>
        <v>publishing</v>
      </c>
      <c r="T117" t="str">
        <f>RIGHT(R117,LEN(R117)-SEARCH("/",R117))</f>
        <v>fiction</v>
      </c>
    </row>
    <row r="118" spans="1:20" ht="34" x14ac:dyDescent="0.2">
      <c r="A118">
        <v>116</v>
      </c>
      <c r="B118" t="s">
        <v>282</v>
      </c>
      <c r="C118" s="2" t="s">
        <v>283</v>
      </c>
      <c r="D118" s="3">
        <v>7200</v>
      </c>
      <c r="E118" s="3">
        <v>6336</v>
      </c>
      <c r="F118" s="20">
        <f>ROUND(E118/D118,2)</f>
        <v>0.88</v>
      </c>
      <c r="G118" t="s">
        <v>14</v>
      </c>
      <c r="H118">
        <v>73</v>
      </c>
      <c r="I118" s="3">
        <f>IF(H118=0,0,ROUND(E118/H118,2))</f>
        <v>86.79</v>
      </c>
      <c r="J118" t="s">
        <v>21</v>
      </c>
      <c r="K118" t="s">
        <v>22</v>
      </c>
      <c r="L118">
        <v>1442552400</v>
      </c>
      <c r="M118">
        <v>1442638800</v>
      </c>
      <c r="N118" s="13">
        <f>((L118/60)/60/24)+DATE(1970,1,1)</f>
        <v>42265.208333333328</v>
      </c>
      <c r="O118" s="13">
        <f>((M118/60)/60/24)+DATE(1970,1,1)</f>
        <v>42266.208333333328</v>
      </c>
      <c r="P118" t="b">
        <v>0</v>
      </c>
      <c r="Q118" t="b">
        <v>0</v>
      </c>
      <c r="R118" t="s">
        <v>33</v>
      </c>
      <c r="S118" t="str">
        <f>LEFT(R118,SEARCH("/",R118)-1)</f>
        <v>theater</v>
      </c>
      <c r="T118" t="str">
        <f>RIGHT(R118,LEN(R118)-SEARCH("/",R118))</f>
        <v>plays</v>
      </c>
    </row>
    <row r="119" spans="1:20" ht="17" x14ac:dyDescent="0.2">
      <c r="A119">
        <v>117</v>
      </c>
      <c r="B119" t="s">
        <v>284</v>
      </c>
      <c r="C119" s="2" t="s">
        <v>285</v>
      </c>
      <c r="D119" s="3">
        <v>4900</v>
      </c>
      <c r="E119" s="3">
        <v>8523</v>
      </c>
      <c r="F119" s="20">
        <f>ROUND(E119/D119,2)</f>
        <v>1.74</v>
      </c>
      <c r="G119" t="s">
        <v>20</v>
      </c>
      <c r="H119">
        <v>275</v>
      </c>
      <c r="I119" s="3">
        <f>IF(H119=0,0,ROUND(E119/H119,2))</f>
        <v>30.99</v>
      </c>
      <c r="J119" t="s">
        <v>21</v>
      </c>
      <c r="K119" t="s">
        <v>22</v>
      </c>
      <c r="L119">
        <v>1316667600</v>
      </c>
      <c r="M119">
        <v>1317186000</v>
      </c>
      <c r="N119" s="13">
        <f>((L119/60)/60/24)+DATE(1970,1,1)</f>
        <v>40808.208333333336</v>
      </c>
      <c r="O119" s="13">
        <f>((M119/60)/60/24)+DATE(1970,1,1)</f>
        <v>40814.208333333336</v>
      </c>
      <c r="P119" t="b">
        <v>0</v>
      </c>
      <c r="Q119" t="b">
        <v>0</v>
      </c>
      <c r="R119" t="s">
        <v>269</v>
      </c>
      <c r="S119" t="str">
        <f>LEFT(R119,SEARCH("/",R119)-1)</f>
        <v>film &amp; video</v>
      </c>
      <c r="T119" t="str">
        <f>RIGHT(R119,LEN(R119)-SEARCH("/",R119))</f>
        <v>television</v>
      </c>
    </row>
    <row r="120" spans="1:20" ht="17" x14ac:dyDescent="0.2">
      <c r="A120">
        <v>118</v>
      </c>
      <c r="B120" t="s">
        <v>286</v>
      </c>
      <c r="C120" s="2" t="s">
        <v>287</v>
      </c>
      <c r="D120" s="3">
        <v>5400</v>
      </c>
      <c r="E120" s="3">
        <v>6351</v>
      </c>
      <c r="F120" s="20">
        <f>ROUND(E120/D120,2)</f>
        <v>1.18</v>
      </c>
      <c r="G120" t="s">
        <v>20</v>
      </c>
      <c r="H120">
        <v>67</v>
      </c>
      <c r="I120" s="3">
        <f>IF(H120=0,0,ROUND(E120/H120,2))</f>
        <v>94.79</v>
      </c>
      <c r="J120" t="s">
        <v>21</v>
      </c>
      <c r="K120" t="s">
        <v>22</v>
      </c>
      <c r="L120">
        <v>1390716000</v>
      </c>
      <c r="M120">
        <v>1391234400</v>
      </c>
      <c r="N120" s="13">
        <f>((L120/60)/60/24)+DATE(1970,1,1)</f>
        <v>41665.25</v>
      </c>
      <c r="O120" s="13">
        <f>((M120/60)/60/24)+DATE(1970,1,1)</f>
        <v>41671.25</v>
      </c>
      <c r="P120" t="b">
        <v>0</v>
      </c>
      <c r="Q120" t="b">
        <v>0</v>
      </c>
      <c r="R120" t="s">
        <v>122</v>
      </c>
      <c r="S120" t="str">
        <f>LEFT(R120,SEARCH("/",R120)-1)</f>
        <v>photography</v>
      </c>
      <c r="T120" t="str">
        <f>RIGHT(R120,LEN(R120)-SEARCH("/",R120))</f>
        <v>photography books</v>
      </c>
    </row>
    <row r="121" spans="1:20" ht="34" x14ac:dyDescent="0.2">
      <c r="A121">
        <v>119</v>
      </c>
      <c r="B121" t="s">
        <v>288</v>
      </c>
      <c r="C121" s="2" t="s">
        <v>289</v>
      </c>
      <c r="D121" s="3">
        <v>5000</v>
      </c>
      <c r="E121" s="3">
        <v>10748</v>
      </c>
      <c r="F121" s="20">
        <f>ROUND(E121/D121,2)</f>
        <v>2.15</v>
      </c>
      <c r="G121" t="s">
        <v>20</v>
      </c>
      <c r="H121">
        <v>154</v>
      </c>
      <c r="I121" s="3">
        <f>IF(H121=0,0,ROUND(E121/H121,2))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3">
        <f>((L121/60)/60/24)+DATE(1970,1,1)</f>
        <v>41806.208333333336</v>
      </c>
      <c r="O121" s="13">
        <f>((M121/60)/60/24)+DATE(1970,1,1)</f>
        <v>41823.208333333336</v>
      </c>
      <c r="P121" t="b">
        <v>0</v>
      </c>
      <c r="Q121" t="b">
        <v>1</v>
      </c>
      <c r="R121" t="s">
        <v>42</v>
      </c>
      <c r="S121" t="str">
        <f>LEFT(R121,SEARCH("/",R121)-1)</f>
        <v>film &amp; video</v>
      </c>
      <c r="T121" t="str">
        <f>RIGHT(R121,LEN(R121)-SEARCH("/",R121))</f>
        <v>documentary</v>
      </c>
    </row>
    <row r="122" spans="1:20" ht="17" x14ac:dyDescent="0.2">
      <c r="A122">
        <v>120</v>
      </c>
      <c r="B122" t="s">
        <v>290</v>
      </c>
      <c r="C122" s="2" t="s">
        <v>291</v>
      </c>
      <c r="D122" s="3">
        <v>75100</v>
      </c>
      <c r="E122" s="3">
        <v>112272</v>
      </c>
      <c r="F122" s="20">
        <f>ROUND(E122/D122,2)</f>
        <v>1.49</v>
      </c>
      <c r="G122" t="s">
        <v>20</v>
      </c>
      <c r="H122">
        <v>1782</v>
      </c>
      <c r="I122" s="3">
        <f>IF(H122=0,0,ROUND(E122/H122,2))</f>
        <v>63</v>
      </c>
      <c r="J122" t="s">
        <v>21</v>
      </c>
      <c r="K122" t="s">
        <v>22</v>
      </c>
      <c r="L122">
        <v>1429246800</v>
      </c>
      <c r="M122">
        <v>1429592400</v>
      </c>
      <c r="N122" s="13">
        <f>((L122/60)/60/24)+DATE(1970,1,1)</f>
        <v>42111.208333333328</v>
      </c>
      <c r="O122" s="13">
        <f>((M122/60)/60/24)+DATE(1970,1,1)</f>
        <v>42115.208333333328</v>
      </c>
      <c r="P122" t="b">
        <v>0</v>
      </c>
      <c r="Q122" t="b">
        <v>1</v>
      </c>
      <c r="R122" t="s">
        <v>292</v>
      </c>
      <c r="S122" t="str">
        <f>LEFT(R122,SEARCH("/",R122)-1)</f>
        <v>games</v>
      </c>
      <c r="T122" t="str">
        <f>RIGHT(R122,LEN(R122)-SEARCH("/",R122))</f>
        <v>mobile games</v>
      </c>
    </row>
    <row r="123" spans="1:20" ht="17" x14ac:dyDescent="0.2">
      <c r="A123">
        <v>121</v>
      </c>
      <c r="B123" t="s">
        <v>293</v>
      </c>
      <c r="C123" s="2" t="s">
        <v>294</v>
      </c>
      <c r="D123" s="3">
        <v>45300</v>
      </c>
      <c r="E123" s="3">
        <v>99361</v>
      </c>
      <c r="F123" s="20">
        <f>ROUND(E123/D123,2)</f>
        <v>2.19</v>
      </c>
      <c r="G123" t="s">
        <v>20</v>
      </c>
      <c r="H123">
        <v>903</v>
      </c>
      <c r="I123" s="3">
        <f>IF(H123=0,0,ROUND(E123/H123,2))</f>
        <v>110.03</v>
      </c>
      <c r="J123" t="s">
        <v>21</v>
      </c>
      <c r="K123" t="s">
        <v>22</v>
      </c>
      <c r="L123">
        <v>1412485200</v>
      </c>
      <c r="M123">
        <v>1413608400</v>
      </c>
      <c r="N123" s="13">
        <f>((L123/60)/60/24)+DATE(1970,1,1)</f>
        <v>41917.208333333336</v>
      </c>
      <c r="O123" s="13">
        <f>((M123/60)/60/24)+DATE(1970,1,1)</f>
        <v>41930.208333333336</v>
      </c>
      <c r="P123" t="b">
        <v>0</v>
      </c>
      <c r="Q123" t="b">
        <v>0</v>
      </c>
      <c r="R123" t="s">
        <v>89</v>
      </c>
      <c r="S123" t="str">
        <f>LEFT(R123,SEARCH("/",R123)-1)</f>
        <v>games</v>
      </c>
      <c r="T123" t="str">
        <f>RIGHT(R123,LEN(R123)-SEARCH("/",R123))</f>
        <v>video games</v>
      </c>
    </row>
    <row r="124" spans="1:20" ht="17" x14ac:dyDescent="0.2">
      <c r="A124">
        <v>122</v>
      </c>
      <c r="B124" t="s">
        <v>295</v>
      </c>
      <c r="C124" s="2" t="s">
        <v>296</v>
      </c>
      <c r="D124" s="3">
        <v>136800</v>
      </c>
      <c r="E124" s="3">
        <v>88055</v>
      </c>
      <c r="F124" s="20">
        <f>ROUND(E124/D124,2)</f>
        <v>0.64</v>
      </c>
      <c r="G124" t="s">
        <v>14</v>
      </c>
      <c r="H124">
        <v>3387</v>
      </c>
      <c r="I124" s="3">
        <f>IF(H124=0,0,ROUND(E124/H124,2))</f>
        <v>26</v>
      </c>
      <c r="J124" t="s">
        <v>21</v>
      </c>
      <c r="K124" t="s">
        <v>22</v>
      </c>
      <c r="L124">
        <v>1417068000</v>
      </c>
      <c r="M124">
        <v>1419400800</v>
      </c>
      <c r="N124" s="13">
        <f>((L124/60)/60/24)+DATE(1970,1,1)</f>
        <v>41970.25</v>
      </c>
      <c r="O124" s="13">
        <f>((M124/60)/60/24)+DATE(1970,1,1)</f>
        <v>41997.25</v>
      </c>
      <c r="P124" t="b">
        <v>0</v>
      </c>
      <c r="Q124" t="b">
        <v>0</v>
      </c>
      <c r="R124" t="s">
        <v>119</v>
      </c>
      <c r="S124" t="str">
        <f>LEFT(R124,SEARCH("/",R124)-1)</f>
        <v>publishing</v>
      </c>
      <c r="T124" t="str">
        <f>RIGHT(R124,LEN(R124)-SEARCH("/",R124))</f>
        <v>fiction</v>
      </c>
    </row>
    <row r="125" spans="1:20" ht="17" x14ac:dyDescent="0.2">
      <c r="A125">
        <v>123</v>
      </c>
      <c r="B125" t="s">
        <v>297</v>
      </c>
      <c r="C125" s="2" t="s">
        <v>298</v>
      </c>
      <c r="D125" s="3">
        <v>177700</v>
      </c>
      <c r="E125" s="3">
        <v>33092</v>
      </c>
      <c r="F125" s="20">
        <f>ROUND(E125/D125,2)</f>
        <v>0.19</v>
      </c>
      <c r="G125" t="s">
        <v>14</v>
      </c>
      <c r="H125">
        <v>662</v>
      </c>
      <c r="I125" s="3">
        <f>IF(H125=0,0,ROUND(E125/H125,2))</f>
        <v>49.99</v>
      </c>
      <c r="J125" t="s">
        <v>15</v>
      </c>
      <c r="K125" t="s">
        <v>16</v>
      </c>
      <c r="L125">
        <v>1448344800</v>
      </c>
      <c r="M125">
        <v>1448604000</v>
      </c>
      <c r="N125" s="13">
        <f>((L125/60)/60/24)+DATE(1970,1,1)</f>
        <v>42332.25</v>
      </c>
      <c r="O125" s="13">
        <f>((M125/60)/60/24)+DATE(1970,1,1)</f>
        <v>42335.25</v>
      </c>
      <c r="P125" t="b">
        <v>1</v>
      </c>
      <c r="Q125" t="b">
        <v>0</v>
      </c>
      <c r="R125" t="s">
        <v>33</v>
      </c>
      <c r="S125" t="str">
        <f>LEFT(R125,SEARCH("/",R125)-1)</f>
        <v>theater</v>
      </c>
      <c r="T125" t="str">
        <f>RIGHT(R125,LEN(R125)-SEARCH("/",R125))</f>
        <v>plays</v>
      </c>
    </row>
    <row r="126" spans="1:20" ht="17" x14ac:dyDescent="0.2">
      <c r="A126">
        <v>124</v>
      </c>
      <c r="B126" t="s">
        <v>299</v>
      </c>
      <c r="C126" s="2" t="s">
        <v>300</v>
      </c>
      <c r="D126" s="3">
        <v>2600</v>
      </c>
      <c r="E126" s="3">
        <v>9562</v>
      </c>
      <c r="F126" s="20">
        <f>ROUND(E126/D126,2)</f>
        <v>3.68</v>
      </c>
      <c r="G126" t="s">
        <v>20</v>
      </c>
      <c r="H126">
        <v>94</v>
      </c>
      <c r="I126" s="3">
        <f>IF(H126=0,0,ROUND(E126/H126,2))</f>
        <v>101.72</v>
      </c>
      <c r="J126" t="s">
        <v>107</v>
      </c>
      <c r="K126" t="s">
        <v>108</v>
      </c>
      <c r="L126">
        <v>1557723600</v>
      </c>
      <c r="M126">
        <v>1562302800</v>
      </c>
      <c r="N126" s="13">
        <f>((L126/60)/60/24)+DATE(1970,1,1)</f>
        <v>43598.208333333328</v>
      </c>
      <c r="O126" s="13">
        <f>((M126/60)/60/24)+DATE(1970,1,1)</f>
        <v>43651.208333333328</v>
      </c>
      <c r="P126" t="b">
        <v>0</v>
      </c>
      <c r="Q126" t="b">
        <v>0</v>
      </c>
      <c r="R126" t="s">
        <v>122</v>
      </c>
      <c r="S126" t="str">
        <f>LEFT(R126,SEARCH("/",R126)-1)</f>
        <v>photography</v>
      </c>
      <c r="T126" t="str">
        <f>RIGHT(R126,LEN(R126)-SEARCH("/",R126))</f>
        <v>photography books</v>
      </c>
    </row>
    <row r="127" spans="1:20" ht="17" x14ac:dyDescent="0.2">
      <c r="A127">
        <v>125</v>
      </c>
      <c r="B127" t="s">
        <v>301</v>
      </c>
      <c r="C127" s="2" t="s">
        <v>302</v>
      </c>
      <c r="D127" s="3">
        <v>5300</v>
      </c>
      <c r="E127" s="3">
        <v>8475</v>
      </c>
      <c r="F127" s="20">
        <f>ROUND(E127/D127,2)</f>
        <v>1.6</v>
      </c>
      <c r="G127" t="s">
        <v>20</v>
      </c>
      <c r="H127">
        <v>180</v>
      </c>
      <c r="I127" s="3">
        <f>IF(H127=0,0,ROUND(E127/H127,2))</f>
        <v>47.08</v>
      </c>
      <c r="J127" t="s">
        <v>21</v>
      </c>
      <c r="K127" t="s">
        <v>22</v>
      </c>
      <c r="L127">
        <v>1537333200</v>
      </c>
      <c r="M127">
        <v>1537678800</v>
      </c>
      <c r="N127" s="13">
        <f>((L127/60)/60/24)+DATE(1970,1,1)</f>
        <v>43362.208333333328</v>
      </c>
      <c r="O127" s="13">
        <f>((M127/60)/60/24)+DATE(1970,1,1)</f>
        <v>43366.208333333328</v>
      </c>
      <c r="P127" t="b">
        <v>0</v>
      </c>
      <c r="Q127" t="b">
        <v>0</v>
      </c>
      <c r="R127" t="s">
        <v>33</v>
      </c>
      <c r="S127" t="str">
        <f>LEFT(R127,SEARCH("/",R127)-1)</f>
        <v>theater</v>
      </c>
      <c r="T127" t="str">
        <f>RIGHT(R127,LEN(R127)-SEARCH("/",R127))</f>
        <v>plays</v>
      </c>
    </row>
    <row r="128" spans="1:20" ht="17" x14ac:dyDescent="0.2">
      <c r="A128">
        <v>126</v>
      </c>
      <c r="B128" t="s">
        <v>303</v>
      </c>
      <c r="C128" s="2" t="s">
        <v>304</v>
      </c>
      <c r="D128" s="3">
        <v>180200</v>
      </c>
      <c r="E128" s="3">
        <v>69617</v>
      </c>
      <c r="F128" s="20">
        <f>ROUND(E128/D128,2)</f>
        <v>0.39</v>
      </c>
      <c r="G128" t="s">
        <v>14</v>
      </c>
      <c r="H128">
        <v>774</v>
      </c>
      <c r="I128" s="3">
        <f>IF(H128=0,0,ROUND(E128/H128,2))</f>
        <v>89.94</v>
      </c>
      <c r="J128" t="s">
        <v>21</v>
      </c>
      <c r="K128" t="s">
        <v>22</v>
      </c>
      <c r="L128">
        <v>1471150800</v>
      </c>
      <c r="M128">
        <v>1473570000</v>
      </c>
      <c r="N128" s="13">
        <f>((L128/60)/60/24)+DATE(1970,1,1)</f>
        <v>42596.208333333328</v>
      </c>
      <c r="O128" s="13">
        <f>((M128/60)/60/24)+DATE(1970,1,1)</f>
        <v>42624.208333333328</v>
      </c>
      <c r="P128" t="b">
        <v>0</v>
      </c>
      <c r="Q128" t="b">
        <v>1</v>
      </c>
      <c r="R128" t="s">
        <v>33</v>
      </c>
      <c r="S128" t="str">
        <f>LEFT(R128,SEARCH("/",R128)-1)</f>
        <v>theater</v>
      </c>
      <c r="T128" t="str">
        <f>RIGHT(R128,LEN(R128)-SEARCH("/",R128))</f>
        <v>plays</v>
      </c>
    </row>
    <row r="129" spans="1:20" ht="17" x14ac:dyDescent="0.2">
      <c r="A129">
        <v>127</v>
      </c>
      <c r="B129" t="s">
        <v>305</v>
      </c>
      <c r="C129" s="2" t="s">
        <v>306</v>
      </c>
      <c r="D129" s="3">
        <v>103200</v>
      </c>
      <c r="E129" s="3">
        <v>53067</v>
      </c>
      <c r="F129" s="20">
        <f>ROUND(E129/D129,2)</f>
        <v>0.51</v>
      </c>
      <c r="G129" t="s">
        <v>14</v>
      </c>
      <c r="H129">
        <v>672</v>
      </c>
      <c r="I129" s="3">
        <f>IF(H129=0,0,ROUND(E129/H129,2))</f>
        <v>78.97</v>
      </c>
      <c r="J129" t="s">
        <v>15</v>
      </c>
      <c r="K129" t="s">
        <v>16</v>
      </c>
      <c r="L129">
        <v>1273640400</v>
      </c>
      <c r="M129">
        <v>1273899600</v>
      </c>
      <c r="N129" s="13">
        <f>((L129/60)/60/24)+DATE(1970,1,1)</f>
        <v>40310.208333333336</v>
      </c>
      <c r="O129" s="13">
        <f>((M129/60)/60/24)+DATE(1970,1,1)</f>
        <v>40313.208333333336</v>
      </c>
      <c r="P129" t="b">
        <v>0</v>
      </c>
      <c r="Q129" t="b">
        <v>0</v>
      </c>
      <c r="R129" t="s">
        <v>33</v>
      </c>
      <c r="S129" t="str">
        <f>LEFT(R129,SEARCH("/",R129)-1)</f>
        <v>theater</v>
      </c>
      <c r="T129" t="str">
        <f>RIGHT(R129,LEN(R129)-SEARCH("/",R129))</f>
        <v>plays</v>
      </c>
    </row>
    <row r="130" spans="1:20" ht="17" x14ac:dyDescent="0.2">
      <c r="A130">
        <v>128</v>
      </c>
      <c r="B130" t="s">
        <v>307</v>
      </c>
      <c r="C130" s="2" t="s">
        <v>308</v>
      </c>
      <c r="D130" s="3">
        <v>70600</v>
      </c>
      <c r="E130" s="3">
        <v>42596</v>
      </c>
      <c r="F130" s="20">
        <f>ROUND(E130/D130,2)</f>
        <v>0.6</v>
      </c>
      <c r="G130" t="s">
        <v>74</v>
      </c>
      <c r="H130">
        <v>532</v>
      </c>
      <c r="I130" s="3">
        <f>IF(H130=0,0,ROUND(E130/H130,2))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3">
        <f>((L130/60)/60/24)+DATE(1970,1,1)</f>
        <v>40417.208333333336</v>
      </c>
      <c r="O130" s="13">
        <f>((M130/60)/60/24)+DATE(1970,1,1)</f>
        <v>40430.208333333336</v>
      </c>
      <c r="P130" t="b">
        <v>0</v>
      </c>
      <c r="Q130" t="b">
        <v>0</v>
      </c>
      <c r="R130" t="s">
        <v>23</v>
      </c>
      <c r="S130" t="str">
        <f>LEFT(R130,SEARCH("/",R130)-1)</f>
        <v>music</v>
      </c>
      <c r="T130" t="str">
        <f>RIGHT(R130,LEN(R130)-SEARCH("/",R130))</f>
        <v>rock</v>
      </c>
    </row>
    <row r="131" spans="1:20" ht="17" x14ac:dyDescent="0.2">
      <c r="A131">
        <v>129</v>
      </c>
      <c r="B131" t="s">
        <v>309</v>
      </c>
      <c r="C131" s="2" t="s">
        <v>310</v>
      </c>
      <c r="D131" s="3">
        <v>148500</v>
      </c>
      <c r="E131" s="3">
        <v>4756</v>
      </c>
      <c r="F131" s="20">
        <f>ROUND(E131/D131,2)</f>
        <v>0.03</v>
      </c>
      <c r="G131" t="s">
        <v>74</v>
      </c>
      <c r="H131">
        <v>55</v>
      </c>
      <c r="I131" s="3">
        <f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3">
        <f>((L131/60)/60/24)+DATE(1970,1,1)</f>
        <v>42038.25</v>
      </c>
      <c r="O131" s="13">
        <f>((M131/60)/60/24)+DATE(1970,1,1)</f>
        <v>42063.25</v>
      </c>
      <c r="P131" t="b">
        <v>0</v>
      </c>
      <c r="Q131" t="b">
        <v>0</v>
      </c>
      <c r="R131" t="s">
        <v>17</v>
      </c>
      <c r="S131" t="str">
        <f>LEFT(R131,SEARCH("/",R131)-1)</f>
        <v>food</v>
      </c>
      <c r="T131" t="str">
        <f>RIGHT(R131,LEN(R131)-SEARCH("/",R131))</f>
        <v>food trucks</v>
      </c>
    </row>
    <row r="132" spans="1:20" ht="17" x14ac:dyDescent="0.2">
      <c r="A132">
        <v>130</v>
      </c>
      <c r="B132" t="s">
        <v>311</v>
      </c>
      <c r="C132" s="2" t="s">
        <v>312</v>
      </c>
      <c r="D132" s="3">
        <v>9600</v>
      </c>
      <c r="E132" s="3">
        <v>14925</v>
      </c>
      <c r="F132" s="20">
        <f>ROUND(E132/D132,2)</f>
        <v>1.55</v>
      </c>
      <c r="G132" t="s">
        <v>20</v>
      </c>
      <c r="H132">
        <v>533</v>
      </c>
      <c r="I132" s="3">
        <f>IF(H132=0,0,ROUND(E132/H132,2))</f>
        <v>28</v>
      </c>
      <c r="J132" t="s">
        <v>36</v>
      </c>
      <c r="K132" t="s">
        <v>37</v>
      </c>
      <c r="L132">
        <v>1319605200</v>
      </c>
      <c r="M132">
        <v>1320991200</v>
      </c>
      <c r="N132" s="13">
        <f>((L132/60)/60/24)+DATE(1970,1,1)</f>
        <v>40842.208333333336</v>
      </c>
      <c r="O132" s="13">
        <f>((M132/60)/60/24)+DATE(1970,1,1)</f>
        <v>40858.25</v>
      </c>
      <c r="P132" t="b">
        <v>0</v>
      </c>
      <c r="Q132" t="b">
        <v>0</v>
      </c>
      <c r="R132" t="s">
        <v>53</v>
      </c>
      <c r="S132" t="str">
        <f>LEFT(R132,SEARCH("/",R132)-1)</f>
        <v>film &amp; video</v>
      </c>
      <c r="T132" t="str">
        <f>RIGHT(R132,LEN(R132)-SEARCH("/",R132))</f>
        <v>drama</v>
      </c>
    </row>
    <row r="133" spans="1:20" ht="34" x14ac:dyDescent="0.2">
      <c r="A133">
        <v>131</v>
      </c>
      <c r="B133" t="s">
        <v>313</v>
      </c>
      <c r="C133" s="2" t="s">
        <v>314</v>
      </c>
      <c r="D133" s="3">
        <v>164700</v>
      </c>
      <c r="E133" s="3">
        <v>166116</v>
      </c>
      <c r="F133" s="20">
        <f>ROUND(E133/D133,2)</f>
        <v>1.01</v>
      </c>
      <c r="G133" t="s">
        <v>20</v>
      </c>
      <c r="H133">
        <v>2443</v>
      </c>
      <c r="I133" s="3">
        <f>IF(H133=0,0,ROUND(E133/H133,2))</f>
        <v>68</v>
      </c>
      <c r="J133" t="s">
        <v>40</v>
      </c>
      <c r="K133" t="s">
        <v>41</v>
      </c>
      <c r="L133">
        <v>1385704800</v>
      </c>
      <c r="M133">
        <v>1386828000</v>
      </c>
      <c r="N133" s="13">
        <f>((L133/60)/60/24)+DATE(1970,1,1)</f>
        <v>41607.25</v>
      </c>
      <c r="O133" s="13">
        <f>((M133/60)/60/24)+DATE(1970,1,1)</f>
        <v>41620.25</v>
      </c>
      <c r="P133" t="b">
        <v>0</v>
      </c>
      <c r="Q133" t="b">
        <v>0</v>
      </c>
      <c r="R133" t="s">
        <v>28</v>
      </c>
      <c r="S133" t="str">
        <f>LEFT(R133,SEARCH("/",R133)-1)</f>
        <v>technology</v>
      </c>
      <c r="T133" t="str">
        <f>RIGHT(R133,LEN(R133)-SEARCH("/",R133))</f>
        <v>web</v>
      </c>
    </row>
    <row r="134" spans="1:20" ht="17" x14ac:dyDescent="0.2">
      <c r="A134">
        <v>132</v>
      </c>
      <c r="B134" t="s">
        <v>315</v>
      </c>
      <c r="C134" s="2" t="s">
        <v>316</v>
      </c>
      <c r="D134" s="3">
        <v>3300</v>
      </c>
      <c r="E134" s="3">
        <v>3834</v>
      </c>
      <c r="F134" s="20">
        <f>ROUND(E134/D134,2)</f>
        <v>1.1599999999999999</v>
      </c>
      <c r="G134" t="s">
        <v>20</v>
      </c>
      <c r="H134">
        <v>89</v>
      </c>
      <c r="I134" s="3">
        <f>IF(H134=0,0,ROUND(E134/H134,2))</f>
        <v>43.08</v>
      </c>
      <c r="J134" t="s">
        <v>21</v>
      </c>
      <c r="K134" t="s">
        <v>22</v>
      </c>
      <c r="L134">
        <v>1515736800</v>
      </c>
      <c r="M134">
        <v>1517119200</v>
      </c>
      <c r="N134" s="13">
        <f>((L134/60)/60/24)+DATE(1970,1,1)</f>
        <v>43112.25</v>
      </c>
      <c r="O134" s="13">
        <f>((M134/60)/60/24)+DATE(1970,1,1)</f>
        <v>43128.25</v>
      </c>
      <c r="P134" t="b">
        <v>0</v>
      </c>
      <c r="Q134" t="b">
        <v>1</v>
      </c>
      <c r="R134" t="s">
        <v>33</v>
      </c>
      <c r="S134" t="str">
        <f>LEFT(R134,SEARCH("/",R134)-1)</f>
        <v>theater</v>
      </c>
      <c r="T134" t="str">
        <f>RIGHT(R134,LEN(R134)-SEARCH("/",R134))</f>
        <v>plays</v>
      </c>
    </row>
    <row r="135" spans="1:20" ht="17" x14ac:dyDescent="0.2">
      <c r="A135">
        <v>133</v>
      </c>
      <c r="B135" t="s">
        <v>317</v>
      </c>
      <c r="C135" s="2" t="s">
        <v>318</v>
      </c>
      <c r="D135" s="3">
        <v>4500</v>
      </c>
      <c r="E135" s="3">
        <v>13985</v>
      </c>
      <c r="F135" s="20">
        <f>ROUND(E135/D135,2)</f>
        <v>3.11</v>
      </c>
      <c r="G135" t="s">
        <v>20</v>
      </c>
      <c r="H135">
        <v>159</v>
      </c>
      <c r="I135" s="3">
        <f>IF(H135=0,0,ROUND(E135/H135,2))</f>
        <v>87.96</v>
      </c>
      <c r="J135" t="s">
        <v>21</v>
      </c>
      <c r="K135" t="s">
        <v>22</v>
      </c>
      <c r="L135">
        <v>1313125200</v>
      </c>
      <c r="M135">
        <v>1315026000</v>
      </c>
      <c r="N135" s="13">
        <f>((L135/60)/60/24)+DATE(1970,1,1)</f>
        <v>40767.208333333336</v>
      </c>
      <c r="O135" s="13">
        <f>((M135/60)/60/24)+DATE(1970,1,1)</f>
        <v>40789.208333333336</v>
      </c>
      <c r="P135" t="b">
        <v>0</v>
      </c>
      <c r="Q135" t="b">
        <v>0</v>
      </c>
      <c r="R135" t="s">
        <v>319</v>
      </c>
      <c r="S135" t="str">
        <f>LEFT(R135,SEARCH("/",R135)-1)</f>
        <v>music</v>
      </c>
      <c r="T135" t="str">
        <f>RIGHT(R135,LEN(R135)-SEARCH("/",R135))</f>
        <v>world music</v>
      </c>
    </row>
    <row r="136" spans="1:20" ht="17" x14ac:dyDescent="0.2">
      <c r="A136">
        <v>134</v>
      </c>
      <c r="B136" t="s">
        <v>320</v>
      </c>
      <c r="C136" s="2" t="s">
        <v>321</v>
      </c>
      <c r="D136" s="3">
        <v>99500</v>
      </c>
      <c r="E136" s="3">
        <v>89288</v>
      </c>
      <c r="F136" s="20">
        <f>ROUND(E136/D136,2)</f>
        <v>0.9</v>
      </c>
      <c r="G136" t="s">
        <v>14</v>
      </c>
      <c r="H136">
        <v>940</v>
      </c>
      <c r="I136" s="3">
        <f>IF(H136=0,0,ROUND(E136/H136,2))</f>
        <v>94.99</v>
      </c>
      <c r="J136" t="s">
        <v>98</v>
      </c>
      <c r="K136" t="s">
        <v>99</v>
      </c>
      <c r="L136">
        <v>1308459600</v>
      </c>
      <c r="M136">
        <v>1312693200</v>
      </c>
      <c r="N136" s="13">
        <f>((L136/60)/60/24)+DATE(1970,1,1)</f>
        <v>40713.208333333336</v>
      </c>
      <c r="O136" s="13">
        <f>((M136/60)/60/24)+DATE(1970,1,1)</f>
        <v>40762.208333333336</v>
      </c>
      <c r="P136" t="b">
        <v>0</v>
      </c>
      <c r="Q136" t="b">
        <v>1</v>
      </c>
      <c r="R136" t="s">
        <v>42</v>
      </c>
      <c r="S136" t="str">
        <f>LEFT(R136,SEARCH("/",R136)-1)</f>
        <v>film &amp; video</v>
      </c>
      <c r="T136" t="str">
        <f>RIGHT(R136,LEN(R136)-SEARCH("/",R136))</f>
        <v>documentary</v>
      </c>
    </row>
    <row r="137" spans="1:20" ht="17" x14ac:dyDescent="0.2">
      <c r="A137">
        <v>135</v>
      </c>
      <c r="B137" t="s">
        <v>322</v>
      </c>
      <c r="C137" s="2" t="s">
        <v>323</v>
      </c>
      <c r="D137" s="3">
        <v>7700</v>
      </c>
      <c r="E137" s="3">
        <v>5488</v>
      </c>
      <c r="F137" s="20">
        <f>ROUND(E137/D137,2)</f>
        <v>0.71</v>
      </c>
      <c r="G137" t="s">
        <v>14</v>
      </c>
      <c r="H137">
        <v>117</v>
      </c>
      <c r="I137" s="3">
        <f>IF(H137=0,0,ROUND(E137/H137,2))</f>
        <v>46.91</v>
      </c>
      <c r="J137" t="s">
        <v>21</v>
      </c>
      <c r="K137" t="s">
        <v>22</v>
      </c>
      <c r="L137">
        <v>1362636000</v>
      </c>
      <c r="M137">
        <v>1363064400</v>
      </c>
      <c r="N137" s="13">
        <f>((L137/60)/60/24)+DATE(1970,1,1)</f>
        <v>41340.25</v>
      </c>
      <c r="O137" s="13">
        <f>((M137/60)/60/24)+DATE(1970,1,1)</f>
        <v>41345.208333333336</v>
      </c>
      <c r="P137" t="b">
        <v>0</v>
      </c>
      <c r="Q137" t="b">
        <v>1</v>
      </c>
      <c r="R137" t="s">
        <v>33</v>
      </c>
      <c r="S137" t="str">
        <f>LEFT(R137,SEARCH("/",R137)-1)</f>
        <v>theater</v>
      </c>
      <c r="T137" t="str">
        <f>RIGHT(R137,LEN(R137)-SEARCH("/",R137))</f>
        <v>plays</v>
      </c>
    </row>
    <row r="138" spans="1:20" ht="17" x14ac:dyDescent="0.2">
      <c r="A138">
        <v>136</v>
      </c>
      <c r="B138" t="s">
        <v>324</v>
      </c>
      <c r="C138" s="2" t="s">
        <v>325</v>
      </c>
      <c r="D138" s="3">
        <v>82800</v>
      </c>
      <c r="E138" s="3">
        <v>2721</v>
      </c>
      <c r="F138" s="20">
        <f>ROUND(E138/D138,2)</f>
        <v>0.03</v>
      </c>
      <c r="G138" t="s">
        <v>74</v>
      </c>
      <c r="H138">
        <v>58</v>
      </c>
      <c r="I138" s="3">
        <f>IF(H138=0,0,ROUND(E138/H138,2))</f>
        <v>46.91</v>
      </c>
      <c r="J138" t="s">
        <v>21</v>
      </c>
      <c r="K138" t="s">
        <v>22</v>
      </c>
      <c r="L138">
        <v>1402117200</v>
      </c>
      <c r="M138">
        <v>1403154000</v>
      </c>
      <c r="N138" s="13">
        <f>((L138/60)/60/24)+DATE(1970,1,1)</f>
        <v>41797.208333333336</v>
      </c>
      <c r="O138" s="13">
        <f>((M138/60)/60/24)+DATE(1970,1,1)</f>
        <v>41809.208333333336</v>
      </c>
      <c r="P138" t="b">
        <v>0</v>
      </c>
      <c r="Q138" t="b">
        <v>1</v>
      </c>
      <c r="R138" t="s">
        <v>53</v>
      </c>
      <c r="S138" t="str">
        <f>LEFT(R138,SEARCH("/",R138)-1)</f>
        <v>film &amp; video</v>
      </c>
      <c r="T138" t="str">
        <f>RIGHT(R138,LEN(R138)-SEARCH("/",R138))</f>
        <v>drama</v>
      </c>
    </row>
    <row r="139" spans="1:20" ht="17" x14ac:dyDescent="0.2">
      <c r="A139">
        <v>137</v>
      </c>
      <c r="B139" t="s">
        <v>326</v>
      </c>
      <c r="C139" s="2" t="s">
        <v>327</v>
      </c>
      <c r="D139" s="3">
        <v>1800</v>
      </c>
      <c r="E139" s="3">
        <v>4712</v>
      </c>
      <c r="F139" s="20">
        <f>ROUND(E139/D139,2)</f>
        <v>2.62</v>
      </c>
      <c r="G139" t="s">
        <v>20</v>
      </c>
      <c r="H139">
        <v>50</v>
      </c>
      <c r="I139" s="3">
        <f>IF(H139=0,0,ROUND(E139/H139,2))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>((L139/60)/60/24)+DATE(1970,1,1)</f>
        <v>40457.208333333336</v>
      </c>
      <c r="O139" s="13">
        <f>((M139/60)/60/24)+DATE(1970,1,1)</f>
        <v>40463.208333333336</v>
      </c>
      <c r="P139" t="b">
        <v>0</v>
      </c>
      <c r="Q139" t="b">
        <v>0</v>
      </c>
      <c r="R139" t="s">
        <v>68</v>
      </c>
      <c r="S139" t="str">
        <f>LEFT(R139,SEARCH("/",R139)-1)</f>
        <v>publishing</v>
      </c>
      <c r="T139" t="str">
        <f>RIGHT(R139,LEN(R139)-SEARCH("/",R139))</f>
        <v>nonfiction</v>
      </c>
    </row>
    <row r="140" spans="1:20" ht="34" x14ac:dyDescent="0.2">
      <c r="A140">
        <v>138</v>
      </c>
      <c r="B140" t="s">
        <v>328</v>
      </c>
      <c r="C140" s="2" t="s">
        <v>329</v>
      </c>
      <c r="D140" s="3">
        <v>9600</v>
      </c>
      <c r="E140" s="3">
        <v>9216</v>
      </c>
      <c r="F140" s="20">
        <f>ROUND(E140/D140,2)</f>
        <v>0.96</v>
      </c>
      <c r="G140" t="s">
        <v>14</v>
      </c>
      <c r="H140">
        <v>115</v>
      </c>
      <c r="I140" s="3">
        <f>IF(H140=0,0,ROUND(E140/H140,2))</f>
        <v>80.14</v>
      </c>
      <c r="J140" t="s">
        <v>21</v>
      </c>
      <c r="K140" t="s">
        <v>22</v>
      </c>
      <c r="L140">
        <v>1348808400</v>
      </c>
      <c r="M140">
        <v>1349326800</v>
      </c>
      <c r="N140" s="13">
        <f>((L140/60)/60/24)+DATE(1970,1,1)</f>
        <v>41180.208333333336</v>
      </c>
      <c r="O140" s="13">
        <f>((M140/60)/60/24)+DATE(1970,1,1)</f>
        <v>41186.208333333336</v>
      </c>
      <c r="P140" t="b">
        <v>0</v>
      </c>
      <c r="Q140" t="b">
        <v>0</v>
      </c>
      <c r="R140" t="s">
        <v>292</v>
      </c>
      <c r="S140" t="str">
        <f>LEFT(R140,SEARCH("/",R140)-1)</f>
        <v>games</v>
      </c>
      <c r="T140" t="str">
        <f>RIGHT(R140,LEN(R140)-SEARCH("/",R140))</f>
        <v>mobile games</v>
      </c>
    </row>
    <row r="141" spans="1:20" ht="17" x14ac:dyDescent="0.2">
      <c r="A141">
        <v>139</v>
      </c>
      <c r="B141" t="s">
        <v>330</v>
      </c>
      <c r="C141" s="2" t="s">
        <v>331</v>
      </c>
      <c r="D141" s="3">
        <v>92100</v>
      </c>
      <c r="E141" s="3">
        <v>19246</v>
      </c>
      <c r="F141" s="20">
        <f>ROUND(E141/D141,2)</f>
        <v>0.21</v>
      </c>
      <c r="G141" t="s">
        <v>14</v>
      </c>
      <c r="H141">
        <v>326</v>
      </c>
      <c r="I141" s="3">
        <f>IF(H141=0,0,ROUND(E141/H141,2))</f>
        <v>59.04</v>
      </c>
      <c r="J141" t="s">
        <v>21</v>
      </c>
      <c r="K141" t="s">
        <v>22</v>
      </c>
      <c r="L141">
        <v>1429592400</v>
      </c>
      <c r="M141">
        <v>1430974800</v>
      </c>
      <c r="N141" s="13">
        <f>((L141/60)/60/24)+DATE(1970,1,1)</f>
        <v>42115.208333333328</v>
      </c>
      <c r="O141" s="13">
        <f>((M141/60)/60/24)+DATE(1970,1,1)</f>
        <v>42131.208333333328</v>
      </c>
      <c r="P141" t="b">
        <v>0</v>
      </c>
      <c r="Q141" t="b">
        <v>1</v>
      </c>
      <c r="R141" t="s">
        <v>65</v>
      </c>
      <c r="S141" t="str">
        <f>LEFT(R141,SEARCH("/",R141)-1)</f>
        <v>technology</v>
      </c>
      <c r="T141" t="str">
        <f>RIGHT(R141,LEN(R141)-SEARCH("/",R141))</f>
        <v>wearables</v>
      </c>
    </row>
    <row r="142" spans="1:20" ht="34" x14ac:dyDescent="0.2">
      <c r="A142">
        <v>140</v>
      </c>
      <c r="B142" t="s">
        <v>332</v>
      </c>
      <c r="C142" s="2" t="s">
        <v>333</v>
      </c>
      <c r="D142" s="3">
        <v>5500</v>
      </c>
      <c r="E142" s="3">
        <v>12274</v>
      </c>
      <c r="F142" s="20">
        <f>ROUND(E142/D142,2)</f>
        <v>2.23</v>
      </c>
      <c r="G142" t="s">
        <v>20</v>
      </c>
      <c r="H142">
        <v>186</v>
      </c>
      <c r="I142" s="3">
        <f>IF(H142=0,0,ROUND(E142/H142,2))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3">
        <f>((L142/60)/60/24)+DATE(1970,1,1)</f>
        <v>43156.25</v>
      </c>
      <c r="O142" s="13">
        <f>((M142/60)/60/24)+DATE(1970,1,1)</f>
        <v>43161.25</v>
      </c>
      <c r="P142" t="b">
        <v>0</v>
      </c>
      <c r="Q142" t="b">
        <v>0</v>
      </c>
      <c r="R142" t="s">
        <v>42</v>
      </c>
      <c r="S142" t="str">
        <f>LEFT(R142,SEARCH("/",R142)-1)</f>
        <v>film &amp; video</v>
      </c>
      <c r="T142" t="str">
        <f>RIGHT(R142,LEN(R142)-SEARCH("/",R142))</f>
        <v>documentary</v>
      </c>
    </row>
    <row r="143" spans="1:20" ht="17" x14ac:dyDescent="0.2">
      <c r="A143">
        <v>141</v>
      </c>
      <c r="B143" t="s">
        <v>334</v>
      </c>
      <c r="C143" s="2" t="s">
        <v>335</v>
      </c>
      <c r="D143" s="3">
        <v>64300</v>
      </c>
      <c r="E143" s="3">
        <v>65323</v>
      </c>
      <c r="F143" s="20">
        <f>ROUND(E143/D143,2)</f>
        <v>1.02</v>
      </c>
      <c r="G143" t="s">
        <v>20</v>
      </c>
      <c r="H143">
        <v>1071</v>
      </c>
      <c r="I143" s="3">
        <f>IF(H143=0,0,ROUND(E143/H143,2))</f>
        <v>60.99</v>
      </c>
      <c r="J143" t="s">
        <v>21</v>
      </c>
      <c r="K143" t="s">
        <v>22</v>
      </c>
      <c r="L143">
        <v>1434085200</v>
      </c>
      <c r="M143">
        <v>1434603600</v>
      </c>
      <c r="N143" s="13">
        <f>((L143/60)/60/24)+DATE(1970,1,1)</f>
        <v>42167.208333333328</v>
      </c>
      <c r="O143" s="13">
        <f>((M143/60)/60/24)+DATE(1970,1,1)</f>
        <v>42173.208333333328</v>
      </c>
      <c r="P143" t="b">
        <v>0</v>
      </c>
      <c r="Q143" t="b">
        <v>0</v>
      </c>
      <c r="R143" t="s">
        <v>28</v>
      </c>
      <c r="S143" t="str">
        <f>LEFT(R143,SEARCH("/",R143)-1)</f>
        <v>technology</v>
      </c>
      <c r="T143" t="str">
        <f>RIGHT(R143,LEN(R143)-SEARCH("/",R143))</f>
        <v>web</v>
      </c>
    </row>
    <row r="144" spans="1:20" ht="34" x14ac:dyDescent="0.2">
      <c r="A144">
        <v>142</v>
      </c>
      <c r="B144" t="s">
        <v>336</v>
      </c>
      <c r="C144" s="2" t="s">
        <v>337</v>
      </c>
      <c r="D144" s="3">
        <v>5000</v>
      </c>
      <c r="E144" s="3">
        <v>11502</v>
      </c>
      <c r="F144" s="20">
        <f>ROUND(E144/D144,2)</f>
        <v>2.2999999999999998</v>
      </c>
      <c r="G144" t="s">
        <v>20</v>
      </c>
      <c r="H144">
        <v>117</v>
      </c>
      <c r="I144" s="3">
        <f>IF(H144=0,0,ROUND(E144/H144,2))</f>
        <v>98.31</v>
      </c>
      <c r="J144" t="s">
        <v>21</v>
      </c>
      <c r="K144" t="s">
        <v>22</v>
      </c>
      <c r="L144">
        <v>1333688400</v>
      </c>
      <c r="M144">
        <v>1337230800</v>
      </c>
      <c r="N144" s="13">
        <f>((L144/60)/60/24)+DATE(1970,1,1)</f>
        <v>41005.208333333336</v>
      </c>
      <c r="O144" s="13">
        <f>((M144/60)/60/24)+DATE(1970,1,1)</f>
        <v>41046.208333333336</v>
      </c>
      <c r="P144" t="b">
        <v>0</v>
      </c>
      <c r="Q144" t="b">
        <v>0</v>
      </c>
      <c r="R144" t="s">
        <v>28</v>
      </c>
      <c r="S144" t="str">
        <f>LEFT(R144,SEARCH("/",R144)-1)</f>
        <v>technology</v>
      </c>
      <c r="T144" t="str">
        <f>RIGHT(R144,LEN(R144)-SEARCH("/",R144))</f>
        <v>web</v>
      </c>
    </row>
    <row r="145" spans="1:20" ht="17" x14ac:dyDescent="0.2">
      <c r="A145">
        <v>143</v>
      </c>
      <c r="B145" t="s">
        <v>338</v>
      </c>
      <c r="C145" s="2" t="s">
        <v>339</v>
      </c>
      <c r="D145" s="3">
        <v>5400</v>
      </c>
      <c r="E145" s="3">
        <v>7322</v>
      </c>
      <c r="F145" s="20">
        <f>ROUND(E145/D145,2)</f>
        <v>1.36</v>
      </c>
      <c r="G145" t="s">
        <v>20</v>
      </c>
      <c r="H145">
        <v>70</v>
      </c>
      <c r="I145" s="3">
        <f>IF(H145=0,0,ROUND(E145/H145,2))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>((L145/60)/60/24)+DATE(1970,1,1)</f>
        <v>40357.208333333336</v>
      </c>
      <c r="O145" s="13">
        <f>((M145/60)/60/24)+DATE(1970,1,1)</f>
        <v>40377.208333333336</v>
      </c>
      <c r="P145" t="b">
        <v>0</v>
      </c>
      <c r="Q145" t="b">
        <v>0</v>
      </c>
      <c r="R145" t="s">
        <v>60</v>
      </c>
      <c r="S145" t="str">
        <f>LEFT(R145,SEARCH("/",R145)-1)</f>
        <v>music</v>
      </c>
      <c r="T145" t="str">
        <f>RIGHT(R145,LEN(R145)-SEARCH("/",R145))</f>
        <v>indie rock</v>
      </c>
    </row>
    <row r="146" spans="1:20" ht="17" x14ac:dyDescent="0.2">
      <c r="A146">
        <v>144</v>
      </c>
      <c r="B146" t="s">
        <v>340</v>
      </c>
      <c r="C146" s="2" t="s">
        <v>341</v>
      </c>
      <c r="D146" s="3">
        <v>9000</v>
      </c>
      <c r="E146" s="3">
        <v>11619</v>
      </c>
      <c r="F146" s="20">
        <f>ROUND(E146/D146,2)</f>
        <v>1.29</v>
      </c>
      <c r="G146" t="s">
        <v>20</v>
      </c>
      <c r="H146">
        <v>135</v>
      </c>
      <c r="I146" s="3">
        <f>IF(H146=0,0,ROUND(E146/H146,2))</f>
        <v>86.07</v>
      </c>
      <c r="J146" t="s">
        <v>21</v>
      </c>
      <c r="K146" t="s">
        <v>22</v>
      </c>
      <c r="L146">
        <v>1560747600</v>
      </c>
      <c r="M146">
        <v>1561438800</v>
      </c>
      <c r="N146" s="13">
        <f>((L146/60)/60/24)+DATE(1970,1,1)</f>
        <v>43633.208333333328</v>
      </c>
      <c r="O146" s="13">
        <f>((M146/60)/60/24)+DATE(1970,1,1)</f>
        <v>43641.208333333328</v>
      </c>
      <c r="P146" t="b">
        <v>0</v>
      </c>
      <c r="Q146" t="b">
        <v>0</v>
      </c>
      <c r="R146" t="s">
        <v>33</v>
      </c>
      <c r="S146" t="str">
        <f>LEFT(R146,SEARCH("/",R146)-1)</f>
        <v>theater</v>
      </c>
      <c r="T146" t="str">
        <f>RIGHT(R146,LEN(R146)-SEARCH("/",R146))</f>
        <v>plays</v>
      </c>
    </row>
    <row r="147" spans="1:20" ht="17" x14ac:dyDescent="0.2">
      <c r="A147">
        <v>145</v>
      </c>
      <c r="B147" t="s">
        <v>342</v>
      </c>
      <c r="C147" s="2" t="s">
        <v>343</v>
      </c>
      <c r="D147" s="3">
        <v>25000</v>
      </c>
      <c r="E147" s="3">
        <v>59128</v>
      </c>
      <c r="F147" s="20">
        <f>ROUND(E147/D147,2)</f>
        <v>2.37</v>
      </c>
      <c r="G147" t="s">
        <v>20</v>
      </c>
      <c r="H147">
        <v>768</v>
      </c>
      <c r="I147" s="3">
        <f>IF(H147=0,0,ROUND(E147/H147,2))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3">
        <f>((L147/60)/60/24)+DATE(1970,1,1)</f>
        <v>41889.208333333336</v>
      </c>
      <c r="O147" s="13">
        <f>((M147/60)/60/24)+DATE(1970,1,1)</f>
        <v>41894.208333333336</v>
      </c>
      <c r="P147" t="b">
        <v>0</v>
      </c>
      <c r="Q147" t="b">
        <v>0</v>
      </c>
      <c r="R147" t="s">
        <v>65</v>
      </c>
      <c r="S147" t="str">
        <f>LEFT(R147,SEARCH("/",R147)-1)</f>
        <v>technology</v>
      </c>
      <c r="T147" t="str">
        <f>RIGHT(R147,LEN(R147)-SEARCH("/",R147))</f>
        <v>wearables</v>
      </c>
    </row>
    <row r="148" spans="1:20" ht="34" x14ac:dyDescent="0.2">
      <c r="A148">
        <v>146</v>
      </c>
      <c r="B148" t="s">
        <v>344</v>
      </c>
      <c r="C148" s="2" t="s">
        <v>345</v>
      </c>
      <c r="D148" s="3">
        <v>8800</v>
      </c>
      <c r="E148" s="3">
        <v>1518</v>
      </c>
      <c r="F148" s="20">
        <f>ROUND(E148/D148,2)</f>
        <v>0.17</v>
      </c>
      <c r="G148" t="s">
        <v>74</v>
      </c>
      <c r="H148">
        <v>51</v>
      </c>
      <c r="I148" s="3">
        <f>IF(H148=0,0,ROUND(E148/H148,2))</f>
        <v>29.76</v>
      </c>
      <c r="J148" t="s">
        <v>21</v>
      </c>
      <c r="K148" t="s">
        <v>22</v>
      </c>
      <c r="L148">
        <v>1320732000</v>
      </c>
      <c r="M148">
        <v>1322460000</v>
      </c>
      <c r="N148" s="13">
        <f>((L148/60)/60/24)+DATE(1970,1,1)</f>
        <v>40855.25</v>
      </c>
      <c r="O148" s="13">
        <f>((M148/60)/60/24)+DATE(1970,1,1)</f>
        <v>40875.25</v>
      </c>
      <c r="P148" t="b">
        <v>0</v>
      </c>
      <c r="Q148" t="b">
        <v>0</v>
      </c>
      <c r="R148" t="s">
        <v>33</v>
      </c>
      <c r="S148" t="str">
        <f>LEFT(R148,SEARCH("/",R148)-1)</f>
        <v>theater</v>
      </c>
      <c r="T148" t="str">
        <f>RIGHT(R148,LEN(R148)-SEARCH("/",R148))</f>
        <v>plays</v>
      </c>
    </row>
    <row r="149" spans="1:20" ht="34" x14ac:dyDescent="0.2">
      <c r="A149">
        <v>147</v>
      </c>
      <c r="B149" t="s">
        <v>346</v>
      </c>
      <c r="C149" s="2" t="s">
        <v>347</v>
      </c>
      <c r="D149" s="3">
        <v>8300</v>
      </c>
      <c r="E149" s="3">
        <v>9337</v>
      </c>
      <c r="F149" s="20">
        <f>ROUND(E149/D149,2)</f>
        <v>1.1200000000000001</v>
      </c>
      <c r="G149" t="s">
        <v>20</v>
      </c>
      <c r="H149">
        <v>199</v>
      </c>
      <c r="I149" s="3">
        <f>IF(H149=0,0,ROUND(E149/H149,2))</f>
        <v>46.92</v>
      </c>
      <c r="J149" t="s">
        <v>21</v>
      </c>
      <c r="K149" t="s">
        <v>22</v>
      </c>
      <c r="L149">
        <v>1465794000</v>
      </c>
      <c r="M149">
        <v>1466312400</v>
      </c>
      <c r="N149" s="13">
        <f>((L149/60)/60/24)+DATE(1970,1,1)</f>
        <v>42534.208333333328</v>
      </c>
      <c r="O149" s="13">
        <f>((M149/60)/60/24)+DATE(1970,1,1)</f>
        <v>42540.208333333328</v>
      </c>
      <c r="P149" t="b">
        <v>0</v>
      </c>
      <c r="Q149" t="b">
        <v>1</v>
      </c>
      <c r="R149" t="s">
        <v>33</v>
      </c>
      <c r="S149" t="str">
        <f>LEFT(R149,SEARCH("/",R149)-1)</f>
        <v>theater</v>
      </c>
      <c r="T149" t="str">
        <f>RIGHT(R149,LEN(R149)-SEARCH("/",R149))</f>
        <v>plays</v>
      </c>
    </row>
    <row r="150" spans="1:20" ht="17" x14ac:dyDescent="0.2">
      <c r="A150">
        <v>148</v>
      </c>
      <c r="B150" t="s">
        <v>348</v>
      </c>
      <c r="C150" s="2" t="s">
        <v>349</v>
      </c>
      <c r="D150" s="3">
        <v>9300</v>
      </c>
      <c r="E150" s="3">
        <v>11255</v>
      </c>
      <c r="F150" s="20">
        <f>ROUND(E150/D150,2)</f>
        <v>1.21</v>
      </c>
      <c r="G150" t="s">
        <v>20</v>
      </c>
      <c r="H150">
        <v>107</v>
      </c>
      <c r="I150" s="3">
        <f>IF(H150=0,0,ROUND(E150/H150,2))</f>
        <v>105.19</v>
      </c>
      <c r="J150" t="s">
        <v>21</v>
      </c>
      <c r="K150" t="s">
        <v>22</v>
      </c>
      <c r="L150">
        <v>1500958800</v>
      </c>
      <c r="M150">
        <v>1501736400</v>
      </c>
      <c r="N150" s="13">
        <f>((L150/60)/60/24)+DATE(1970,1,1)</f>
        <v>42941.208333333328</v>
      </c>
      <c r="O150" s="13">
        <f>((M150/60)/60/24)+DATE(1970,1,1)</f>
        <v>42950.208333333328</v>
      </c>
      <c r="P150" t="b">
        <v>0</v>
      </c>
      <c r="Q150" t="b">
        <v>0</v>
      </c>
      <c r="R150" t="s">
        <v>65</v>
      </c>
      <c r="S150" t="str">
        <f>LEFT(R150,SEARCH("/",R150)-1)</f>
        <v>technology</v>
      </c>
      <c r="T150" t="str">
        <f>RIGHT(R150,LEN(R150)-SEARCH("/",R150))</f>
        <v>wearables</v>
      </c>
    </row>
    <row r="151" spans="1:20" ht="17" x14ac:dyDescent="0.2">
      <c r="A151">
        <v>149</v>
      </c>
      <c r="B151" t="s">
        <v>350</v>
      </c>
      <c r="C151" s="2" t="s">
        <v>351</v>
      </c>
      <c r="D151" s="3">
        <v>6200</v>
      </c>
      <c r="E151" s="3">
        <v>13632</v>
      </c>
      <c r="F151" s="20">
        <f>ROUND(E151/D151,2)</f>
        <v>2.2000000000000002</v>
      </c>
      <c r="G151" t="s">
        <v>20</v>
      </c>
      <c r="H151">
        <v>195</v>
      </c>
      <c r="I151" s="3">
        <f>IF(H151=0,0,ROUND(E151/H151,2))</f>
        <v>69.91</v>
      </c>
      <c r="J151" t="s">
        <v>21</v>
      </c>
      <c r="K151" t="s">
        <v>22</v>
      </c>
      <c r="L151">
        <v>1357020000</v>
      </c>
      <c r="M151">
        <v>1361512800</v>
      </c>
      <c r="N151" s="13">
        <f>((L151/60)/60/24)+DATE(1970,1,1)</f>
        <v>41275.25</v>
      </c>
      <c r="O151" s="13">
        <f>((M151/60)/60/24)+DATE(1970,1,1)</f>
        <v>41327.25</v>
      </c>
      <c r="P151" t="b">
        <v>0</v>
      </c>
      <c r="Q151" t="b">
        <v>0</v>
      </c>
      <c r="R151" t="s">
        <v>60</v>
      </c>
      <c r="S151" t="str">
        <f>LEFT(R151,SEARCH("/",R151)-1)</f>
        <v>music</v>
      </c>
      <c r="T151" t="str">
        <f>RIGHT(R151,LEN(R151)-SEARCH("/",R151))</f>
        <v>indie rock</v>
      </c>
    </row>
    <row r="152" spans="1:20" ht="17" x14ac:dyDescent="0.2">
      <c r="A152">
        <v>150</v>
      </c>
      <c r="B152" t="s">
        <v>352</v>
      </c>
      <c r="C152" s="2" t="s">
        <v>353</v>
      </c>
      <c r="D152" s="3">
        <v>100</v>
      </c>
      <c r="E152" s="3">
        <v>1</v>
      </c>
      <c r="F152" s="20">
        <f>ROUND(E152/D152,2)</f>
        <v>0.01</v>
      </c>
      <c r="G152" t="s">
        <v>14</v>
      </c>
      <c r="H152">
        <v>1</v>
      </c>
      <c r="I152" s="3">
        <f>IF(H152=0,0,ROUND(E152/H152,2))</f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>((L152/60)/60/24)+DATE(1970,1,1)</f>
        <v>43450.25</v>
      </c>
      <c r="O152" s="13">
        <f>((M152/60)/60/24)+DATE(1970,1,1)</f>
        <v>43451.25</v>
      </c>
      <c r="P152" t="b">
        <v>0</v>
      </c>
      <c r="Q152" t="b">
        <v>0</v>
      </c>
      <c r="R152" t="s">
        <v>23</v>
      </c>
      <c r="S152" t="str">
        <f>LEFT(R152,SEARCH("/",R152)-1)</f>
        <v>music</v>
      </c>
      <c r="T152" t="str">
        <f>RIGHT(R152,LEN(R152)-SEARCH("/",R152))</f>
        <v>rock</v>
      </c>
    </row>
    <row r="153" spans="1:20" ht="17" x14ac:dyDescent="0.2">
      <c r="A153">
        <v>151</v>
      </c>
      <c r="B153" t="s">
        <v>354</v>
      </c>
      <c r="C153" s="2" t="s">
        <v>355</v>
      </c>
      <c r="D153" s="3">
        <v>137200</v>
      </c>
      <c r="E153" s="3">
        <v>88037</v>
      </c>
      <c r="F153" s="20">
        <f>ROUND(E153/D153,2)</f>
        <v>0.64</v>
      </c>
      <c r="G153" t="s">
        <v>14</v>
      </c>
      <c r="H153">
        <v>1467</v>
      </c>
      <c r="I153" s="3">
        <f>IF(H153=0,0,ROUND(E153/H153,2))</f>
        <v>60.01</v>
      </c>
      <c r="J153" t="s">
        <v>21</v>
      </c>
      <c r="K153" t="s">
        <v>22</v>
      </c>
      <c r="L153">
        <v>1402290000</v>
      </c>
      <c r="M153">
        <v>1406696400</v>
      </c>
      <c r="N153" s="13">
        <f>((L153/60)/60/24)+DATE(1970,1,1)</f>
        <v>41799.208333333336</v>
      </c>
      <c r="O153" s="13">
        <f>((M153/60)/60/24)+DATE(1970,1,1)</f>
        <v>41850.208333333336</v>
      </c>
      <c r="P153" t="b">
        <v>0</v>
      </c>
      <c r="Q153" t="b">
        <v>0</v>
      </c>
      <c r="R153" t="s">
        <v>50</v>
      </c>
      <c r="S153" t="str">
        <f>LEFT(R153,SEARCH("/",R153)-1)</f>
        <v>music</v>
      </c>
      <c r="T153" t="str">
        <f>RIGHT(R153,LEN(R153)-SEARCH("/",R153))</f>
        <v>electric music</v>
      </c>
    </row>
    <row r="154" spans="1:20" ht="17" x14ac:dyDescent="0.2">
      <c r="A154">
        <v>152</v>
      </c>
      <c r="B154" t="s">
        <v>356</v>
      </c>
      <c r="C154" s="2" t="s">
        <v>357</v>
      </c>
      <c r="D154" s="3">
        <v>41500</v>
      </c>
      <c r="E154" s="3">
        <v>175573</v>
      </c>
      <c r="F154" s="20">
        <f>ROUND(E154/D154,2)</f>
        <v>4.2300000000000004</v>
      </c>
      <c r="G154" t="s">
        <v>20</v>
      </c>
      <c r="H154">
        <v>3376</v>
      </c>
      <c r="I154" s="3">
        <f>IF(H154=0,0,ROUND(E154/H154,2))</f>
        <v>52.01</v>
      </c>
      <c r="J154" t="s">
        <v>21</v>
      </c>
      <c r="K154" t="s">
        <v>22</v>
      </c>
      <c r="L154">
        <v>1487311200</v>
      </c>
      <c r="M154">
        <v>1487916000</v>
      </c>
      <c r="N154" s="13">
        <f>((L154/60)/60/24)+DATE(1970,1,1)</f>
        <v>42783.25</v>
      </c>
      <c r="O154" s="13">
        <f>((M154/60)/60/24)+DATE(1970,1,1)</f>
        <v>42790.25</v>
      </c>
      <c r="P154" t="b">
        <v>0</v>
      </c>
      <c r="Q154" t="b">
        <v>0</v>
      </c>
      <c r="R154" t="s">
        <v>60</v>
      </c>
      <c r="S154" t="str">
        <f>LEFT(R154,SEARCH("/",R154)-1)</f>
        <v>music</v>
      </c>
      <c r="T154" t="str">
        <f>RIGHT(R154,LEN(R154)-SEARCH("/",R154))</f>
        <v>indie rock</v>
      </c>
    </row>
    <row r="155" spans="1:20" ht="17" x14ac:dyDescent="0.2">
      <c r="A155">
        <v>153</v>
      </c>
      <c r="B155" t="s">
        <v>358</v>
      </c>
      <c r="C155" s="2" t="s">
        <v>359</v>
      </c>
      <c r="D155" s="3">
        <v>189400</v>
      </c>
      <c r="E155" s="3">
        <v>176112</v>
      </c>
      <c r="F155" s="20">
        <f>ROUND(E155/D155,2)</f>
        <v>0.93</v>
      </c>
      <c r="G155" t="s">
        <v>14</v>
      </c>
      <c r="H155">
        <v>5681</v>
      </c>
      <c r="I155" s="3">
        <f>IF(H155=0,0,ROUND(E155/H155,2))</f>
        <v>31</v>
      </c>
      <c r="J155" t="s">
        <v>21</v>
      </c>
      <c r="K155" t="s">
        <v>22</v>
      </c>
      <c r="L155">
        <v>1350622800</v>
      </c>
      <c r="M155">
        <v>1351141200</v>
      </c>
      <c r="N155" s="13">
        <f>((L155/60)/60/24)+DATE(1970,1,1)</f>
        <v>41201.208333333336</v>
      </c>
      <c r="O155" s="13">
        <f>((M155/60)/60/24)+DATE(1970,1,1)</f>
        <v>41207.208333333336</v>
      </c>
      <c r="P155" t="b">
        <v>0</v>
      </c>
      <c r="Q155" t="b">
        <v>0</v>
      </c>
      <c r="R155" t="s">
        <v>33</v>
      </c>
      <c r="S155" t="str">
        <f>LEFT(R155,SEARCH("/",R155)-1)</f>
        <v>theater</v>
      </c>
      <c r="T155" t="str">
        <f>RIGHT(R155,LEN(R155)-SEARCH("/",R155))</f>
        <v>plays</v>
      </c>
    </row>
    <row r="156" spans="1:20" ht="17" x14ac:dyDescent="0.2">
      <c r="A156">
        <v>154</v>
      </c>
      <c r="B156" t="s">
        <v>360</v>
      </c>
      <c r="C156" s="2" t="s">
        <v>361</v>
      </c>
      <c r="D156" s="3">
        <v>171300</v>
      </c>
      <c r="E156" s="3">
        <v>100650</v>
      </c>
      <c r="F156" s="20">
        <f>ROUND(E156/D156,2)</f>
        <v>0.59</v>
      </c>
      <c r="G156" t="s">
        <v>14</v>
      </c>
      <c r="H156">
        <v>1059</v>
      </c>
      <c r="I156" s="3">
        <f>IF(H156=0,0,ROUND(E156/H156,2))</f>
        <v>95.04</v>
      </c>
      <c r="J156" t="s">
        <v>21</v>
      </c>
      <c r="K156" t="s">
        <v>22</v>
      </c>
      <c r="L156">
        <v>1463029200</v>
      </c>
      <c r="M156">
        <v>1465016400</v>
      </c>
      <c r="N156" s="13">
        <f>((L156/60)/60/24)+DATE(1970,1,1)</f>
        <v>42502.208333333328</v>
      </c>
      <c r="O156" s="13">
        <f>((M156/60)/60/24)+DATE(1970,1,1)</f>
        <v>42525.208333333328</v>
      </c>
      <c r="P156" t="b">
        <v>0</v>
      </c>
      <c r="Q156" t="b">
        <v>1</v>
      </c>
      <c r="R156" t="s">
        <v>60</v>
      </c>
      <c r="S156" t="str">
        <f>LEFT(R156,SEARCH("/",R156)-1)</f>
        <v>music</v>
      </c>
      <c r="T156" t="str">
        <f>RIGHT(R156,LEN(R156)-SEARCH("/",R156))</f>
        <v>indie rock</v>
      </c>
    </row>
    <row r="157" spans="1:20" ht="17" x14ac:dyDescent="0.2">
      <c r="A157">
        <v>155</v>
      </c>
      <c r="B157" t="s">
        <v>362</v>
      </c>
      <c r="C157" s="2" t="s">
        <v>363</v>
      </c>
      <c r="D157" s="3">
        <v>139500</v>
      </c>
      <c r="E157" s="3">
        <v>90706</v>
      </c>
      <c r="F157" s="20">
        <f>ROUND(E157/D157,2)</f>
        <v>0.65</v>
      </c>
      <c r="G157" t="s">
        <v>14</v>
      </c>
      <c r="H157">
        <v>1194</v>
      </c>
      <c r="I157" s="3">
        <f>IF(H157=0,0,ROUND(E157/H157,2))</f>
        <v>75.97</v>
      </c>
      <c r="J157" t="s">
        <v>21</v>
      </c>
      <c r="K157" t="s">
        <v>22</v>
      </c>
      <c r="L157">
        <v>1269493200</v>
      </c>
      <c r="M157">
        <v>1270789200</v>
      </c>
      <c r="N157" s="13">
        <f>((L157/60)/60/24)+DATE(1970,1,1)</f>
        <v>40262.208333333336</v>
      </c>
      <c r="O157" s="13">
        <f>((M157/60)/60/24)+DATE(1970,1,1)</f>
        <v>40277.208333333336</v>
      </c>
      <c r="P157" t="b">
        <v>0</v>
      </c>
      <c r="Q157" t="b">
        <v>0</v>
      </c>
      <c r="R157" t="s">
        <v>33</v>
      </c>
      <c r="S157" t="str">
        <f>LEFT(R157,SEARCH("/",R157)-1)</f>
        <v>theater</v>
      </c>
      <c r="T157" t="str">
        <f>RIGHT(R157,LEN(R157)-SEARCH("/",R157))</f>
        <v>plays</v>
      </c>
    </row>
    <row r="158" spans="1:20" ht="17" x14ac:dyDescent="0.2">
      <c r="A158">
        <v>156</v>
      </c>
      <c r="B158" t="s">
        <v>364</v>
      </c>
      <c r="C158" s="2" t="s">
        <v>365</v>
      </c>
      <c r="D158" s="3">
        <v>36400</v>
      </c>
      <c r="E158" s="3">
        <v>26914</v>
      </c>
      <c r="F158" s="20">
        <f>ROUND(E158/D158,2)</f>
        <v>0.74</v>
      </c>
      <c r="G158" t="s">
        <v>74</v>
      </c>
      <c r="H158">
        <v>379</v>
      </c>
      <c r="I158" s="3">
        <f>IF(H158=0,0,ROUND(E158/H158,2))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3">
        <f>((L158/60)/60/24)+DATE(1970,1,1)</f>
        <v>43743.208333333328</v>
      </c>
      <c r="O158" s="13">
        <f>((M158/60)/60/24)+DATE(1970,1,1)</f>
        <v>43767.208333333328</v>
      </c>
      <c r="P158" t="b">
        <v>0</v>
      </c>
      <c r="Q158" t="b">
        <v>0</v>
      </c>
      <c r="R158" t="s">
        <v>23</v>
      </c>
      <c r="S158" t="str">
        <f>LEFT(R158,SEARCH("/",R158)-1)</f>
        <v>music</v>
      </c>
      <c r="T158" t="str">
        <f>RIGHT(R158,LEN(R158)-SEARCH("/",R158))</f>
        <v>rock</v>
      </c>
    </row>
    <row r="159" spans="1:20" ht="17" x14ac:dyDescent="0.2">
      <c r="A159">
        <v>157</v>
      </c>
      <c r="B159" t="s">
        <v>366</v>
      </c>
      <c r="C159" s="2" t="s">
        <v>367</v>
      </c>
      <c r="D159" s="3">
        <v>4200</v>
      </c>
      <c r="E159" s="3">
        <v>2212</v>
      </c>
      <c r="F159" s="20">
        <f>ROUND(E159/D159,2)</f>
        <v>0.53</v>
      </c>
      <c r="G159" t="s">
        <v>14</v>
      </c>
      <c r="H159">
        <v>30</v>
      </c>
      <c r="I159" s="3">
        <f>IF(H159=0,0,ROUND(E159/H159,2))</f>
        <v>73.73</v>
      </c>
      <c r="J159" t="s">
        <v>26</v>
      </c>
      <c r="K159" t="s">
        <v>27</v>
      </c>
      <c r="L159">
        <v>1388383200</v>
      </c>
      <c r="M159">
        <v>1389420000</v>
      </c>
      <c r="N159" s="13">
        <f>((L159/60)/60/24)+DATE(1970,1,1)</f>
        <v>41638.25</v>
      </c>
      <c r="O159" s="13">
        <f>((M159/60)/60/24)+DATE(1970,1,1)</f>
        <v>41650.25</v>
      </c>
      <c r="P159" t="b">
        <v>0</v>
      </c>
      <c r="Q159" t="b">
        <v>0</v>
      </c>
      <c r="R159" t="s">
        <v>122</v>
      </c>
      <c r="S159" t="str">
        <f>LEFT(R159,SEARCH("/",R159)-1)</f>
        <v>photography</v>
      </c>
      <c r="T159" t="str">
        <f>RIGHT(R159,LEN(R159)-SEARCH("/",R159))</f>
        <v>photography books</v>
      </c>
    </row>
    <row r="160" spans="1:20" ht="17" x14ac:dyDescent="0.2">
      <c r="A160">
        <v>158</v>
      </c>
      <c r="B160" t="s">
        <v>368</v>
      </c>
      <c r="C160" s="2" t="s">
        <v>369</v>
      </c>
      <c r="D160" s="3">
        <v>2100</v>
      </c>
      <c r="E160" s="3">
        <v>4640</v>
      </c>
      <c r="F160" s="20">
        <f>ROUND(E160/D160,2)</f>
        <v>2.21</v>
      </c>
      <c r="G160" t="s">
        <v>20</v>
      </c>
      <c r="H160">
        <v>41</v>
      </c>
      <c r="I160" s="3">
        <f>IF(H160=0,0,ROUND(E160/H160,2))</f>
        <v>113.17</v>
      </c>
      <c r="J160" t="s">
        <v>21</v>
      </c>
      <c r="K160" t="s">
        <v>22</v>
      </c>
      <c r="L160">
        <v>1449554400</v>
      </c>
      <c r="M160">
        <v>1449640800</v>
      </c>
      <c r="N160" s="13">
        <f>((L160/60)/60/24)+DATE(1970,1,1)</f>
        <v>42346.25</v>
      </c>
      <c r="O160" s="13">
        <f>((M160/60)/60/24)+DATE(1970,1,1)</f>
        <v>42347.25</v>
      </c>
      <c r="P160" t="b">
        <v>0</v>
      </c>
      <c r="Q160" t="b">
        <v>0</v>
      </c>
      <c r="R160" t="s">
        <v>23</v>
      </c>
      <c r="S160" t="str">
        <f>LEFT(R160,SEARCH("/",R160)-1)</f>
        <v>music</v>
      </c>
      <c r="T160" t="str">
        <f>RIGHT(R160,LEN(R160)-SEARCH("/",R160))</f>
        <v>rock</v>
      </c>
    </row>
    <row r="161" spans="1:20" ht="17" x14ac:dyDescent="0.2">
      <c r="A161">
        <v>159</v>
      </c>
      <c r="B161" t="s">
        <v>370</v>
      </c>
      <c r="C161" s="2" t="s">
        <v>371</v>
      </c>
      <c r="D161" s="3">
        <v>191200</v>
      </c>
      <c r="E161" s="3">
        <v>191222</v>
      </c>
      <c r="F161" s="20">
        <f>ROUND(E161/D161,2)</f>
        <v>1</v>
      </c>
      <c r="G161" t="s">
        <v>20</v>
      </c>
      <c r="H161">
        <v>1821</v>
      </c>
      <c r="I161" s="3">
        <f>IF(H161=0,0,ROUND(E161/H161,2))</f>
        <v>105.01</v>
      </c>
      <c r="J161" t="s">
        <v>21</v>
      </c>
      <c r="K161" t="s">
        <v>22</v>
      </c>
      <c r="L161">
        <v>1553662800</v>
      </c>
      <c r="M161">
        <v>1555218000</v>
      </c>
      <c r="N161" s="13">
        <f>((L161/60)/60/24)+DATE(1970,1,1)</f>
        <v>43551.208333333328</v>
      </c>
      <c r="O161" s="13">
        <f>((M161/60)/60/24)+DATE(1970,1,1)</f>
        <v>43569.208333333328</v>
      </c>
      <c r="P161" t="b">
        <v>0</v>
      </c>
      <c r="Q161" t="b">
        <v>1</v>
      </c>
      <c r="R161" t="s">
        <v>33</v>
      </c>
      <c r="S161" t="str">
        <f>LEFT(R161,SEARCH("/",R161)-1)</f>
        <v>theater</v>
      </c>
      <c r="T161" t="str">
        <f>RIGHT(R161,LEN(R161)-SEARCH("/",R161))</f>
        <v>plays</v>
      </c>
    </row>
    <row r="162" spans="1:20" ht="17" x14ac:dyDescent="0.2">
      <c r="A162">
        <v>160</v>
      </c>
      <c r="B162" t="s">
        <v>372</v>
      </c>
      <c r="C162" s="2" t="s">
        <v>373</v>
      </c>
      <c r="D162" s="3">
        <v>8000</v>
      </c>
      <c r="E162" s="3">
        <v>12985</v>
      </c>
      <c r="F162" s="20">
        <f>ROUND(E162/D162,2)</f>
        <v>1.62</v>
      </c>
      <c r="G162" t="s">
        <v>20</v>
      </c>
      <c r="H162">
        <v>164</v>
      </c>
      <c r="I162" s="3">
        <f>IF(H162=0,0,ROUND(E162/H162,2))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3">
        <f>((L162/60)/60/24)+DATE(1970,1,1)</f>
        <v>43582.208333333328</v>
      </c>
      <c r="O162" s="13">
        <f>((M162/60)/60/24)+DATE(1970,1,1)</f>
        <v>43598.208333333328</v>
      </c>
      <c r="P162" t="b">
        <v>0</v>
      </c>
      <c r="Q162" t="b">
        <v>0</v>
      </c>
      <c r="R162" t="s">
        <v>65</v>
      </c>
      <c r="S162" t="str">
        <f>LEFT(R162,SEARCH("/",R162)-1)</f>
        <v>technology</v>
      </c>
      <c r="T162" t="str">
        <f>RIGHT(R162,LEN(R162)-SEARCH("/",R162))</f>
        <v>wearables</v>
      </c>
    </row>
    <row r="163" spans="1:20" ht="34" x14ac:dyDescent="0.2">
      <c r="A163">
        <v>161</v>
      </c>
      <c r="B163" t="s">
        <v>374</v>
      </c>
      <c r="C163" s="2" t="s">
        <v>375</v>
      </c>
      <c r="D163" s="3">
        <v>5500</v>
      </c>
      <c r="E163" s="3">
        <v>4300</v>
      </c>
      <c r="F163" s="20">
        <f>ROUND(E163/D163,2)</f>
        <v>0.78</v>
      </c>
      <c r="G163" t="s">
        <v>14</v>
      </c>
      <c r="H163">
        <v>75</v>
      </c>
      <c r="I163" s="3">
        <f>IF(H163=0,0,ROUND(E163/H163,2))</f>
        <v>57.33</v>
      </c>
      <c r="J163" t="s">
        <v>21</v>
      </c>
      <c r="K163" t="s">
        <v>22</v>
      </c>
      <c r="L163">
        <v>1442984400</v>
      </c>
      <c r="M163">
        <v>1443502800</v>
      </c>
      <c r="N163" s="13">
        <f>((L163/60)/60/24)+DATE(1970,1,1)</f>
        <v>42270.208333333328</v>
      </c>
      <c r="O163" s="13">
        <f>((M163/60)/60/24)+DATE(1970,1,1)</f>
        <v>42276.208333333328</v>
      </c>
      <c r="P163" t="b">
        <v>0</v>
      </c>
      <c r="Q163" t="b">
        <v>1</v>
      </c>
      <c r="R163" t="s">
        <v>28</v>
      </c>
      <c r="S163" t="str">
        <f>LEFT(R163,SEARCH("/",R163)-1)</f>
        <v>technology</v>
      </c>
      <c r="T163" t="str">
        <f>RIGHT(R163,LEN(R163)-SEARCH("/",R163))</f>
        <v>web</v>
      </c>
    </row>
    <row r="164" spans="1:20" ht="34" x14ac:dyDescent="0.2">
      <c r="A164">
        <v>162</v>
      </c>
      <c r="B164" t="s">
        <v>376</v>
      </c>
      <c r="C164" s="2" t="s">
        <v>377</v>
      </c>
      <c r="D164" s="3">
        <v>6100</v>
      </c>
      <c r="E164" s="3">
        <v>9134</v>
      </c>
      <c r="F164" s="20">
        <f>ROUND(E164/D164,2)</f>
        <v>1.5</v>
      </c>
      <c r="G164" t="s">
        <v>20</v>
      </c>
      <c r="H164">
        <v>157</v>
      </c>
      <c r="I164" s="3">
        <f>IF(H164=0,0,ROUND(E164/H164,2))</f>
        <v>58.18</v>
      </c>
      <c r="J164" t="s">
        <v>98</v>
      </c>
      <c r="K164" t="s">
        <v>99</v>
      </c>
      <c r="L164">
        <v>1544248800</v>
      </c>
      <c r="M164">
        <v>1546840800</v>
      </c>
      <c r="N164" s="13">
        <f>((L164/60)/60/24)+DATE(1970,1,1)</f>
        <v>43442.25</v>
      </c>
      <c r="O164" s="13">
        <f>((M164/60)/60/24)+DATE(1970,1,1)</f>
        <v>43472.25</v>
      </c>
      <c r="P164" t="b">
        <v>0</v>
      </c>
      <c r="Q164" t="b">
        <v>0</v>
      </c>
      <c r="R164" t="s">
        <v>23</v>
      </c>
      <c r="S164" t="str">
        <f>LEFT(R164,SEARCH("/",R164)-1)</f>
        <v>music</v>
      </c>
      <c r="T164" t="str">
        <f>RIGHT(R164,LEN(R164)-SEARCH("/",R164))</f>
        <v>rock</v>
      </c>
    </row>
    <row r="165" spans="1:20" ht="17" x14ac:dyDescent="0.2">
      <c r="A165">
        <v>163</v>
      </c>
      <c r="B165" t="s">
        <v>378</v>
      </c>
      <c r="C165" s="2" t="s">
        <v>379</v>
      </c>
      <c r="D165" s="3">
        <v>3500</v>
      </c>
      <c r="E165" s="3">
        <v>8864</v>
      </c>
      <c r="F165" s="20">
        <f>ROUND(E165/D165,2)</f>
        <v>2.5299999999999998</v>
      </c>
      <c r="G165" t="s">
        <v>20</v>
      </c>
      <c r="H165">
        <v>246</v>
      </c>
      <c r="I165" s="3">
        <f>IF(H165=0,0,ROUND(E165/H165,2))</f>
        <v>36.03</v>
      </c>
      <c r="J165" t="s">
        <v>21</v>
      </c>
      <c r="K165" t="s">
        <v>22</v>
      </c>
      <c r="L165">
        <v>1508475600</v>
      </c>
      <c r="M165">
        <v>1512712800</v>
      </c>
      <c r="N165" s="13">
        <f>((L165/60)/60/24)+DATE(1970,1,1)</f>
        <v>43028.208333333328</v>
      </c>
      <c r="O165" s="13">
        <f>((M165/60)/60/24)+DATE(1970,1,1)</f>
        <v>43077.25</v>
      </c>
      <c r="P165" t="b">
        <v>0</v>
      </c>
      <c r="Q165" t="b">
        <v>1</v>
      </c>
      <c r="R165" t="s">
        <v>122</v>
      </c>
      <c r="S165" t="str">
        <f>LEFT(R165,SEARCH("/",R165)-1)</f>
        <v>photography</v>
      </c>
      <c r="T165" t="str">
        <f>RIGHT(R165,LEN(R165)-SEARCH("/",R165))</f>
        <v>photography books</v>
      </c>
    </row>
    <row r="166" spans="1:20" ht="17" x14ac:dyDescent="0.2">
      <c r="A166">
        <v>164</v>
      </c>
      <c r="B166" t="s">
        <v>380</v>
      </c>
      <c r="C166" s="2" t="s">
        <v>381</v>
      </c>
      <c r="D166" s="3">
        <v>150500</v>
      </c>
      <c r="E166" s="3">
        <v>150755</v>
      </c>
      <c r="F166" s="20">
        <f>ROUND(E166/D166,2)</f>
        <v>1</v>
      </c>
      <c r="G166" t="s">
        <v>20</v>
      </c>
      <c r="H166">
        <v>1396</v>
      </c>
      <c r="I166" s="3">
        <f>IF(H166=0,0,ROUND(E166/H166,2))</f>
        <v>107.99</v>
      </c>
      <c r="J166" t="s">
        <v>21</v>
      </c>
      <c r="K166" t="s">
        <v>22</v>
      </c>
      <c r="L166">
        <v>1507438800</v>
      </c>
      <c r="M166">
        <v>1507525200</v>
      </c>
      <c r="N166" s="13">
        <f>((L166/60)/60/24)+DATE(1970,1,1)</f>
        <v>43016.208333333328</v>
      </c>
      <c r="O166" s="13">
        <f>((M166/60)/60/24)+DATE(1970,1,1)</f>
        <v>43017.208333333328</v>
      </c>
      <c r="P166" t="b">
        <v>0</v>
      </c>
      <c r="Q166" t="b">
        <v>0</v>
      </c>
      <c r="R166" t="s">
        <v>33</v>
      </c>
      <c r="S166" t="str">
        <f>LEFT(R166,SEARCH("/",R166)-1)</f>
        <v>theater</v>
      </c>
      <c r="T166" t="str">
        <f>RIGHT(R166,LEN(R166)-SEARCH("/",R166))</f>
        <v>plays</v>
      </c>
    </row>
    <row r="167" spans="1:20" ht="17" x14ac:dyDescent="0.2">
      <c r="A167">
        <v>165</v>
      </c>
      <c r="B167" t="s">
        <v>382</v>
      </c>
      <c r="C167" s="2" t="s">
        <v>383</v>
      </c>
      <c r="D167" s="3">
        <v>90400</v>
      </c>
      <c r="E167" s="3">
        <v>110279</v>
      </c>
      <c r="F167" s="20">
        <f>ROUND(E167/D167,2)</f>
        <v>1.22</v>
      </c>
      <c r="G167" t="s">
        <v>20</v>
      </c>
      <c r="H167">
        <v>2506</v>
      </c>
      <c r="I167" s="3">
        <f>IF(H167=0,0,ROUND(E167/H167,2))</f>
        <v>44.01</v>
      </c>
      <c r="J167" t="s">
        <v>21</v>
      </c>
      <c r="K167" t="s">
        <v>22</v>
      </c>
      <c r="L167">
        <v>1501563600</v>
      </c>
      <c r="M167">
        <v>1504328400</v>
      </c>
      <c r="N167" s="13">
        <f>((L167/60)/60/24)+DATE(1970,1,1)</f>
        <v>42948.208333333328</v>
      </c>
      <c r="O167" s="13">
        <f>((M167/60)/60/24)+DATE(1970,1,1)</f>
        <v>42980.208333333328</v>
      </c>
      <c r="P167" t="b">
        <v>0</v>
      </c>
      <c r="Q167" t="b">
        <v>0</v>
      </c>
      <c r="R167" t="s">
        <v>28</v>
      </c>
      <c r="S167" t="str">
        <f>LEFT(R167,SEARCH("/",R167)-1)</f>
        <v>technology</v>
      </c>
      <c r="T167" t="str">
        <f>RIGHT(R167,LEN(R167)-SEARCH("/",R167))</f>
        <v>web</v>
      </c>
    </row>
    <row r="168" spans="1:20" ht="17" x14ac:dyDescent="0.2">
      <c r="A168">
        <v>166</v>
      </c>
      <c r="B168" t="s">
        <v>384</v>
      </c>
      <c r="C168" s="2" t="s">
        <v>385</v>
      </c>
      <c r="D168" s="3">
        <v>9800</v>
      </c>
      <c r="E168" s="3">
        <v>13439</v>
      </c>
      <c r="F168" s="20">
        <f>ROUND(E168/D168,2)</f>
        <v>1.37</v>
      </c>
      <c r="G168" t="s">
        <v>20</v>
      </c>
      <c r="H168">
        <v>244</v>
      </c>
      <c r="I168" s="3">
        <f>IF(H168=0,0,ROUND(E168/H168,2))</f>
        <v>55.08</v>
      </c>
      <c r="J168" t="s">
        <v>21</v>
      </c>
      <c r="K168" t="s">
        <v>22</v>
      </c>
      <c r="L168">
        <v>1292997600</v>
      </c>
      <c r="M168">
        <v>1293343200</v>
      </c>
      <c r="N168" s="13">
        <f>((L168/60)/60/24)+DATE(1970,1,1)</f>
        <v>40534.25</v>
      </c>
      <c r="O168" s="13">
        <f>((M168/60)/60/24)+DATE(1970,1,1)</f>
        <v>40538.25</v>
      </c>
      <c r="P168" t="b">
        <v>0</v>
      </c>
      <c r="Q168" t="b">
        <v>0</v>
      </c>
      <c r="R168" t="s">
        <v>122</v>
      </c>
      <c r="S168" t="str">
        <f>LEFT(R168,SEARCH("/",R168)-1)</f>
        <v>photography</v>
      </c>
      <c r="T168" t="str">
        <f>RIGHT(R168,LEN(R168)-SEARCH("/",R168))</f>
        <v>photography books</v>
      </c>
    </row>
    <row r="169" spans="1:20" ht="17" x14ac:dyDescent="0.2">
      <c r="A169">
        <v>167</v>
      </c>
      <c r="B169" t="s">
        <v>386</v>
      </c>
      <c r="C169" s="2" t="s">
        <v>387</v>
      </c>
      <c r="D169" s="3">
        <v>2600</v>
      </c>
      <c r="E169" s="3">
        <v>10804</v>
      </c>
      <c r="F169" s="20">
        <f>ROUND(E169/D169,2)</f>
        <v>4.16</v>
      </c>
      <c r="G169" t="s">
        <v>20</v>
      </c>
      <c r="H169">
        <v>146</v>
      </c>
      <c r="I169" s="3">
        <f>IF(H169=0,0,ROUND(E169/H169,2))</f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>((L169/60)/60/24)+DATE(1970,1,1)</f>
        <v>41435.208333333336</v>
      </c>
      <c r="O169" s="13">
        <f>((M169/60)/60/24)+DATE(1970,1,1)</f>
        <v>41445.208333333336</v>
      </c>
      <c r="P169" t="b">
        <v>0</v>
      </c>
      <c r="Q169" t="b">
        <v>0</v>
      </c>
      <c r="R169" t="s">
        <v>33</v>
      </c>
      <c r="S169" t="str">
        <f>LEFT(R169,SEARCH("/",R169)-1)</f>
        <v>theater</v>
      </c>
      <c r="T169" t="str">
        <f>RIGHT(R169,LEN(R169)-SEARCH("/",R169))</f>
        <v>plays</v>
      </c>
    </row>
    <row r="170" spans="1:20" ht="17" x14ac:dyDescent="0.2">
      <c r="A170">
        <v>168</v>
      </c>
      <c r="B170" t="s">
        <v>388</v>
      </c>
      <c r="C170" s="2" t="s">
        <v>389</v>
      </c>
      <c r="D170" s="3">
        <v>128100</v>
      </c>
      <c r="E170" s="3">
        <v>40107</v>
      </c>
      <c r="F170" s="20">
        <f>ROUND(E170/D170,2)</f>
        <v>0.31</v>
      </c>
      <c r="G170" t="s">
        <v>14</v>
      </c>
      <c r="H170">
        <v>955</v>
      </c>
      <c r="I170" s="3">
        <f>IF(H170=0,0,ROUND(E170/H170,2))</f>
        <v>42</v>
      </c>
      <c r="J170" t="s">
        <v>36</v>
      </c>
      <c r="K170" t="s">
        <v>37</v>
      </c>
      <c r="L170">
        <v>1550815200</v>
      </c>
      <c r="M170">
        <v>1552798800</v>
      </c>
      <c r="N170" s="13">
        <f>((L170/60)/60/24)+DATE(1970,1,1)</f>
        <v>43518.25</v>
      </c>
      <c r="O170" s="13">
        <f>((M170/60)/60/24)+DATE(1970,1,1)</f>
        <v>43541.208333333328</v>
      </c>
      <c r="P170" t="b">
        <v>0</v>
      </c>
      <c r="Q170" t="b">
        <v>1</v>
      </c>
      <c r="R170" t="s">
        <v>60</v>
      </c>
      <c r="S170" t="str">
        <f>LEFT(R170,SEARCH("/",R170)-1)</f>
        <v>music</v>
      </c>
      <c r="T170" t="str">
        <f>RIGHT(R170,LEN(R170)-SEARCH("/",R170))</f>
        <v>indie rock</v>
      </c>
    </row>
    <row r="171" spans="1:20" ht="17" x14ac:dyDescent="0.2">
      <c r="A171">
        <v>169</v>
      </c>
      <c r="B171" t="s">
        <v>390</v>
      </c>
      <c r="C171" s="2" t="s">
        <v>391</v>
      </c>
      <c r="D171" s="3">
        <v>23300</v>
      </c>
      <c r="E171" s="3">
        <v>98811</v>
      </c>
      <c r="F171" s="20">
        <f>ROUND(E171/D171,2)</f>
        <v>4.24</v>
      </c>
      <c r="G171" t="s">
        <v>20</v>
      </c>
      <c r="H171">
        <v>1267</v>
      </c>
      <c r="I171" s="3">
        <f>IF(H171=0,0,ROUND(E171/H171,2))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3">
        <f>((L171/60)/60/24)+DATE(1970,1,1)</f>
        <v>41077.208333333336</v>
      </c>
      <c r="O171" s="13">
        <f>((M171/60)/60/24)+DATE(1970,1,1)</f>
        <v>41105.208333333336</v>
      </c>
      <c r="P171" t="b">
        <v>0</v>
      </c>
      <c r="Q171" t="b">
        <v>1</v>
      </c>
      <c r="R171" t="s">
        <v>100</v>
      </c>
      <c r="S171" t="str">
        <f>LEFT(R171,SEARCH("/",R171)-1)</f>
        <v>film &amp; video</v>
      </c>
      <c r="T171" t="str">
        <f>RIGHT(R171,LEN(R171)-SEARCH("/",R171))</f>
        <v>shorts</v>
      </c>
    </row>
    <row r="172" spans="1:20" ht="17" x14ac:dyDescent="0.2">
      <c r="A172">
        <v>170</v>
      </c>
      <c r="B172" t="s">
        <v>392</v>
      </c>
      <c r="C172" s="2" t="s">
        <v>393</v>
      </c>
      <c r="D172" s="3">
        <v>188100</v>
      </c>
      <c r="E172" s="3">
        <v>5528</v>
      </c>
      <c r="F172" s="20">
        <f>ROUND(E172/D172,2)</f>
        <v>0.03</v>
      </c>
      <c r="G172" t="s">
        <v>14</v>
      </c>
      <c r="H172">
        <v>67</v>
      </c>
      <c r="I172" s="3">
        <f>IF(H172=0,0,ROUND(E172/H172,2))</f>
        <v>82.51</v>
      </c>
      <c r="J172" t="s">
        <v>21</v>
      </c>
      <c r="K172" t="s">
        <v>22</v>
      </c>
      <c r="L172">
        <v>1501736400</v>
      </c>
      <c r="M172">
        <v>1502341200</v>
      </c>
      <c r="N172" s="13">
        <f>((L172/60)/60/24)+DATE(1970,1,1)</f>
        <v>42950.208333333328</v>
      </c>
      <c r="O172" s="13">
        <f>((M172/60)/60/24)+DATE(1970,1,1)</f>
        <v>42957.208333333328</v>
      </c>
      <c r="P172" t="b">
        <v>0</v>
      </c>
      <c r="Q172" t="b">
        <v>0</v>
      </c>
      <c r="R172" t="s">
        <v>60</v>
      </c>
      <c r="S172" t="str">
        <f>LEFT(R172,SEARCH("/",R172)-1)</f>
        <v>music</v>
      </c>
      <c r="T172" t="str">
        <f>RIGHT(R172,LEN(R172)-SEARCH("/",R172))</f>
        <v>indie rock</v>
      </c>
    </row>
    <row r="173" spans="1:20" ht="34" x14ac:dyDescent="0.2">
      <c r="A173">
        <v>171</v>
      </c>
      <c r="B173" t="s">
        <v>394</v>
      </c>
      <c r="C173" s="2" t="s">
        <v>395</v>
      </c>
      <c r="D173" s="3">
        <v>4900</v>
      </c>
      <c r="E173" s="3">
        <v>521</v>
      </c>
      <c r="F173" s="20">
        <f>ROUND(E173/D173,2)</f>
        <v>0.11</v>
      </c>
      <c r="G173" t="s">
        <v>14</v>
      </c>
      <c r="H173">
        <v>5</v>
      </c>
      <c r="I173" s="3">
        <f>IF(H173=0,0,ROUND(E173/H173,2))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>((L173/60)/60/24)+DATE(1970,1,1)</f>
        <v>41718.208333333336</v>
      </c>
      <c r="O173" s="13">
        <f>((M173/60)/60/24)+DATE(1970,1,1)</f>
        <v>41740.208333333336</v>
      </c>
      <c r="P173" t="b">
        <v>0</v>
      </c>
      <c r="Q173" t="b">
        <v>0</v>
      </c>
      <c r="R173" t="s">
        <v>206</v>
      </c>
      <c r="S173" t="str">
        <f>LEFT(R173,SEARCH("/",R173)-1)</f>
        <v>publishing</v>
      </c>
      <c r="T173" t="str">
        <f>RIGHT(R173,LEN(R173)-SEARCH("/",R173))</f>
        <v>translations</v>
      </c>
    </row>
    <row r="174" spans="1:20" ht="17" x14ac:dyDescent="0.2">
      <c r="A174">
        <v>172</v>
      </c>
      <c r="B174" t="s">
        <v>396</v>
      </c>
      <c r="C174" s="2" t="s">
        <v>397</v>
      </c>
      <c r="D174" s="3">
        <v>800</v>
      </c>
      <c r="E174" s="3">
        <v>663</v>
      </c>
      <c r="F174" s="20">
        <f>ROUND(E174/D174,2)</f>
        <v>0.83</v>
      </c>
      <c r="G174" t="s">
        <v>14</v>
      </c>
      <c r="H174">
        <v>26</v>
      </c>
      <c r="I174" s="3">
        <f>IF(H174=0,0,ROUND(E174/H174,2))</f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>((L174/60)/60/24)+DATE(1970,1,1)</f>
        <v>41839.208333333336</v>
      </c>
      <c r="O174" s="13">
        <f>((M174/60)/60/24)+DATE(1970,1,1)</f>
        <v>41854.208333333336</v>
      </c>
      <c r="P174" t="b">
        <v>0</v>
      </c>
      <c r="Q174" t="b">
        <v>1</v>
      </c>
      <c r="R174" t="s">
        <v>42</v>
      </c>
      <c r="S174" t="str">
        <f>LEFT(R174,SEARCH("/",R174)-1)</f>
        <v>film &amp; video</v>
      </c>
      <c r="T174" t="str">
        <f>RIGHT(R174,LEN(R174)-SEARCH("/",R174))</f>
        <v>documentary</v>
      </c>
    </row>
    <row r="175" spans="1:20" ht="34" x14ac:dyDescent="0.2">
      <c r="A175">
        <v>173</v>
      </c>
      <c r="B175" t="s">
        <v>398</v>
      </c>
      <c r="C175" s="2" t="s">
        <v>399</v>
      </c>
      <c r="D175" s="3">
        <v>96700</v>
      </c>
      <c r="E175" s="3">
        <v>157635</v>
      </c>
      <c r="F175" s="20">
        <f>ROUND(E175/D175,2)</f>
        <v>1.63</v>
      </c>
      <c r="G175" t="s">
        <v>20</v>
      </c>
      <c r="H175">
        <v>1561</v>
      </c>
      <c r="I175" s="3">
        <f>IF(H175=0,0,ROUND(E175/H175,2))</f>
        <v>100.98</v>
      </c>
      <c r="J175" t="s">
        <v>21</v>
      </c>
      <c r="K175" t="s">
        <v>22</v>
      </c>
      <c r="L175">
        <v>1368853200</v>
      </c>
      <c r="M175">
        <v>1369371600</v>
      </c>
      <c r="N175" s="13">
        <f>((L175/60)/60/24)+DATE(1970,1,1)</f>
        <v>41412.208333333336</v>
      </c>
      <c r="O175" s="13">
        <f>((M175/60)/60/24)+DATE(1970,1,1)</f>
        <v>41418.208333333336</v>
      </c>
      <c r="P175" t="b">
        <v>0</v>
      </c>
      <c r="Q175" t="b">
        <v>0</v>
      </c>
      <c r="R175" t="s">
        <v>33</v>
      </c>
      <c r="S175" t="str">
        <f>LEFT(R175,SEARCH("/",R175)-1)</f>
        <v>theater</v>
      </c>
      <c r="T175" t="str">
        <f>RIGHT(R175,LEN(R175)-SEARCH("/",R175))</f>
        <v>plays</v>
      </c>
    </row>
    <row r="176" spans="1:20" ht="17" x14ac:dyDescent="0.2">
      <c r="A176">
        <v>174</v>
      </c>
      <c r="B176" t="s">
        <v>400</v>
      </c>
      <c r="C176" s="2" t="s">
        <v>401</v>
      </c>
      <c r="D176" s="3">
        <v>600</v>
      </c>
      <c r="E176" s="3">
        <v>5368</v>
      </c>
      <c r="F176" s="20">
        <f>ROUND(E176/D176,2)</f>
        <v>8.9499999999999993</v>
      </c>
      <c r="G176" t="s">
        <v>20</v>
      </c>
      <c r="H176">
        <v>48</v>
      </c>
      <c r="I176" s="3">
        <f>IF(H176=0,0,ROUND(E176/H176,2))</f>
        <v>111.83</v>
      </c>
      <c r="J176" t="s">
        <v>21</v>
      </c>
      <c r="K176" t="s">
        <v>22</v>
      </c>
      <c r="L176">
        <v>1444021200</v>
      </c>
      <c r="M176">
        <v>1444107600</v>
      </c>
      <c r="N176" s="13">
        <f>((L176/60)/60/24)+DATE(1970,1,1)</f>
        <v>42282.208333333328</v>
      </c>
      <c r="O176" s="13">
        <f>((M176/60)/60/24)+DATE(1970,1,1)</f>
        <v>42283.208333333328</v>
      </c>
      <c r="P176" t="b">
        <v>0</v>
      </c>
      <c r="Q176" t="b">
        <v>1</v>
      </c>
      <c r="R176" t="s">
        <v>65</v>
      </c>
      <c r="S176" t="str">
        <f>LEFT(R176,SEARCH("/",R176)-1)</f>
        <v>technology</v>
      </c>
      <c r="T176" t="str">
        <f>RIGHT(R176,LEN(R176)-SEARCH("/",R176))</f>
        <v>wearables</v>
      </c>
    </row>
    <row r="177" spans="1:20" ht="17" x14ac:dyDescent="0.2">
      <c r="A177">
        <v>175</v>
      </c>
      <c r="B177" t="s">
        <v>402</v>
      </c>
      <c r="C177" s="2" t="s">
        <v>403</v>
      </c>
      <c r="D177" s="3">
        <v>181200</v>
      </c>
      <c r="E177" s="3">
        <v>47459</v>
      </c>
      <c r="F177" s="20">
        <f>ROUND(E177/D177,2)</f>
        <v>0.26</v>
      </c>
      <c r="G177" t="s">
        <v>14</v>
      </c>
      <c r="H177">
        <v>1130</v>
      </c>
      <c r="I177" s="3">
        <f>IF(H177=0,0,ROUND(E177/H177,2))</f>
        <v>42</v>
      </c>
      <c r="J177" t="s">
        <v>21</v>
      </c>
      <c r="K177" t="s">
        <v>22</v>
      </c>
      <c r="L177">
        <v>1472619600</v>
      </c>
      <c r="M177">
        <v>1474261200</v>
      </c>
      <c r="N177" s="13">
        <f>((L177/60)/60/24)+DATE(1970,1,1)</f>
        <v>42613.208333333328</v>
      </c>
      <c r="O177" s="13">
        <f>((M177/60)/60/24)+DATE(1970,1,1)</f>
        <v>42632.208333333328</v>
      </c>
      <c r="P177" t="b">
        <v>0</v>
      </c>
      <c r="Q177" t="b">
        <v>0</v>
      </c>
      <c r="R177" t="s">
        <v>33</v>
      </c>
      <c r="S177" t="str">
        <f>LEFT(R177,SEARCH("/",R177)-1)</f>
        <v>theater</v>
      </c>
      <c r="T177" t="str">
        <f>RIGHT(R177,LEN(R177)-SEARCH("/",R177))</f>
        <v>plays</v>
      </c>
    </row>
    <row r="178" spans="1:20" ht="34" x14ac:dyDescent="0.2">
      <c r="A178">
        <v>176</v>
      </c>
      <c r="B178" t="s">
        <v>404</v>
      </c>
      <c r="C178" s="2" t="s">
        <v>405</v>
      </c>
      <c r="D178" s="3">
        <v>115000</v>
      </c>
      <c r="E178" s="3">
        <v>86060</v>
      </c>
      <c r="F178" s="20">
        <f>ROUND(E178/D178,2)</f>
        <v>0.75</v>
      </c>
      <c r="G178" t="s">
        <v>14</v>
      </c>
      <c r="H178">
        <v>782</v>
      </c>
      <c r="I178" s="3">
        <f>IF(H178=0,0,ROUND(E178/H178,2))</f>
        <v>110.05</v>
      </c>
      <c r="J178" t="s">
        <v>21</v>
      </c>
      <c r="K178" t="s">
        <v>22</v>
      </c>
      <c r="L178">
        <v>1472878800</v>
      </c>
      <c r="M178">
        <v>1473656400</v>
      </c>
      <c r="N178" s="13">
        <f>((L178/60)/60/24)+DATE(1970,1,1)</f>
        <v>42616.208333333328</v>
      </c>
      <c r="O178" s="13">
        <f>((M178/60)/60/24)+DATE(1970,1,1)</f>
        <v>42625.208333333328</v>
      </c>
      <c r="P178" t="b">
        <v>0</v>
      </c>
      <c r="Q178" t="b">
        <v>0</v>
      </c>
      <c r="R178" t="s">
        <v>33</v>
      </c>
      <c r="S178" t="str">
        <f>LEFT(R178,SEARCH("/",R178)-1)</f>
        <v>theater</v>
      </c>
      <c r="T178" t="str">
        <f>RIGHT(R178,LEN(R178)-SEARCH("/",R178))</f>
        <v>plays</v>
      </c>
    </row>
    <row r="179" spans="1:20" ht="17" x14ac:dyDescent="0.2">
      <c r="A179">
        <v>177</v>
      </c>
      <c r="B179" t="s">
        <v>406</v>
      </c>
      <c r="C179" s="2" t="s">
        <v>407</v>
      </c>
      <c r="D179" s="3">
        <v>38800</v>
      </c>
      <c r="E179" s="3">
        <v>161593</v>
      </c>
      <c r="F179" s="20">
        <f>ROUND(E179/D179,2)</f>
        <v>4.16</v>
      </c>
      <c r="G179" t="s">
        <v>20</v>
      </c>
      <c r="H179">
        <v>2739</v>
      </c>
      <c r="I179" s="3">
        <f>IF(H179=0,0,ROUND(E179/H179,2))</f>
        <v>59</v>
      </c>
      <c r="J179" t="s">
        <v>21</v>
      </c>
      <c r="K179" t="s">
        <v>22</v>
      </c>
      <c r="L179">
        <v>1289800800</v>
      </c>
      <c r="M179">
        <v>1291960800</v>
      </c>
      <c r="N179" s="13">
        <f>((L179/60)/60/24)+DATE(1970,1,1)</f>
        <v>40497.25</v>
      </c>
      <c r="O179" s="13">
        <f>((M179/60)/60/24)+DATE(1970,1,1)</f>
        <v>40522.25</v>
      </c>
      <c r="P179" t="b">
        <v>0</v>
      </c>
      <c r="Q179" t="b">
        <v>0</v>
      </c>
      <c r="R179" t="s">
        <v>33</v>
      </c>
      <c r="S179" t="str">
        <f>LEFT(R179,SEARCH("/",R179)-1)</f>
        <v>theater</v>
      </c>
      <c r="T179" t="str">
        <f>RIGHT(R179,LEN(R179)-SEARCH("/",R179))</f>
        <v>plays</v>
      </c>
    </row>
    <row r="180" spans="1:20" ht="17" x14ac:dyDescent="0.2">
      <c r="A180">
        <v>178</v>
      </c>
      <c r="B180" t="s">
        <v>408</v>
      </c>
      <c r="C180" s="2" t="s">
        <v>409</v>
      </c>
      <c r="D180" s="3">
        <v>7200</v>
      </c>
      <c r="E180" s="3">
        <v>6927</v>
      </c>
      <c r="F180" s="20">
        <f>ROUND(E180/D180,2)</f>
        <v>0.96</v>
      </c>
      <c r="G180" t="s">
        <v>14</v>
      </c>
      <c r="H180">
        <v>210</v>
      </c>
      <c r="I180" s="3">
        <f>IF(H180=0,0,ROUND(E180/H180,2))</f>
        <v>32.99</v>
      </c>
      <c r="J180" t="s">
        <v>21</v>
      </c>
      <c r="K180" t="s">
        <v>22</v>
      </c>
      <c r="L180">
        <v>1505970000</v>
      </c>
      <c r="M180">
        <v>1506747600</v>
      </c>
      <c r="N180" s="13">
        <f>((L180/60)/60/24)+DATE(1970,1,1)</f>
        <v>42999.208333333328</v>
      </c>
      <c r="O180" s="13">
        <f>((M180/60)/60/24)+DATE(1970,1,1)</f>
        <v>43008.208333333328</v>
      </c>
      <c r="P180" t="b">
        <v>0</v>
      </c>
      <c r="Q180" t="b">
        <v>0</v>
      </c>
      <c r="R180" t="s">
        <v>17</v>
      </c>
      <c r="S180" t="str">
        <f>LEFT(R180,SEARCH("/",R180)-1)</f>
        <v>food</v>
      </c>
      <c r="T180" t="str">
        <f>RIGHT(R180,LEN(R180)-SEARCH("/",R180))</f>
        <v>food trucks</v>
      </c>
    </row>
    <row r="181" spans="1:20" ht="34" x14ac:dyDescent="0.2">
      <c r="A181">
        <v>179</v>
      </c>
      <c r="B181" t="s">
        <v>410</v>
      </c>
      <c r="C181" s="2" t="s">
        <v>411</v>
      </c>
      <c r="D181" s="3">
        <v>44500</v>
      </c>
      <c r="E181" s="3">
        <v>159185</v>
      </c>
      <c r="F181" s="20">
        <f>ROUND(E181/D181,2)</f>
        <v>3.58</v>
      </c>
      <c r="G181" t="s">
        <v>20</v>
      </c>
      <c r="H181">
        <v>3537</v>
      </c>
      <c r="I181" s="3">
        <f>IF(H181=0,0,ROUND(E181/H181,2))</f>
        <v>45.01</v>
      </c>
      <c r="J181" t="s">
        <v>15</v>
      </c>
      <c r="K181" t="s">
        <v>16</v>
      </c>
      <c r="L181">
        <v>1363496400</v>
      </c>
      <c r="M181">
        <v>1363582800</v>
      </c>
      <c r="N181" s="13">
        <f>((L181/60)/60/24)+DATE(1970,1,1)</f>
        <v>41350.208333333336</v>
      </c>
      <c r="O181" s="13">
        <f>((M181/60)/60/24)+DATE(1970,1,1)</f>
        <v>41351.208333333336</v>
      </c>
      <c r="P181" t="b">
        <v>0</v>
      </c>
      <c r="Q181" t="b">
        <v>1</v>
      </c>
      <c r="R181" t="s">
        <v>33</v>
      </c>
      <c r="S181" t="str">
        <f>LEFT(R181,SEARCH("/",R181)-1)</f>
        <v>theater</v>
      </c>
      <c r="T181" t="str">
        <f>RIGHT(R181,LEN(R181)-SEARCH("/",R181))</f>
        <v>plays</v>
      </c>
    </row>
    <row r="182" spans="1:20" ht="17" x14ac:dyDescent="0.2">
      <c r="A182">
        <v>180</v>
      </c>
      <c r="B182" t="s">
        <v>412</v>
      </c>
      <c r="C182" s="2" t="s">
        <v>413</v>
      </c>
      <c r="D182" s="3">
        <v>56000</v>
      </c>
      <c r="E182" s="3">
        <v>172736</v>
      </c>
      <c r="F182" s="20">
        <f>ROUND(E182/D182,2)</f>
        <v>3.08</v>
      </c>
      <c r="G182" t="s">
        <v>20</v>
      </c>
      <c r="H182">
        <v>2107</v>
      </c>
      <c r="I182" s="3">
        <f>IF(H182=0,0,ROUND(E182/H182,2))</f>
        <v>81.98</v>
      </c>
      <c r="J182" t="s">
        <v>26</v>
      </c>
      <c r="K182" t="s">
        <v>27</v>
      </c>
      <c r="L182">
        <v>1269234000</v>
      </c>
      <c r="M182">
        <v>1269666000</v>
      </c>
      <c r="N182" s="13">
        <f>((L182/60)/60/24)+DATE(1970,1,1)</f>
        <v>40259.208333333336</v>
      </c>
      <c r="O182" s="13">
        <f>((M182/60)/60/24)+DATE(1970,1,1)</f>
        <v>40264.208333333336</v>
      </c>
      <c r="P182" t="b">
        <v>0</v>
      </c>
      <c r="Q182" t="b">
        <v>0</v>
      </c>
      <c r="R182" t="s">
        <v>65</v>
      </c>
      <c r="S182" t="str">
        <f>LEFT(R182,SEARCH("/",R182)-1)</f>
        <v>technology</v>
      </c>
      <c r="T182" t="str">
        <f>RIGHT(R182,LEN(R182)-SEARCH("/",R182))</f>
        <v>wearables</v>
      </c>
    </row>
    <row r="183" spans="1:20" ht="17" x14ac:dyDescent="0.2">
      <c r="A183">
        <v>181</v>
      </c>
      <c r="B183" t="s">
        <v>414</v>
      </c>
      <c r="C183" s="2" t="s">
        <v>415</v>
      </c>
      <c r="D183" s="3">
        <v>8600</v>
      </c>
      <c r="E183" s="3">
        <v>5315</v>
      </c>
      <c r="F183" s="20">
        <f>ROUND(E183/D183,2)</f>
        <v>0.62</v>
      </c>
      <c r="G183" t="s">
        <v>14</v>
      </c>
      <c r="H183">
        <v>136</v>
      </c>
      <c r="I183" s="3">
        <f>IF(H183=0,0,ROUND(E183/H183,2))</f>
        <v>39.08</v>
      </c>
      <c r="J183" t="s">
        <v>21</v>
      </c>
      <c r="K183" t="s">
        <v>22</v>
      </c>
      <c r="L183">
        <v>1507093200</v>
      </c>
      <c r="M183">
        <v>1508648400</v>
      </c>
      <c r="N183" s="13">
        <f>((L183/60)/60/24)+DATE(1970,1,1)</f>
        <v>43012.208333333328</v>
      </c>
      <c r="O183" s="13">
        <f>((M183/60)/60/24)+DATE(1970,1,1)</f>
        <v>43030.208333333328</v>
      </c>
      <c r="P183" t="b">
        <v>0</v>
      </c>
      <c r="Q183" t="b">
        <v>0</v>
      </c>
      <c r="R183" t="s">
        <v>28</v>
      </c>
      <c r="S183" t="str">
        <f>LEFT(R183,SEARCH("/",R183)-1)</f>
        <v>technology</v>
      </c>
      <c r="T183" t="str">
        <f>RIGHT(R183,LEN(R183)-SEARCH("/",R183))</f>
        <v>web</v>
      </c>
    </row>
    <row r="184" spans="1:20" ht="34" x14ac:dyDescent="0.2">
      <c r="A184">
        <v>182</v>
      </c>
      <c r="B184" t="s">
        <v>416</v>
      </c>
      <c r="C184" s="2" t="s">
        <v>417</v>
      </c>
      <c r="D184" s="3">
        <v>27100</v>
      </c>
      <c r="E184" s="3">
        <v>195750</v>
      </c>
      <c r="F184" s="20">
        <f>ROUND(E184/D184,2)</f>
        <v>7.22</v>
      </c>
      <c r="G184" t="s">
        <v>20</v>
      </c>
      <c r="H184">
        <v>3318</v>
      </c>
      <c r="I184" s="3">
        <f>IF(H184=0,0,ROUND(E184/H184,2))</f>
        <v>59</v>
      </c>
      <c r="J184" t="s">
        <v>36</v>
      </c>
      <c r="K184" t="s">
        <v>37</v>
      </c>
      <c r="L184">
        <v>1560574800</v>
      </c>
      <c r="M184">
        <v>1561957200</v>
      </c>
      <c r="N184" s="13">
        <f>((L184/60)/60/24)+DATE(1970,1,1)</f>
        <v>43631.208333333328</v>
      </c>
      <c r="O184" s="13">
        <f>((M184/60)/60/24)+DATE(1970,1,1)</f>
        <v>43647.208333333328</v>
      </c>
      <c r="P184" t="b">
        <v>0</v>
      </c>
      <c r="Q184" t="b">
        <v>0</v>
      </c>
      <c r="R184" t="s">
        <v>33</v>
      </c>
      <c r="S184" t="str">
        <f>LEFT(R184,SEARCH("/",R184)-1)</f>
        <v>theater</v>
      </c>
      <c r="T184" t="str">
        <f>RIGHT(R184,LEN(R184)-SEARCH("/",R184))</f>
        <v>plays</v>
      </c>
    </row>
    <row r="185" spans="1:20" ht="34" x14ac:dyDescent="0.2">
      <c r="A185">
        <v>183</v>
      </c>
      <c r="B185" t="s">
        <v>418</v>
      </c>
      <c r="C185" s="2" t="s">
        <v>419</v>
      </c>
      <c r="D185" s="3">
        <v>5100</v>
      </c>
      <c r="E185" s="3">
        <v>3525</v>
      </c>
      <c r="F185" s="20">
        <f>ROUND(E185/D185,2)</f>
        <v>0.69</v>
      </c>
      <c r="G185" t="s">
        <v>14</v>
      </c>
      <c r="H185">
        <v>86</v>
      </c>
      <c r="I185" s="3">
        <f>IF(H185=0,0,ROUND(E185/H185,2))</f>
        <v>40.99</v>
      </c>
      <c r="J185" t="s">
        <v>15</v>
      </c>
      <c r="K185" t="s">
        <v>16</v>
      </c>
      <c r="L185">
        <v>1284008400</v>
      </c>
      <c r="M185">
        <v>1285131600</v>
      </c>
      <c r="N185" s="13">
        <f>((L185/60)/60/24)+DATE(1970,1,1)</f>
        <v>40430.208333333336</v>
      </c>
      <c r="O185" s="13">
        <f>((M185/60)/60/24)+DATE(1970,1,1)</f>
        <v>40443.208333333336</v>
      </c>
      <c r="P185" t="b">
        <v>0</v>
      </c>
      <c r="Q185" t="b">
        <v>0</v>
      </c>
      <c r="R185" t="s">
        <v>23</v>
      </c>
      <c r="S185" t="str">
        <f>LEFT(R185,SEARCH("/",R185)-1)</f>
        <v>music</v>
      </c>
      <c r="T185" t="str">
        <f>RIGHT(R185,LEN(R185)-SEARCH("/",R185))</f>
        <v>rock</v>
      </c>
    </row>
    <row r="186" spans="1:20" ht="17" x14ac:dyDescent="0.2">
      <c r="A186">
        <v>184</v>
      </c>
      <c r="B186" t="s">
        <v>420</v>
      </c>
      <c r="C186" s="2" t="s">
        <v>421</v>
      </c>
      <c r="D186" s="3">
        <v>3600</v>
      </c>
      <c r="E186" s="3">
        <v>10550</v>
      </c>
      <c r="F186" s="20">
        <f>ROUND(E186/D186,2)</f>
        <v>2.93</v>
      </c>
      <c r="G186" t="s">
        <v>20</v>
      </c>
      <c r="H186">
        <v>340</v>
      </c>
      <c r="I186" s="3">
        <f>IF(H186=0,0,ROUND(E186/H186,2))</f>
        <v>31.03</v>
      </c>
      <c r="J186" t="s">
        <v>21</v>
      </c>
      <c r="K186" t="s">
        <v>22</v>
      </c>
      <c r="L186">
        <v>1556859600</v>
      </c>
      <c r="M186">
        <v>1556946000</v>
      </c>
      <c r="N186" s="13">
        <f>((L186/60)/60/24)+DATE(1970,1,1)</f>
        <v>43588.208333333328</v>
      </c>
      <c r="O186" s="13">
        <f>((M186/60)/60/24)+DATE(1970,1,1)</f>
        <v>43589.208333333328</v>
      </c>
      <c r="P186" t="b">
        <v>0</v>
      </c>
      <c r="Q186" t="b">
        <v>0</v>
      </c>
      <c r="R186" t="s">
        <v>33</v>
      </c>
      <c r="S186" t="str">
        <f>LEFT(R186,SEARCH("/",R186)-1)</f>
        <v>theater</v>
      </c>
      <c r="T186" t="str">
        <f>RIGHT(R186,LEN(R186)-SEARCH("/",R186))</f>
        <v>plays</v>
      </c>
    </row>
    <row r="187" spans="1:20" ht="17" x14ac:dyDescent="0.2">
      <c r="A187">
        <v>185</v>
      </c>
      <c r="B187" t="s">
        <v>422</v>
      </c>
      <c r="C187" s="2" t="s">
        <v>423</v>
      </c>
      <c r="D187" s="3">
        <v>1000</v>
      </c>
      <c r="E187" s="3">
        <v>718</v>
      </c>
      <c r="F187" s="20">
        <f>ROUND(E187/D187,2)</f>
        <v>0.72</v>
      </c>
      <c r="G187" t="s">
        <v>14</v>
      </c>
      <c r="H187">
        <v>19</v>
      </c>
      <c r="I187" s="3">
        <f>IF(H187=0,0,ROUND(E187/H187,2))</f>
        <v>37.79</v>
      </c>
      <c r="J187" t="s">
        <v>21</v>
      </c>
      <c r="K187" t="s">
        <v>22</v>
      </c>
      <c r="L187">
        <v>1526187600</v>
      </c>
      <c r="M187">
        <v>1527138000</v>
      </c>
      <c r="N187" s="13">
        <f>((L187/60)/60/24)+DATE(1970,1,1)</f>
        <v>43233.208333333328</v>
      </c>
      <c r="O187" s="13">
        <f>((M187/60)/60/24)+DATE(1970,1,1)</f>
        <v>43244.208333333328</v>
      </c>
      <c r="P187" t="b">
        <v>0</v>
      </c>
      <c r="Q187" t="b">
        <v>0</v>
      </c>
      <c r="R187" t="s">
        <v>269</v>
      </c>
      <c r="S187" t="str">
        <f>LEFT(R187,SEARCH("/",R187)-1)</f>
        <v>film &amp; video</v>
      </c>
      <c r="T187" t="str">
        <f>RIGHT(R187,LEN(R187)-SEARCH("/",R187))</f>
        <v>television</v>
      </c>
    </row>
    <row r="188" spans="1:20" ht="17" x14ac:dyDescent="0.2">
      <c r="A188">
        <v>186</v>
      </c>
      <c r="B188" t="s">
        <v>424</v>
      </c>
      <c r="C188" s="2" t="s">
        <v>425</v>
      </c>
      <c r="D188" s="3">
        <v>88800</v>
      </c>
      <c r="E188" s="3">
        <v>28358</v>
      </c>
      <c r="F188" s="20">
        <f>ROUND(E188/D188,2)</f>
        <v>0.32</v>
      </c>
      <c r="G188" t="s">
        <v>14</v>
      </c>
      <c r="H188">
        <v>886</v>
      </c>
      <c r="I188" s="3">
        <f>IF(H188=0,0,ROUND(E188/H188,2))</f>
        <v>32.01</v>
      </c>
      <c r="J188" t="s">
        <v>21</v>
      </c>
      <c r="K188" t="s">
        <v>22</v>
      </c>
      <c r="L188">
        <v>1400821200</v>
      </c>
      <c r="M188">
        <v>1402117200</v>
      </c>
      <c r="N188" s="13">
        <f>((L188/60)/60/24)+DATE(1970,1,1)</f>
        <v>41782.208333333336</v>
      </c>
      <c r="O188" s="13">
        <f>((M188/60)/60/24)+DATE(1970,1,1)</f>
        <v>41797.208333333336</v>
      </c>
      <c r="P188" t="b">
        <v>0</v>
      </c>
      <c r="Q188" t="b">
        <v>0</v>
      </c>
      <c r="R188" t="s">
        <v>33</v>
      </c>
      <c r="S188" t="str">
        <f>LEFT(R188,SEARCH("/",R188)-1)</f>
        <v>theater</v>
      </c>
      <c r="T188" t="str">
        <f>RIGHT(R188,LEN(R188)-SEARCH("/",R188))</f>
        <v>plays</v>
      </c>
    </row>
    <row r="189" spans="1:20" ht="17" x14ac:dyDescent="0.2">
      <c r="A189">
        <v>187</v>
      </c>
      <c r="B189" t="s">
        <v>426</v>
      </c>
      <c r="C189" s="2" t="s">
        <v>427</v>
      </c>
      <c r="D189" s="3">
        <v>60200</v>
      </c>
      <c r="E189" s="3">
        <v>138384</v>
      </c>
      <c r="F189" s="20">
        <f>ROUND(E189/D189,2)</f>
        <v>2.2999999999999998</v>
      </c>
      <c r="G189" t="s">
        <v>20</v>
      </c>
      <c r="H189">
        <v>1442</v>
      </c>
      <c r="I189" s="3">
        <f>IF(H189=0,0,ROUND(E189/H189,2))</f>
        <v>95.97</v>
      </c>
      <c r="J189" t="s">
        <v>15</v>
      </c>
      <c r="K189" t="s">
        <v>16</v>
      </c>
      <c r="L189">
        <v>1361599200</v>
      </c>
      <c r="M189">
        <v>1364014800</v>
      </c>
      <c r="N189" s="13">
        <f>((L189/60)/60/24)+DATE(1970,1,1)</f>
        <v>41328.25</v>
      </c>
      <c r="O189" s="13">
        <f>((M189/60)/60/24)+DATE(1970,1,1)</f>
        <v>41356.208333333336</v>
      </c>
      <c r="P189" t="b">
        <v>0</v>
      </c>
      <c r="Q189" t="b">
        <v>1</v>
      </c>
      <c r="R189" t="s">
        <v>100</v>
      </c>
      <c r="S189" t="str">
        <f>LEFT(R189,SEARCH("/",R189)-1)</f>
        <v>film &amp; video</v>
      </c>
      <c r="T189" t="str">
        <f>RIGHT(R189,LEN(R189)-SEARCH("/",R189))</f>
        <v>shorts</v>
      </c>
    </row>
    <row r="190" spans="1:20" ht="17" x14ac:dyDescent="0.2">
      <c r="A190">
        <v>188</v>
      </c>
      <c r="B190" t="s">
        <v>428</v>
      </c>
      <c r="C190" s="2" t="s">
        <v>429</v>
      </c>
      <c r="D190" s="3">
        <v>8200</v>
      </c>
      <c r="E190" s="3">
        <v>2625</v>
      </c>
      <c r="F190" s="20">
        <f>ROUND(E190/D190,2)</f>
        <v>0.32</v>
      </c>
      <c r="G190" t="s">
        <v>14</v>
      </c>
      <c r="H190">
        <v>35</v>
      </c>
      <c r="I190" s="3">
        <f>IF(H190=0,0,ROUND(E190/H190,2))</f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>((L190/60)/60/24)+DATE(1970,1,1)</f>
        <v>41975.25</v>
      </c>
      <c r="O190" s="13">
        <f>((M190/60)/60/24)+DATE(1970,1,1)</f>
        <v>41976.25</v>
      </c>
      <c r="P190" t="b">
        <v>0</v>
      </c>
      <c r="Q190" t="b">
        <v>0</v>
      </c>
      <c r="R190" t="s">
        <v>33</v>
      </c>
      <c r="S190" t="str">
        <f>LEFT(R190,SEARCH("/",R190)-1)</f>
        <v>theater</v>
      </c>
      <c r="T190" t="str">
        <f>RIGHT(R190,LEN(R190)-SEARCH("/",R190))</f>
        <v>plays</v>
      </c>
    </row>
    <row r="191" spans="1:20" ht="17" x14ac:dyDescent="0.2">
      <c r="A191">
        <v>189</v>
      </c>
      <c r="B191" t="s">
        <v>430</v>
      </c>
      <c r="C191" s="2" t="s">
        <v>431</v>
      </c>
      <c r="D191" s="3">
        <v>191300</v>
      </c>
      <c r="E191" s="3">
        <v>45004</v>
      </c>
      <c r="F191" s="20">
        <f>ROUND(E191/D191,2)</f>
        <v>0.24</v>
      </c>
      <c r="G191" t="s">
        <v>74</v>
      </c>
      <c r="H191">
        <v>441</v>
      </c>
      <c r="I191" s="3">
        <f>IF(H191=0,0,ROUND(E191/H191,2))</f>
        <v>102.05</v>
      </c>
      <c r="J191" t="s">
        <v>21</v>
      </c>
      <c r="K191" t="s">
        <v>22</v>
      </c>
      <c r="L191">
        <v>1457071200</v>
      </c>
      <c r="M191">
        <v>1457071200</v>
      </c>
      <c r="N191" s="13">
        <f>((L191/60)/60/24)+DATE(1970,1,1)</f>
        <v>42433.25</v>
      </c>
      <c r="O191" s="13">
        <f>((M191/60)/60/24)+DATE(1970,1,1)</f>
        <v>42433.25</v>
      </c>
      <c r="P191" t="b">
        <v>0</v>
      </c>
      <c r="Q191" t="b">
        <v>0</v>
      </c>
      <c r="R191" t="s">
        <v>33</v>
      </c>
      <c r="S191" t="str">
        <f>LEFT(R191,SEARCH("/",R191)-1)</f>
        <v>theater</v>
      </c>
      <c r="T191" t="str">
        <f>RIGHT(R191,LEN(R191)-SEARCH("/",R191))</f>
        <v>plays</v>
      </c>
    </row>
    <row r="192" spans="1:20" ht="17" x14ac:dyDescent="0.2">
      <c r="A192">
        <v>190</v>
      </c>
      <c r="B192" t="s">
        <v>432</v>
      </c>
      <c r="C192" s="2" t="s">
        <v>433</v>
      </c>
      <c r="D192" s="3">
        <v>3700</v>
      </c>
      <c r="E192" s="3">
        <v>2538</v>
      </c>
      <c r="F192" s="20">
        <f>ROUND(E192/D192,2)</f>
        <v>0.69</v>
      </c>
      <c r="G192" t="s">
        <v>14</v>
      </c>
      <c r="H192">
        <v>24</v>
      </c>
      <c r="I192" s="3">
        <f>IF(H192=0,0,ROUND(E192/H192,2))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>((L192/60)/60/24)+DATE(1970,1,1)</f>
        <v>41429.208333333336</v>
      </c>
      <c r="O192" s="13">
        <f>((M192/60)/60/24)+DATE(1970,1,1)</f>
        <v>41430.208333333336</v>
      </c>
      <c r="P192" t="b">
        <v>0</v>
      </c>
      <c r="Q192" t="b">
        <v>1</v>
      </c>
      <c r="R192" t="s">
        <v>33</v>
      </c>
      <c r="S192" t="str">
        <f>LEFT(R192,SEARCH("/",R192)-1)</f>
        <v>theater</v>
      </c>
      <c r="T192" t="str">
        <f>RIGHT(R192,LEN(R192)-SEARCH("/",R192))</f>
        <v>plays</v>
      </c>
    </row>
    <row r="193" spans="1:20" ht="17" x14ac:dyDescent="0.2">
      <c r="A193">
        <v>191</v>
      </c>
      <c r="B193" t="s">
        <v>434</v>
      </c>
      <c r="C193" s="2" t="s">
        <v>435</v>
      </c>
      <c r="D193" s="3">
        <v>8400</v>
      </c>
      <c r="E193" s="3">
        <v>3188</v>
      </c>
      <c r="F193" s="20">
        <f>ROUND(E193/D193,2)</f>
        <v>0.38</v>
      </c>
      <c r="G193" t="s">
        <v>14</v>
      </c>
      <c r="H193">
        <v>86</v>
      </c>
      <c r="I193" s="3">
        <f>IF(H193=0,0,ROUND(E193/H193,2))</f>
        <v>37.07</v>
      </c>
      <c r="J193" t="s">
        <v>107</v>
      </c>
      <c r="K193" t="s">
        <v>108</v>
      </c>
      <c r="L193">
        <v>1552366800</v>
      </c>
      <c r="M193">
        <v>1552626000</v>
      </c>
      <c r="N193" s="13">
        <f>((L193/60)/60/24)+DATE(1970,1,1)</f>
        <v>43536.208333333328</v>
      </c>
      <c r="O193" s="13">
        <f>((M193/60)/60/24)+DATE(1970,1,1)</f>
        <v>43539.208333333328</v>
      </c>
      <c r="P193" t="b">
        <v>0</v>
      </c>
      <c r="Q193" t="b">
        <v>0</v>
      </c>
      <c r="R193" t="s">
        <v>33</v>
      </c>
      <c r="S193" t="str">
        <f>LEFT(R193,SEARCH("/",R193)-1)</f>
        <v>theater</v>
      </c>
      <c r="T193" t="str">
        <f>RIGHT(R193,LEN(R193)-SEARCH("/",R193))</f>
        <v>plays</v>
      </c>
    </row>
    <row r="194" spans="1:20" ht="17" x14ac:dyDescent="0.2">
      <c r="A194">
        <v>192</v>
      </c>
      <c r="B194" t="s">
        <v>436</v>
      </c>
      <c r="C194" s="2" t="s">
        <v>437</v>
      </c>
      <c r="D194" s="3">
        <v>42600</v>
      </c>
      <c r="E194" s="3">
        <v>8517</v>
      </c>
      <c r="F194" s="20">
        <f>ROUND(E194/D194,2)</f>
        <v>0.2</v>
      </c>
      <c r="G194" t="s">
        <v>14</v>
      </c>
      <c r="H194">
        <v>243</v>
      </c>
      <c r="I194" s="3">
        <f>IF(H194=0,0,ROUND(E194/H194,2))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3">
        <f>((L194/60)/60/24)+DATE(1970,1,1)</f>
        <v>41817.208333333336</v>
      </c>
      <c r="O194" s="13">
        <f>((M194/60)/60/24)+DATE(1970,1,1)</f>
        <v>41821.208333333336</v>
      </c>
      <c r="P194" t="b">
        <v>0</v>
      </c>
      <c r="Q194" t="b">
        <v>0</v>
      </c>
      <c r="R194" t="s">
        <v>23</v>
      </c>
      <c r="S194" t="str">
        <f>LEFT(R194,SEARCH("/",R194)-1)</f>
        <v>music</v>
      </c>
      <c r="T194" t="str">
        <f>RIGHT(R194,LEN(R194)-SEARCH("/",R194))</f>
        <v>rock</v>
      </c>
    </row>
    <row r="195" spans="1:20" ht="17" x14ac:dyDescent="0.2">
      <c r="A195">
        <v>193</v>
      </c>
      <c r="B195" t="s">
        <v>438</v>
      </c>
      <c r="C195" s="2" t="s">
        <v>439</v>
      </c>
      <c r="D195" s="3">
        <v>6600</v>
      </c>
      <c r="E195" s="3">
        <v>3012</v>
      </c>
      <c r="F195" s="20">
        <f>ROUND(E195/D195,2)</f>
        <v>0.46</v>
      </c>
      <c r="G195" t="s">
        <v>14</v>
      </c>
      <c r="H195">
        <v>65</v>
      </c>
      <c r="I195" s="3">
        <f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3">
        <f>((L195/60)/60/24)+DATE(1970,1,1)</f>
        <v>43198.208333333328</v>
      </c>
      <c r="O195" s="13">
        <f>((M195/60)/60/24)+DATE(1970,1,1)</f>
        <v>43202.208333333328</v>
      </c>
      <c r="P195" t="b">
        <v>1</v>
      </c>
      <c r="Q195" t="b">
        <v>0</v>
      </c>
      <c r="R195" t="s">
        <v>60</v>
      </c>
      <c r="S195" t="str">
        <f>LEFT(R195,SEARCH("/",R195)-1)</f>
        <v>music</v>
      </c>
      <c r="T195" t="str">
        <f>RIGHT(R195,LEN(R195)-SEARCH("/",R195))</f>
        <v>indie rock</v>
      </c>
    </row>
    <row r="196" spans="1:20" ht="17" x14ac:dyDescent="0.2">
      <c r="A196">
        <v>194</v>
      </c>
      <c r="B196" t="s">
        <v>440</v>
      </c>
      <c r="C196" s="2" t="s">
        <v>441</v>
      </c>
      <c r="D196" s="3">
        <v>7100</v>
      </c>
      <c r="E196" s="3">
        <v>8716</v>
      </c>
      <c r="F196" s="20">
        <f>ROUND(E196/D196,2)</f>
        <v>1.23</v>
      </c>
      <c r="G196" t="s">
        <v>20</v>
      </c>
      <c r="H196">
        <v>126</v>
      </c>
      <c r="I196" s="3">
        <f>IF(H196=0,0,ROUND(E196/H196,2))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3">
        <f>((L196/60)/60/24)+DATE(1970,1,1)</f>
        <v>42261.208333333328</v>
      </c>
      <c r="O196" s="13">
        <f>((M196/60)/60/24)+DATE(1970,1,1)</f>
        <v>42277.208333333328</v>
      </c>
      <c r="P196" t="b">
        <v>0</v>
      </c>
      <c r="Q196" t="b">
        <v>0</v>
      </c>
      <c r="R196" t="s">
        <v>148</v>
      </c>
      <c r="S196" t="str">
        <f>LEFT(R196,SEARCH("/",R196)-1)</f>
        <v>music</v>
      </c>
      <c r="T196" t="str">
        <f>RIGHT(R196,LEN(R196)-SEARCH("/",R196))</f>
        <v>metal</v>
      </c>
    </row>
    <row r="197" spans="1:20" ht="17" x14ac:dyDescent="0.2">
      <c r="A197">
        <v>195</v>
      </c>
      <c r="B197" t="s">
        <v>442</v>
      </c>
      <c r="C197" s="2" t="s">
        <v>443</v>
      </c>
      <c r="D197" s="3">
        <v>15800</v>
      </c>
      <c r="E197" s="3">
        <v>57157</v>
      </c>
      <c r="F197" s="20">
        <f>ROUND(E197/D197,2)</f>
        <v>3.62</v>
      </c>
      <c r="G197" t="s">
        <v>20</v>
      </c>
      <c r="H197">
        <v>524</v>
      </c>
      <c r="I197" s="3">
        <f>IF(H197=0,0,ROUND(E197/H197,2))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13">
        <f>((L197/60)/60/24)+DATE(1970,1,1)</f>
        <v>43310.208333333328</v>
      </c>
      <c r="O197" s="13">
        <f>((M197/60)/60/24)+DATE(1970,1,1)</f>
        <v>43317.208333333328</v>
      </c>
      <c r="P197" t="b">
        <v>0</v>
      </c>
      <c r="Q197" t="b">
        <v>0</v>
      </c>
      <c r="R197" t="s">
        <v>50</v>
      </c>
      <c r="S197" t="str">
        <f>LEFT(R197,SEARCH("/",R197)-1)</f>
        <v>music</v>
      </c>
      <c r="T197" t="str">
        <f>RIGHT(R197,LEN(R197)-SEARCH("/",R197))</f>
        <v>electric music</v>
      </c>
    </row>
    <row r="198" spans="1:20" ht="17" x14ac:dyDescent="0.2">
      <c r="A198">
        <v>196</v>
      </c>
      <c r="B198" t="s">
        <v>444</v>
      </c>
      <c r="C198" s="2" t="s">
        <v>445</v>
      </c>
      <c r="D198" s="3">
        <v>8200</v>
      </c>
      <c r="E198" s="3">
        <v>5178</v>
      </c>
      <c r="F198" s="20">
        <f>ROUND(E198/D198,2)</f>
        <v>0.63</v>
      </c>
      <c r="G198" t="s">
        <v>14</v>
      </c>
      <c r="H198">
        <v>100</v>
      </c>
      <c r="I198" s="3">
        <f>IF(H198=0,0,ROUND(E198/H198,2))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>((L198/60)/60/24)+DATE(1970,1,1)</f>
        <v>42616.208333333328</v>
      </c>
      <c r="O198" s="13">
        <f>((M198/60)/60/24)+DATE(1970,1,1)</f>
        <v>42635.208333333328</v>
      </c>
      <c r="P198" t="b">
        <v>0</v>
      </c>
      <c r="Q198" t="b">
        <v>0</v>
      </c>
      <c r="R198" t="s">
        <v>65</v>
      </c>
      <c r="S198" t="str">
        <f>LEFT(R198,SEARCH("/",R198)-1)</f>
        <v>technology</v>
      </c>
      <c r="T198" t="str">
        <f>RIGHT(R198,LEN(R198)-SEARCH("/",R198))</f>
        <v>wearables</v>
      </c>
    </row>
    <row r="199" spans="1:20" ht="17" x14ac:dyDescent="0.2">
      <c r="A199">
        <v>197</v>
      </c>
      <c r="B199" t="s">
        <v>446</v>
      </c>
      <c r="C199" s="2" t="s">
        <v>447</v>
      </c>
      <c r="D199" s="3">
        <v>54700</v>
      </c>
      <c r="E199" s="3">
        <v>163118</v>
      </c>
      <c r="F199" s="20">
        <f>ROUND(E199/D199,2)</f>
        <v>2.98</v>
      </c>
      <c r="G199" t="s">
        <v>20</v>
      </c>
      <c r="H199">
        <v>1989</v>
      </c>
      <c r="I199" s="3">
        <f>IF(H199=0,0,ROUND(E199/H199,2))</f>
        <v>82.01</v>
      </c>
      <c r="J199" t="s">
        <v>21</v>
      </c>
      <c r="K199" t="s">
        <v>22</v>
      </c>
      <c r="L199">
        <v>1498194000</v>
      </c>
      <c r="M199">
        <v>1499403600</v>
      </c>
      <c r="N199" s="13">
        <f>((L199/60)/60/24)+DATE(1970,1,1)</f>
        <v>42909.208333333328</v>
      </c>
      <c r="O199" s="13">
        <f>((M199/60)/60/24)+DATE(1970,1,1)</f>
        <v>42923.208333333328</v>
      </c>
      <c r="P199" t="b">
        <v>0</v>
      </c>
      <c r="Q199" t="b">
        <v>0</v>
      </c>
      <c r="R199" t="s">
        <v>53</v>
      </c>
      <c r="S199" t="str">
        <f>LEFT(R199,SEARCH("/",R199)-1)</f>
        <v>film &amp; video</v>
      </c>
      <c r="T199" t="str">
        <f>RIGHT(R199,LEN(R199)-SEARCH("/",R199))</f>
        <v>drama</v>
      </c>
    </row>
    <row r="200" spans="1:20" ht="17" x14ac:dyDescent="0.2">
      <c r="A200">
        <v>198</v>
      </c>
      <c r="B200" t="s">
        <v>448</v>
      </c>
      <c r="C200" s="2" t="s">
        <v>449</v>
      </c>
      <c r="D200" s="3">
        <v>63200</v>
      </c>
      <c r="E200" s="3">
        <v>6041</v>
      </c>
      <c r="F200" s="20">
        <f>ROUND(E200/D200,2)</f>
        <v>0.1</v>
      </c>
      <c r="G200" t="s">
        <v>14</v>
      </c>
      <c r="H200">
        <v>168</v>
      </c>
      <c r="I200" s="3">
        <f>IF(H200=0,0,ROUND(E200/H200,2))</f>
        <v>35.96</v>
      </c>
      <c r="J200" t="s">
        <v>21</v>
      </c>
      <c r="K200" t="s">
        <v>22</v>
      </c>
      <c r="L200">
        <v>1281070800</v>
      </c>
      <c r="M200">
        <v>1283576400</v>
      </c>
      <c r="N200" s="13">
        <f>((L200/60)/60/24)+DATE(1970,1,1)</f>
        <v>40396.208333333336</v>
      </c>
      <c r="O200" s="13">
        <f>((M200/60)/60/24)+DATE(1970,1,1)</f>
        <v>40425.208333333336</v>
      </c>
      <c r="P200" t="b">
        <v>0</v>
      </c>
      <c r="Q200" t="b">
        <v>0</v>
      </c>
      <c r="R200" t="s">
        <v>50</v>
      </c>
      <c r="S200" t="str">
        <f>LEFT(R200,SEARCH("/",R200)-1)</f>
        <v>music</v>
      </c>
      <c r="T200" t="str">
        <f>RIGHT(R200,LEN(R200)-SEARCH("/",R200))</f>
        <v>electric music</v>
      </c>
    </row>
    <row r="201" spans="1:20" ht="17" x14ac:dyDescent="0.2">
      <c r="A201">
        <v>199</v>
      </c>
      <c r="B201" t="s">
        <v>450</v>
      </c>
      <c r="C201" s="2" t="s">
        <v>451</v>
      </c>
      <c r="D201" s="3">
        <v>1800</v>
      </c>
      <c r="E201" s="3">
        <v>968</v>
      </c>
      <c r="F201" s="20">
        <f>ROUND(E201/D201,2)</f>
        <v>0.54</v>
      </c>
      <c r="G201" t="s">
        <v>14</v>
      </c>
      <c r="H201">
        <v>13</v>
      </c>
      <c r="I201" s="3">
        <f>IF(H201=0,0,ROUND(E201/H201,2))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3">
        <f>((L201/60)/60/24)+DATE(1970,1,1)</f>
        <v>42192.208333333328</v>
      </c>
      <c r="O201" s="13">
        <f>((M201/60)/60/24)+DATE(1970,1,1)</f>
        <v>42196.208333333328</v>
      </c>
      <c r="P201" t="b">
        <v>0</v>
      </c>
      <c r="Q201" t="b">
        <v>0</v>
      </c>
      <c r="R201" t="s">
        <v>23</v>
      </c>
      <c r="S201" t="str">
        <f>LEFT(R201,SEARCH("/",R201)-1)</f>
        <v>music</v>
      </c>
      <c r="T201" t="str">
        <f>RIGHT(R201,LEN(R201)-SEARCH("/",R201))</f>
        <v>rock</v>
      </c>
    </row>
    <row r="202" spans="1:20" ht="17" x14ac:dyDescent="0.2">
      <c r="A202">
        <v>200</v>
      </c>
      <c r="B202" t="s">
        <v>452</v>
      </c>
      <c r="C202" s="2" t="s">
        <v>453</v>
      </c>
      <c r="D202" s="3">
        <v>100</v>
      </c>
      <c r="E202" s="3">
        <v>2</v>
      </c>
      <c r="F202" s="20">
        <f>ROUND(E202/D202,2)</f>
        <v>0.02</v>
      </c>
      <c r="G202" t="s">
        <v>14</v>
      </c>
      <c r="H202">
        <v>1</v>
      </c>
      <c r="I202" s="3">
        <f>IF(H202=0,0,ROUND(E202/H202,2))</f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>((L202/60)/60/24)+DATE(1970,1,1)</f>
        <v>40262.208333333336</v>
      </c>
      <c r="O202" s="13">
        <f>((M202/60)/60/24)+DATE(1970,1,1)</f>
        <v>40273.208333333336</v>
      </c>
      <c r="P202" t="b">
        <v>0</v>
      </c>
      <c r="Q202" t="b">
        <v>0</v>
      </c>
      <c r="R202" t="s">
        <v>33</v>
      </c>
      <c r="S202" t="str">
        <f>LEFT(R202,SEARCH("/",R202)-1)</f>
        <v>theater</v>
      </c>
      <c r="T202" t="str">
        <f>RIGHT(R202,LEN(R202)-SEARCH("/",R202))</f>
        <v>plays</v>
      </c>
    </row>
    <row r="203" spans="1:20" ht="34" x14ac:dyDescent="0.2">
      <c r="A203">
        <v>201</v>
      </c>
      <c r="B203" t="s">
        <v>454</v>
      </c>
      <c r="C203" s="2" t="s">
        <v>455</v>
      </c>
      <c r="D203" s="3">
        <v>2100</v>
      </c>
      <c r="E203" s="3">
        <v>14305</v>
      </c>
      <c r="F203" s="20">
        <f>ROUND(E203/D203,2)</f>
        <v>6.81</v>
      </c>
      <c r="G203" t="s">
        <v>20</v>
      </c>
      <c r="H203">
        <v>157</v>
      </c>
      <c r="I203" s="3">
        <f>IF(H203=0,0,ROUND(E203/H203,2))</f>
        <v>91.11</v>
      </c>
      <c r="J203" t="s">
        <v>21</v>
      </c>
      <c r="K203" t="s">
        <v>22</v>
      </c>
      <c r="L203">
        <v>1406264400</v>
      </c>
      <c r="M203">
        <v>1407819600</v>
      </c>
      <c r="N203" s="13">
        <f>((L203/60)/60/24)+DATE(1970,1,1)</f>
        <v>41845.208333333336</v>
      </c>
      <c r="O203" s="13">
        <f>((M203/60)/60/24)+DATE(1970,1,1)</f>
        <v>41863.208333333336</v>
      </c>
      <c r="P203" t="b">
        <v>0</v>
      </c>
      <c r="Q203" t="b">
        <v>0</v>
      </c>
      <c r="R203" t="s">
        <v>28</v>
      </c>
      <c r="S203" t="str">
        <f>LEFT(R203,SEARCH("/",R203)-1)</f>
        <v>technology</v>
      </c>
      <c r="T203" t="str">
        <f>RIGHT(R203,LEN(R203)-SEARCH("/",R203))</f>
        <v>web</v>
      </c>
    </row>
    <row r="204" spans="1:20" ht="17" x14ac:dyDescent="0.2">
      <c r="A204">
        <v>202</v>
      </c>
      <c r="B204" t="s">
        <v>456</v>
      </c>
      <c r="C204" s="2" t="s">
        <v>457</v>
      </c>
      <c r="D204" s="3">
        <v>8300</v>
      </c>
      <c r="E204" s="3">
        <v>6543</v>
      </c>
      <c r="F204" s="20">
        <f>ROUND(E204/D204,2)</f>
        <v>0.79</v>
      </c>
      <c r="G204" t="s">
        <v>74</v>
      </c>
      <c r="H204">
        <v>82</v>
      </c>
      <c r="I204" s="3">
        <f>IF(H204=0,0,ROUND(E204/H204,2))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3">
        <f>((L204/60)/60/24)+DATE(1970,1,1)</f>
        <v>40818.208333333336</v>
      </c>
      <c r="O204" s="13">
        <f>((M204/60)/60/24)+DATE(1970,1,1)</f>
        <v>40822.208333333336</v>
      </c>
      <c r="P204" t="b">
        <v>0</v>
      </c>
      <c r="Q204" t="b">
        <v>0</v>
      </c>
      <c r="R204" t="s">
        <v>17</v>
      </c>
      <c r="S204" t="str">
        <f>LEFT(R204,SEARCH("/",R204)-1)</f>
        <v>food</v>
      </c>
      <c r="T204" t="str">
        <f>RIGHT(R204,LEN(R204)-SEARCH("/",R204))</f>
        <v>food trucks</v>
      </c>
    </row>
    <row r="205" spans="1:20" ht="34" x14ac:dyDescent="0.2">
      <c r="A205">
        <v>203</v>
      </c>
      <c r="B205" t="s">
        <v>458</v>
      </c>
      <c r="C205" s="2" t="s">
        <v>459</v>
      </c>
      <c r="D205" s="3">
        <v>143900</v>
      </c>
      <c r="E205" s="3">
        <v>193413</v>
      </c>
      <c r="F205" s="20">
        <f>ROUND(E205/D205,2)</f>
        <v>1.34</v>
      </c>
      <c r="G205" t="s">
        <v>20</v>
      </c>
      <c r="H205">
        <v>4498</v>
      </c>
      <c r="I205" s="3">
        <f>IF(H205=0,0,ROUND(E205/H205,2))</f>
        <v>43</v>
      </c>
      <c r="J205" t="s">
        <v>26</v>
      </c>
      <c r="K205" t="s">
        <v>27</v>
      </c>
      <c r="L205">
        <v>1484632800</v>
      </c>
      <c r="M205">
        <v>1484805600</v>
      </c>
      <c r="N205" s="13">
        <f>((L205/60)/60/24)+DATE(1970,1,1)</f>
        <v>42752.25</v>
      </c>
      <c r="O205" s="13">
        <f>((M205/60)/60/24)+DATE(1970,1,1)</f>
        <v>42754.25</v>
      </c>
      <c r="P205" t="b">
        <v>0</v>
      </c>
      <c r="Q205" t="b">
        <v>0</v>
      </c>
      <c r="R205" t="s">
        <v>33</v>
      </c>
      <c r="S205" t="str">
        <f>LEFT(R205,SEARCH("/",R205)-1)</f>
        <v>theater</v>
      </c>
      <c r="T205" t="str">
        <f>RIGHT(R205,LEN(R205)-SEARCH("/",R205))</f>
        <v>plays</v>
      </c>
    </row>
    <row r="206" spans="1:20" ht="17" x14ac:dyDescent="0.2">
      <c r="A206">
        <v>204</v>
      </c>
      <c r="B206" t="s">
        <v>460</v>
      </c>
      <c r="C206" s="2" t="s">
        <v>461</v>
      </c>
      <c r="D206" s="3">
        <v>75000</v>
      </c>
      <c r="E206" s="3">
        <v>2529</v>
      </c>
      <c r="F206" s="20">
        <f>ROUND(E206/D206,2)</f>
        <v>0.03</v>
      </c>
      <c r="G206" t="s">
        <v>14</v>
      </c>
      <c r="H206">
        <v>40</v>
      </c>
      <c r="I206" s="3">
        <f>IF(H206=0,0,ROUND(E206/H206,2))</f>
        <v>63.23</v>
      </c>
      <c r="J206" t="s">
        <v>21</v>
      </c>
      <c r="K206" t="s">
        <v>22</v>
      </c>
      <c r="L206">
        <v>1301806800</v>
      </c>
      <c r="M206">
        <v>1302670800</v>
      </c>
      <c r="N206" s="13">
        <f>((L206/60)/60/24)+DATE(1970,1,1)</f>
        <v>40636.208333333336</v>
      </c>
      <c r="O206" s="13">
        <f>((M206/60)/60/24)+DATE(1970,1,1)</f>
        <v>40646.208333333336</v>
      </c>
      <c r="P206" t="b">
        <v>0</v>
      </c>
      <c r="Q206" t="b">
        <v>0</v>
      </c>
      <c r="R206" t="s">
        <v>159</v>
      </c>
      <c r="S206" t="str">
        <f>LEFT(R206,SEARCH("/",R206)-1)</f>
        <v>music</v>
      </c>
      <c r="T206" t="str">
        <f>RIGHT(R206,LEN(R206)-SEARCH("/",R206))</f>
        <v>jazz</v>
      </c>
    </row>
    <row r="207" spans="1:20" ht="17" x14ac:dyDescent="0.2">
      <c r="A207">
        <v>205</v>
      </c>
      <c r="B207" t="s">
        <v>462</v>
      </c>
      <c r="C207" s="2" t="s">
        <v>463</v>
      </c>
      <c r="D207" s="3">
        <v>1300</v>
      </c>
      <c r="E207" s="3">
        <v>5614</v>
      </c>
      <c r="F207" s="20">
        <f>ROUND(E207/D207,2)</f>
        <v>4.32</v>
      </c>
      <c r="G207" t="s">
        <v>20</v>
      </c>
      <c r="H207">
        <v>80</v>
      </c>
      <c r="I207" s="3">
        <f>IF(H207=0,0,ROUND(E207/H207,2))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3">
        <f>((L207/60)/60/24)+DATE(1970,1,1)</f>
        <v>43390.208333333328</v>
      </c>
      <c r="O207" s="13">
        <f>((M207/60)/60/24)+DATE(1970,1,1)</f>
        <v>43402.208333333328</v>
      </c>
      <c r="P207" t="b">
        <v>1</v>
      </c>
      <c r="Q207" t="b">
        <v>0</v>
      </c>
      <c r="R207" t="s">
        <v>33</v>
      </c>
      <c r="S207" t="str">
        <f>LEFT(R207,SEARCH("/",R207)-1)</f>
        <v>theater</v>
      </c>
      <c r="T207" t="str">
        <f>RIGHT(R207,LEN(R207)-SEARCH("/",R207))</f>
        <v>plays</v>
      </c>
    </row>
    <row r="208" spans="1:20" ht="17" x14ac:dyDescent="0.2">
      <c r="A208">
        <v>206</v>
      </c>
      <c r="B208" t="s">
        <v>464</v>
      </c>
      <c r="C208" s="2" t="s">
        <v>465</v>
      </c>
      <c r="D208" s="3">
        <v>9000</v>
      </c>
      <c r="E208" s="3">
        <v>3496</v>
      </c>
      <c r="F208" s="20">
        <f>ROUND(E208/D208,2)</f>
        <v>0.39</v>
      </c>
      <c r="G208" t="s">
        <v>74</v>
      </c>
      <c r="H208">
        <v>57</v>
      </c>
      <c r="I208" s="3">
        <f>IF(H208=0,0,ROUND(E208/H208,2))</f>
        <v>61.33</v>
      </c>
      <c r="J208" t="s">
        <v>21</v>
      </c>
      <c r="K208" t="s">
        <v>22</v>
      </c>
      <c r="L208">
        <v>1267250400</v>
      </c>
      <c r="M208">
        <v>1268028000</v>
      </c>
      <c r="N208" s="13">
        <f>((L208/60)/60/24)+DATE(1970,1,1)</f>
        <v>40236.25</v>
      </c>
      <c r="O208" s="13">
        <f>((M208/60)/60/24)+DATE(1970,1,1)</f>
        <v>40245.25</v>
      </c>
      <c r="P208" t="b">
        <v>0</v>
      </c>
      <c r="Q208" t="b">
        <v>0</v>
      </c>
      <c r="R208" t="s">
        <v>119</v>
      </c>
      <c r="S208" t="str">
        <f>LEFT(R208,SEARCH("/",R208)-1)</f>
        <v>publishing</v>
      </c>
      <c r="T208" t="str">
        <f>RIGHT(R208,LEN(R208)-SEARCH("/",R208))</f>
        <v>fiction</v>
      </c>
    </row>
    <row r="209" spans="1:20" ht="34" x14ac:dyDescent="0.2">
      <c r="A209">
        <v>207</v>
      </c>
      <c r="B209" t="s">
        <v>466</v>
      </c>
      <c r="C209" s="2" t="s">
        <v>467</v>
      </c>
      <c r="D209" s="3">
        <v>1000</v>
      </c>
      <c r="E209" s="3">
        <v>4257</v>
      </c>
      <c r="F209" s="20">
        <f>ROUND(E209/D209,2)</f>
        <v>4.26</v>
      </c>
      <c r="G209" t="s">
        <v>20</v>
      </c>
      <c r="H209">
        <v>43</v>
      </c>
      <c r="I209" s="3">
        <f>IF(H209=0,0,ROUND(E209/H209,2))</f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>((L209/60)/60/24)+DATE(1970,1,1)</f>
        <v>43340.208333333328</v>
      </c>
      <c r="O209" s="13">
        <f>((M209/60)/60/24)+DATE(1970,1,1)</f>
        <v>43360.208333333328</v>
      </c>
      <c r="P209" t="b">
        <v>0</v>
      </c>
      <c r="Q209" t="b">
        <v>1</v>
      </c>
      <c r="R209" t="s">
        <v>23</v>
      </c>
      <c r="S209" t="str">
        <f>LEFT(R209,SEARCH("/",R209)-1)</f>
        <v>music</v>
      </c>
      <c r="T209" t="str">
        <f>RIGHT(R209,LEN(R209)-SEARCH("/",R209))</f>
        <v>rock</v>
      </c>
    </row>
    <row r="210" spans="1:20" ht="17" x14ac:dyDescent="0.2">
      <c r="A210">
        <v>208</v>
      </c>
      <c r="B210" t="s">
        <v>468</v>
      </c>
      <c r="C210" s="2" t="s">
        <v>469</v>
      </c>
      <c r="D210" s="3">
        <v>196900</v>
      </c>
      <c r="E210" s="3">
        <v>199110</v>
      </c>
      <c r="F210" s="20">
        <f>ROUND(E210/D210,2)</f>
        <v>1.01</v>
      </c>
      <c r="G210" t="s">
        <v>20</v>
      </c>
      <c r="H210">
        <v>2053</v>
      </c>
      <c r="I210" s="3">
        <f>IF(H210=0,0,ROUND(E210/H210,2))</f>
        <v>96.98</v>
      </c>
      <c r="J210" t="s">
        <v>21</v>
      </c>
      <c r="K210" t="s">
        <v>22</v>
      </c>
      <c r="L210">
        <v>1510207200</v>
      </c>
      <c r="M210">
        <v>1512280800</v>
      </c>
      <c r="N210" s="13">
        <f>((L210/60)/60/24)+DATE(1970,1,1)</f>
        <v>43048.25</v>
      </c>
      <c r="O210" s="13">
        <f>((M210/60)/60/24)+DATE(1970,1,1)</f>
        <v>43072.25</v>
      </c>
      <c r="P210" t="b">
        <v>0</v>
      </c>
      <c r="Q210" t="b">
        <v>0</v>
      </c>
      <c r="R210" t="s">
        <v>42</v>
      </c>
      <c r="S210" t="str">
        <f>LEFT(R210,SEARCH("/",R210)-1)</f>
        <v>film &amp; video</v>
      </c>
      <c r="T210" t="str">
        <f>RIGHT(R210,LEN(R210)-SEARCH("/",R210))</f>
        <v>documentary</v>
      </c>
    </row>
    <row r="211" spans="1:20" ht="17" x14ac:dyDescent="0.2">
      <c r="A211">
        <v>209</v>
      </c>
      <c r="B211" t="s">
        <v>470</v>
      </c>
      <c r="C211" s="2" t="s">
        <v>471</v>
      </c>
      <c r="D211" s="3">
        <v>194500</v>
      </c>
      <c r="E211" s="3">
        <v>41212</v>
      </c>
      <c r="F211" s="20">
        <f>ROUND(E211/D211,2)</f>
        <v>0.21</v>
      </c>
      <c r="G211" t="s">
        <v>47</v>
      </c>
      <c r="H211">
        <v>808</v>
      </c>
      <c r="I211" s="3">
        <f>IF(H211=0,0,ROUND(E211/H211,2))</f>
        <v>51</v>
      </c>
      <c r="J211" t="s">
        <v>26</v>
      </c>
      <c r="K211" t="s">
        <v>27</v>
      </c>
      <c r="L211">
        <v>1462510800</v>
      </c>
      <c r="M211">
        <v>1463115600</v>
      </c>
      <c r="N211" s="13">
        <f>((L211/60)/60/24)+DATE(1970,1,1)</f>
        <v>42496.208333333328</v>
      </c>
      <c r="O211" s="13">
        <f>((M211/60)/60/24)+DATE(1970,1,1)</f>
        <v>42503.208333333328</v>
      </c>
      <c r="P211" t="b">
        <v>0</v>
      </c>
      <c r="Q211" t="b">
        <v>0</v>
      </c>
      <c r="R211" t="s">
        <v>42</v>
      </c>
      <c r="S211" t="str">
        <f>LEFT(R211,SEARCH("/",R211)-1)</f>
        <v>film &amp; video</v>
      </c>
      <c r="T211" t="str">
        <f>RIGHT(R211,LEN(R211)-SEARCH("/",R211))</f>
        <v>documentary</v>
      </c>
    </row>
    <row r="212" spans="1:20" ht="17" x14ac:dyDescent="0.2">
      <c r="A212">
        <v>210</v>
      </c>
      <c r="B212" t="s">
        <v>472</v>
      </c>
      <c r="C212" s="2" t="s">
        <v>473</v>
      </c>
      <c r="D212" s="3">
        <v>9400</v>
      </c>
      <c r="E212" s="3">
        <v>6338</v>
      </c>
      <c r="F212" s="20">
        <f>ROUND(E212/D212,2)</f>
        <v>0.67</v>
      </c>
      <c r="G212" t="s">
        <v>14</v>
      </c>
      <c r="H212">
        <v>226</v>
      </c>
      <c r="I212" s="3">
        <f>IF(H212=0,0,ROUND(E212/H212,2))</f>
        <v>28.04</v>
      </c>
      <c r="J212" t="s">
        <v>36</v>
      </c>
      <c r="K212" t="s">
        <v>37</v>
      </c>
      <c r="L212">
        <v>1488520800</v>
      </c>
      <c r="M212">
        <v>1490850000</v>
      </c>
      <c r="N212" s="13">
        <f>((L212/60)/60/24)+DATE(1970,1,1)</f>
        <v>42797.25</v>
      </c>
      <c r="O212" s="13">
        <f>((M212/60)/60/24)+DATE(1970,1,1)</f>
        <v>42824.208333333328</v>
      </c>
      <c r="P212" t="b">
        <v>0</v>
      </c>
      <c r="Q212" t="b">
        <v>0</v>
      </c>
      <c r="R212" t="s">
        <v>474</v>
      </c>
      <c r="S212" t="str">
        <f>LEFT(R212,SEARCH("/",R212)-1)</f>
        <v>film &amp; video</v>
      </c>
      <c r="T212" t="str">
        <f>RIGHT(R212,LEN(R212)-SEARCH("/",R212))</f>
        <v>science fiction</v>
      </c>
    </row>
    <row r="213" spans="1:20" ht="34" x14ac:dyDescent="0.2">
      <c r="A213">
        <v>211</v>
      </c>
      <c r="B213" t="s">
        <v>475</v>
      </c>
      <c r="C213" s="2" t="s">
        <v>476</v>
      </c>
      <c r="D213" s="3">
        <v>104400</v>
      </c>
      <c r="E213" s="3">
        <v>99100</v>
      </c>
      <c r="F213" s="20">
        <f>ROUND(E213/D213,2)</f>
        <v>0.95</v>
      </c>
      <c r="G213" t="s">
        <v>14</v>
      </c>
      <c r="H213">
        <v>1625</v>
      </c>
      <c r="I213" s="3">
        <f>IF(H213=0,0,ROUND(E213/H213,2))</f>
        <v>60.98</v>
      </c>
      <c r="J213" t="s">
        <v>21</v>
      </c>
      <c r="K213" t="s">
        <v>22</v>
      </c>
      <c r="L213">
        <v>1377579600</v>
      </c>
      <c r="M213">
        <v>1379653200</v>
      </c>
      <c r="N213" s="13">
        <f>((L213/60)/60/24)+DATE(1970,1,1)</f>
        <v>41513.208333333336</v>
      </c>
      <c r="O213" s="13">
        <f>((M213/60)/60/24)+DATE(1970,1,1)</f>
        <v>41537.208333333336</v>
      </c>
      <c r="P213" t="b">
        <v>0</v>
      </c>
      <c r="Q213" t="b">
        <v>0</v>
      </c>
      <c r="R213" t="s">
        <v>33</v>
      </c>
      <c r="S213" t="str">
        <f>LEFT(R213,SEARCH("/",R213)-1)</f>
        <v>theater</v>
      </c>
      <c r="T213" t="str">
        <f>RIGHT(R213,LEN(R213)-SEARCH("/",R213))</f>
        <v>plays</v>
      </c>
    </row>
    <row r="214" spans="1:20" ht="34" x14ac:dyDescent="0.2">
      <c r="A214">
        <v>212</v>
      </c>
      <c r="B214" t="s">
        <v>477</v>
      </c>
      <c r="C214" s="2" t="s">
        <v>478</v>
      </c>
      <c r="D214" s="3">
        <v>8100</v>
      </c>
      <c r="E214" s="3">
        <v>12300</v>
      </c>
      <c r="F214" s="20">
        <f>ROUND(E214/D214,2)</f>
        <v>1.52</v>
      </c>
      <c r="G214" t="s">
        <v>20</v>
      </c>
      <c r="H214">
        <v>168</v>
      </c>
      <c r="I214" s="3">
        <f>IF(H214=0,0,ROUND(E214/H214,2))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3">
        <f>((L214/60)/60/24)+DATE(1970,1,1)</f>
        <v>43814.25</v>
      </c>
      <c r="O214" s="13">
        <f>((M214/60)/60/24)+DATE(1970,1,1)</f>
        <v>43860.25</v>
      </c>
      <c r="P214" t="b">
        <v>0</v>
      </c>
      <c r="Q214" t="b">
        <v>0</v>
      </c>
      <c r="R214" t="s">
        <v>33</v>
      </c>
      <c r="S214" t="str">
        <f>LEFT(R214,SEARCH("/",R214)-1)</f>
        <v>theater</v>
      </c>
      <c r="T214" t="str">
        <f>RIGHT(R214,LEN(R214)-SEARCH("/",R214))</f>
        <v>plays</v>
      </c>
    </row>
    <row r="215" spans="1:20" ht="34" x14ac:dyDescent="0.2">
      <c r="A215">
        <v>213</v>
      </c>
      <c r="B215" t="s">
        <v>479</v>
      </c>
      <c r="C215" s="2" t="s">
        <v>480</v>
      </c>
      <c r="D215" s="3">
        <v>87900</v>
      </c>
      <c r="E215" s="3">
        <v>171549</v>
      </c>
      <c r="F215" s="20">
        <f>ROUND(E215/D215,2)</f>
        <v>1.95</v>
      </c>
      <c r="G215" t="s">
        <v>20</v>
      </c>
      <c r="H215">
        <v>4289</v>
      </c>
      <c r="I215" s="3">
        <f>IF(H215=0,0,ROUND(E215/H215,2))</f>
        <v>40</v>
      </c>
      <c r="J215" t="s">
        <v>21</v>
      </c>
      <c r="K215" t="s">
        <v>22</v>
      </c>
      <c r="L215">
        <v>1289019600</v>
      </c>
      <c r="M215">
        <v>1289714400</v>
      </c>
      <c r="N215" s="13">
        <f>((L215/60)/60/24)+DATE(1970,1,1)</f>
        <v>40488.208333333336</v>
      </c>
      <c r="O215" s="13">
        <f>((M215/60)/60/24)+DATE(1970,1,1)</f>
        <v>40496.25</v>
      </c>
      <c r="P215" t="b">
        <v>0</v>
      </c>
      <c r="Q215" t="b">
        <v>1</v>
      </c>
      <c r="R215" t="s">
        <v>60</v>
      </c>
      <c r="S215" t="str">
        <f>LEFT(R215,SEARCH("/",R215)-1)</f>
        <v>music</v>
      </c>
      <c r="T215" t="str">
        <f>RIGHT(R215,LEN(R215)-SEARCH("/",R215))</f>
        <v>indie rock</v>
      </c>
    </row>
    <row r="216" spans="1:20" ht="17" x14ac:dyDescent="0.2">
      <c r="A216">
        <v>214</v>
      </c>
      <c r="B216" t="s">
        <v>481</v>
      </c>
      <c r="C216" s="2" t="s">
        <v>482</v>
      </c>
      <c r="D216" s="3">
        <v>1400</v>
      </c>
      <c r="E216" s="3">
        <v>14324</v>
      </c>
      <c r="F216" s="20">
        <f>ROUND(E216/D216,2)</f>
        <v>10.23</v>
      </c>
      <c r="G216" t="s">
        <v>20</v>
      </c>
      <c r="H216">
        <v>165</v>
      </c>
      <c r="I216" s="3">
        <f>IF(H216=0,0,ROUND(E216/H216,2))</f>
        <v>86.81</v>
      </c>
      <c r="J216" t="s">
        <v>21</v>
      </c>
      <c r="K216" t="s">
        <v>22</v>
      </c>
      <c r="L216">
        <v>1282194000</v>
      </c>
      <c r="M216">
        <v>1282712400</v>
      </c>
      <c r="N216" s="13">
        <f>((L216/60)/60/24)+DATE(1970,1,1)</f>
        <v>40409.208333333336</v>
      </c>
      <c r="O216" s="13">
        <f>((M216/60)/60/24)+DATE(1970,1,1)</f>
        <v>40415.208333333336</v>
      </c>
      <c r="P216" t="b">
        <v>0</v>
      </c>
      <c r="Q216" t="b">
        <v>0</v>
      </c>
      <c r="R216" t="s">
        <v>23</v>
      </c>
      <c r="S216" t="str">
        <f>LEFT(R216,SEARCH("/",R216)-1)</f>
        <v>music</v>
      </c>
      <c r="T216" t="str">
        <f>RIGHT(R216,LEN(R216)-SEARCH("/",R216))</f>
        <v>rock</v>
      </c>
    </row>
    <row r="217" spans="1:20" ht="17" x14ac:dyDescent="0.2">
      <c r="A217">
        <v>215</v>
      </c>
      <c r="B217" t="s">
        <v>483</v>
      </c>
      <c r="C217" s="2" t="s">
        <v>484</v>
      </c>
      <c r="D217" s="3">
        <v>156800</v>
      </c>
      <c r="E217" s="3">
        <v>6024</v>
      </c>
      <c r="F217" s="20">
        <f>ROUND(E217/D217,2)</f>
        <v>0.04</v>
      </c>
      <c r="G217" t="s">
        <v>14</v>
      </c>
      <c r="H217">
        <v>143</v>
      </c>
      <c r="I217" s="3">
        <f>IF(H217=0,0,ROUND(E217/H217,2))</f>
        <v>42.13</v>
      </c>
      <c r="J217" t="s">
        <v>21</v>
      </c>
      <c r="K217" t="s">
        <v>22</v>
      </c>
      <c r="L217">
        <v>1550037600</v>
      </c>
      <c r="M217">
        <v>1550210400</v>
      </c>
      <c r="N217" s="13">
        <f>((L217/60)/60/24)+DATE(1970,1,1)</f>
        <v>43509.25</v>
      </c>
      <c r="O217" s="13">
        <f>((M217/60)/60/24)+DATE(1970,1,1)</f>
        <v>43511.25</v>
      </c>
      <c r="P217" t="b">
        <v>0</v>
      </c>
      <c r="Q217" t="b">
        <v>0</v>
      </c>
      <c r="R217" t="s">
        <v>33</v>
      </c>
      <c r="S217" t="str">
        <f>LEFT(R217,SEARCH("/",R217)-1)</f>
        <v>theater</v>
      </c>
      <c r="T217" t="str">
        <f>RIGHT(R217,LEN(R217)-SEARCH("/",R217))</f>
        <v>plays</v>
      </c>
    </row>
    <row r="218" spans="1:20" ht="17" x14ac:dyDescent="0.2">
      <c r="A218">
        <v>216</v>
      </c>
      <c r="B218" t="s">
        <v>485</v>
      </c>
      <c r="C218" s="2" t="s">
        <v>486</v>
      </c>
      <c r="D218" s="3">
        <v>121700</v>
      </c>
      <c r="E218" s="3">
        <v>188721</v>
      </c>
      <c r="F218" s="20">
        <f>ROUND(E218/D218,2)</f>
        <v>1.55</v>
      </c>
      <c r="G218" t="s">
        <v>20</v>
      </c>
      <c r="H218">
        <v>1815</v>
      </c>
      <c r="I218" s="3">
        <f>IF(H218=0,0,ROUND(E218/H218,2))</f>
        <v>103.98</v>
      </c>
      <c r="J218" t="s">
        <v>21</v>
      </c>
      <c r="K218" t="s">
        <v>22</v>
      </c>
      <c r="L218">
        <v>1321941600</v>
      </c>
      <c r="M218">
        <v>1322114400</v>
      </c>
      <c r="N218" s="13">
        <f>((L218/60)/60/24)+DATE(1970,1,1)</f>
        <v>40869.25</v>
      </c>
      <c r="O218" s="13">
        <f>((M218/60)/60/24)+DATE(1970,1,1)</f>
        <v>40871.25</v>
      </c>
      <c r="P218" t="b">
        <v>0</v>
      </c>
      <c r="Q218" t="b">
        <v>0</v>
      </c>
      <c r="R218" t="s">
        <v>33</v>
      </c>
      <c r="S218" t="str">
        <f>LEFT(R218,SEARCH("/",R218)-1)</f>
        <v>theater</v>
      </c>
      <c r="T218" t="str">
        <f>RIGHT(R218,LEN(R218)-SEARCH("/",R218))</f>
        <v>plays</v>
      </c>
    </row>
    <row r="219" spans="1:20" ht="17" x14ac:dyDescent="0.2">
      <c r="A219">
        <v>217</v>
      </c>
      <c r="B219" t="s">
        <v>487</v>
      </c>
      <c r="C219" s="2" t="s">
        <v>488</v>
      </c>
      <c r="D219" s="3">
        <v>129400</v>
      </c>
      <c r="E219" s="3">
        <v>57911</v>
      </c>
      <c r="F219" s="20">
        <f>ROUND(E219/D219,2)</f>
        <v>0.45</v>
      </c>
      <c r="G219" t="s">
        <v>14</v>
      </c>
      <c r="H219">
        <v>934</v>
      </c>
      <c r="I219" s="3">
        <f>IF(H219=0,0,ROUND(E219/H219,2))</f>
        <v>62</v>
      </c>
      <c r="J219" t="s">
        <v>21</v>
      </c>
      <c r="K219" t="s">
        <v>22</v>
      </c>
      <c r="L219">
        <v>1556427600</v>
      </c>
      <c r="M219">
        <v>1557205200</v>
      </c>
      <c r="N219" s="13">
        <f>((L219/60)/60/24)+DATE(1970,1,1)</f>
        <v>43583.208333333328</v>
      </c>
      <c r="O219" s="13">
        <f>((M219/60)/60/24)+DATE(1970,1,1)</f>
        <v>43592.208333333328</v>
      </c>
      <c r="P219" t="b">
        <v>0</v>
      </c>
      <c r="Q219" t="b">
        <v>0</v>
      </c>
      <c r="R219" t="s">
        <v>474</v>
      </c>
      <c r="S219" t="str">
        <f>LEFT(R219,SEARCH("/",R219)-1)</f>
        <v>film &amp; video</v>
      </c>
      <c r="T219" t="str">
        <f>RIGHT(R219,LEN(R219)-SEARCH("/",R219))</f>
        <v>science fiction</v>
      </c>
    </row>
    <row r="220" spans="1:20" ht="17" x14ac:dyDescent="0.2">
      <c r="A220">
        <v>218</v>
      </c>
      <c r="B220" t="s">
        <v>489</v>
      </c>
      <c r="C220" s="2" t="s">
        <v>490</v>
      </c>
      <c r="D220" s="3">
        <v>5700</v>
      </c>
      <c r="E220" s="3">
        <v>12309</v>
      </c>
      <c r="F220" s="20">
        <f>ROUND(E220/D220,2)</f>
        <v>2.16</v>
      </c>
      <c r="G220" t="s">
        <v>20</v>
      </c>
      <c r="H220">
        <v>397</v>
      </c>
      <c r="I220" s="3">
        <f>IF(H220=0,0,ROUND(E220/H220,2))</f>
        <v>31.01</v>
      </c>
      <c r="J220" t="s">
        <v>40</v>
      </c>
      <c r="K220" t="s">
        <v>41</v>
      </c>
      <c r="L220">
        <v>1320991200</v>
      </c>
      <c r="M220">
        <v>1323928800</v>
      </c>
      <c r="N220" s="13">
        <f>((L220/60)/60/24)+DATE(1970,1,1)</f>
        <v>40858.25</v>
      </c>
      <c r="O220" s="13">
        <f>((M220/60)/60/24)+DATE(1970,1,1)</f>
        <v>40892.25</v>
      </c>
      <c r="P220" t="b">
        <v>0</v>
      </c>
      <c r="Q220" t="b">
        <v>1</v>
      </c>
      <c r="R220" t="s">
        <v>100</v>
      </c>
      <c r="S220" t="str">
        <f>LEFT(R220,SEARCH("/",R220)-1)</f>
        <v>film &amp; video</v>
      </c>
      <c r="T220" t="str">
        <f>RIGHT(R220,LEN(R220)-SEARCH("/",R220))</f>
        <v>shorts</v>
      </c>
    </row>
    <row r="221" spans="1:20" ht="17" x14ac:dyDescent="0.2">
      <c r="A221">
        <v>219</v>
      </c>
      <c r="B221" t="s">
        <v>491</v>
      </c>
      <c r="C221" s="2" t="s">
        <v>492</v>
      </c>
      <c r="D221" s="3">
        <v>41700</v>
      </c>
      <c r="E221" s="3">
        <v>138497</v>
      </c>
      <c r="F221" s="20">
        <f>ROUND(E221/D221,2)</f>
        <v>3.32</v>
      </c>
      <c r="G221" t="s">
        <v>20</v>
      </c>
      <c r="H221">
        <v>1539</v>
      </c>
      <c r="I221" s="3">
        <f>IF(H221=0,0,ROUND(E221/H221,2))</f>
        <v>89.99</v>
      </c>
      <c r="J221" t="s">
        <v>21</v>
      </c>
      <c r="K221" t="s">
        <v>22</v>
      </c>
      <c r="L221">
        <v>1345093200</v>
      </c>
      <c r="M221">
        <v>1346130000</v>
      </c>
      <c r="N221" s="13">
        <f>((L221/60)/60/24)+DATE(1970,1,1)</f>
        <v>41137.208333333336</v>
      </c>
      <c r="O221" s="13">
        <f>((M221/60)/60/24)+DATE(1970,1,1)</f>
        <v>41149.208333333336</v>
      </c>
      <c r="P221" t="b">
        <v>0</v>
      </c>
      <c r="Q221" t="b">
        <v>0</v>
      </c>
      <c r="R221" t="s">
        <v>71</v>
      </c>
      <c r="S221" t="str">
        <f>LEFT(R221,SEARCH("/",R221)-1)</f>
        <v>film &amp; video</v>
      </c>
      <c r="T221" t="str">
        <f>RIGHT(R221,LEN(R221)-SEARCH("/",R221))</f>
        <v>animation</v>
      </c>
    </row>
    <row r="222" spans="1:20" ht="17" x14ac:dyDescent="0.2">
      <c r="A222">
        <v>220</v>
      </c>
      <c r="B222" t="s">
        <v>493</v>
      </c>
      <c r="C222" s="2" t="s">
        <v>494</v>
      </c>
      <c r="D222" s="3">
        <v>7900</v>
      </c>
      <c r="E222" s="3">
        <v>667</v>
      </c>
      <c r="F222" s="20">
        <f>ROUND(E222/D222,2)</f>
        <v>0.08</v>
      </c>
      <c r="G222" t="s">
        <v>14</v>
      </c>
      <c r="H222">
        <v>17</v>
      </c>
      <c r="I222" s="3">
        <f>IF(H222=0,0,ROUND(E222/H222,2))</f>
        <v>39.24</v>
      </c>
      <c r="J222" t="s">
        <v>21</v>
      </c>
      <c r="K222" t="s">
        <v>22</v>
      </c>
      <c r="L222">
        <v>1309496400</v>
      </c>
      <c r="M222">
        <v>1311051600</v>
      </c>
      <c r="N222" s="13">
        <f>((L222/60)/60/24)+DATE(1970,1,1)</f>
        <v>40725.208333333336</v>
      </c>
      <c r="O222" s="13">
        <f>((M222/60)/60/24)+DATE(1970,1,1)</f>
        <v>40743.208333333336</v>
      </c>
      <c r="P222" t="b">
        <v>1</v>
      </c>
      <c r="Q222" t="b">
        <v>0</v>
      </c>
      <c r="R222" t="s">
        <v>33</v>
      </c>
      <c r="S222" t="str">
        <f>LEFT(R222,SEARCH("/",R222)-1)</f>
        <v>theater</v>
      </c>
      <c r="T222" t="str">
        <f>RIGHT(R222,LEN(R222)-SEARCH("/",R222))</f>
        <v>plays</v>
      </c>
    </row>
    <row r="223" spans="1:20" ht="34" x14ac:dyDescent="0.2">
      <c r="A223">
        <v>221</v>
      </c>
      <c r="B223" t="s">
        <v>495</v>
      </c>
      <c r="C223" s="2" t="s">
        <v>496</v>
      </c>
      <c r="D223" s="3">
        <v>121500</v>
      </c>
      <c r="E223" s="3">
        <v>119830</v>
      </c>
      <c r="F223" s="20">
        <f>ROUND(E223/D223,2)</f>
        <v>0.99</v>
      </c>
      <c r="G223" t="s">
        <v>14</v>
      </c>
      <c r="H223">
        <v>2179</v>
      </c>
      <c r="I223" s="3">
        <f>IF(H223=0,0,ROUND(E223/H223,2))</f>
        <v>54.99</v>
      </c>
      <c r="J223" t="s">
        <v>21</v>
      </c>
      <c r="K223" t="s">
        <v>22</v>
      </c>
      <c r="L223">
        <v>1340254800</v>
      </c>
      <c r="M223">
        <v>1340427600</v>
      </c>
      <c r="N223" s="13">
        <f>((L223/60)/60/24)+DATE(1970,1,1)</f>
        <v>41081.208333333336</v>
      </c>
      <c r="O223" s="13">
        <f>((M223/60)/60/24)+DATE(1970,1,1)</f>
        <v>41083.208333333336</v>
      </c>
      <c r="P223" t="b">
        <v>1</v>
      </c>
      <c r="Q223" t="b">
        <v>0</v>
      </c>
      <c r="R223" t="s">
        <v>17</v>
      </c>
      <c r="S223" t="str">
        <f>LEFT(R223,SEARCH("/",R223)-1)</f>
        <v>food</v>
      </c>
      <c r="T223" t="str">
        <f>RIGHT(R223,LEN(R223)-SEARCH("/",R223))</f>
        <v>food trucks</v>
      </c>
    </row>
    <row r="224" spans="1:20" ht="17" x14ac:dyDescent="0.2">
      <c r="A224">
        <v>222</v>
      </c>
      <c r="B224" t="s">
        <v>497</v>
      </c>
      <c r="C224" s="2" t="s">
        <v>498</v>
      </c>
      <c r="D224" s="3">
        <v>4800</v>
      </c>
      <c r="E224" s="3">
        <v>6623</v>
      </c>
      <c r="F224" s="20">
        <f>ROUND(E224/D224,2)</f>
        <v>1.38</v>
      </c>
      <c r="G224" t="s">
        <v>20</v>
      </c>
      <c r="H224">
        <v>138</v>
      </c>
      <c r="I224" s="3">
        <f>IF(H224=0,0,ROUND(E224/H224,2))</f>
        <v>47.99</v>
      </c>
      <c r="J224" t="s">
        <v>21</v>
      </c>
      <c r="K224" t="s">
        <v>22</v>
      </c>
      <c r="L224">
        <v>1412226000</v>
      </c>
      <c r="M224">
        <v>1412312400</v>
      </c>
      <c r="N224" s="13">
        <f>((L224/60)/60/24)+DATE(1970,1,1)</f>
        <v>41914.208333333336</v>
      </c>
      <c r="O224" s="13">
        <f>((M224/60)/60/24)+DATE(1970,1,1)</f>
        <v>41915.208333333336</v>
      </c>
      <c r="P224" t="b">
        <v>0</v>
      </c>
      <c r="Q224" t="b">
        <v>0</v>
      </c>
      <c r="R224" t="s">
        <v>122</v>
      </c>
      <c r="S224" t="str">
        <f>LEFT(R224,SEARCH("/",R224)-1)</f>
        <v>photography</v>
      </c>
      <c r="T224" t="str">
        <f>RIGHT(R224,LEN(R224)-SEARCH("/",R224))</f>
        <v>photography books</v>
      </c>
    </row>
    <row r="225" spans="1:20" ht="17" x14ac:dyDescent="0.2">
      <c r="A225">
        <v>223</v>
      </c>
      <c r="B225" t="s">
        <v>499</v>
      </c>
      <c r="C225" s="2" t="s">
        <v>500</v>
      </c>
      <c r="D225" s="3">
        <v>87300</v>
      </c>
      <c r="E225" s="3">
        <v>81897</v>
      </c>
      <c r="F225" s="20">
        <f>ROUND(E225/D225,2)</f>
        <v>0.94</v>
      </c>
      <c r="G225" t="s">
        <v>14</v>
      </c>
      <c r="H225">
        <v>931</v>
      </c>
      <c r="I225" s="3">
        <f>IF(H225=0,0,ROUND(E225/H225,2))</f>
        <v>87.97</v>
      </c>
      <c r="J225" t="s">
        <v>21</v>
      </c>
      <c r="K225" t="s">
        <v>22</v>
      </c>
      <c r="L225">
        <v>1458104400</v>
      </c>
      <c r="M225">
        <v>1459314000</v>
      </c>
      <c r="N225" s="13">
        <f>((L225/60)/60/24)+DATE(1970,1,1)</f>
        <v>42445.208333333328</v>
      </c>
      <c r="O225" s="13">
        <f>((M225/60)/60/24)+DATE(1970,1,1)</f>
        <v>42459.208333333328</v>
      </c>
      <c r="P225" t="b">
        <v>0</v>
      </c>
      <c r="Q225" t="b">
        <v>0</v>
      </c>
      <c r="R225" t="s">
        <v>33</v>
      </c>
      <c r="S225" t="str">
        <f>LEFT(R225,SEARCH("/",R225)-1)</f>
        <v>theater</v>
      </c>
      <c r="T225" t="str">
        <f>RIGHT(R225,LEN(R225)-SEARCH("/",R225))</f>
        <v>plays</v>
      </c>
    </row>
    <row r="226" spans="1:20" ht="17" x14ac:dyDescent="0.2">
      <c r="A226">
        <v>224</v>
      </c>
      <c r="B226" t="s">
        <v>501</v>
      </c>
      <c r="C226" s="2" t="s">
        <v>502</v>
      </c>
      <c r="D226" s="3">
        <v>46300</v>
      </c>
      <c r="E226" s="3">
        <v>186885</v>
      </c>
      <c r="F226" s="20">
        <f>ROUND(E226/D226,2)</f>
        <v>4.04</v>
      </c>
      <c r="G226" t="s">
        <v>20</v>
      </c>
      <c r="H226">
        <v>3594</v>
      </c>
      <c r="I226" s="3">
        <f>IF(H226=0,0,ROUND(E226/H226,2))</f>
        <v>52</v>
      </c>
      <c r="J226" t="s">
        <v>21</v>
      </c>
      <c r="K226" t="s">
        <v>22</v>
      </c>
      <c r="L226">
        <v>1411534800</v>
      </c>
      <c r="M226">
        <v>1415426400</v>
      </c>
      <c r="N226" s="13">
        <f>((L226/60)/60/24)+DATE(1970,1,1)</f>
        <v>41906.208333333336</v>
      </c>
      <c r="O226" s="13">
        <f>((M226/60)/60/24)+DATE(1970,1,1)</f>
        <v>41951.25</v>
      </c>
      <c r="P226" t="b">
        <v>0</v>
      </c>
      <c r="Q226" t="b">
        <v>0</v>
      </c>
      <c r="R226" t="s">
        <v>474</v>
      </c>
      <c r="S226" t="str">
        <f>LEFT(R226,SEARCH("/",R226)-1)</f>
        <v>film &amp; video</v>
      </c>
      <c r="T226" t="str">
        <f>RIGHT(R226,LEN(R226)-SEARCH("/",R226))</f>
        <v>science fiction</v>
      </c>
    </row>
    <row r="227" spans="1:20" ht="17" x14ac:dyDescent="0.2">
      <c r="A227">
        <v>225</v>
      </c>
      <c r="B227" t="s">
        <v>503</v>
      </c>
      <c r="C227" s="2" t="s">
        <v>504</v>
      </c>
      <c r="D227" s="3">
        <v>67800</v>
      </c>
      <c r="E227" s="3">
        <v>176398</v>
      </c>
      <c r="F227" s="20">
        <f>ROUND(E227/D227,2)</f>
        <v>2.6</v>
      </c>
      <c r="G227" t="s">
        <v>20</v>
      </c>
      <c r="H227">
        <v>5880</v>
      </c>
      <c r="I227" s="3">
        <f>IF(H227=0,0,ROUND(E227/H227,2))</f>
        <v>30</v>
      </c>
      <c r="J227" t="s">
        <v>21</v>
      </c>
      <c r="K227" t="s">
        <v>22</v>
      </c>
      <c r="L227">
        <v>1399093200</v>
      </c>
      <c r="M227">
        <v>1399093200</v>
      </c>
      <c r="N227" s="13">
        <f>((L227/60)/60/24)+DATE(1970,1,1)</f>
        <v>41762.208333333336</v>
      </c>
      <c r="O227" s="13">
        <f>((M227/60)/60/24)+DATE(1970,1,1)</f>
        <v>41762.208333333336</v>
      </c>
      <c r="P227" t="b">
        <v>1</v>
      </c>
      <c r="Q227" t="b">
        <v>0</v>
      </c>
      <c r="R227" t="s">
        <v>23</v>
      </c>
      <c r="S227" t="str">
        <f>LEFT(R227,SEARCH("/",R227)-1)</f>
        <v>music</v>
      </c>
      <c r="T227" t="str">
        <f>RIGHT(R227,LEN(R227)-SEARCH("/",R227))</f>
        <v>rock</v>
      </c>
    </row>
    <row r="228" spans="1:20" ht="17" x14ac:dyDescent="0.2">
      <c r="A228">
        <v>226</v>
      </c>
      <c r="B228" t="s">
        <v>253</v>
      </c>
      <c r="C228" s="2" t="s">
        <v>505</v>
      </c>
      <c r="D228" s="3">
        <v>3000</v>
      </c>
      <c r="E228" s="3">
        <v>10999</v>
      </c>
      <c r="F228" s="20">
        <f>ROUND(E228/D228,2)</f>
        <v>3.67</v>
      </c>
      <c r="G228" t="s">
        <v>20</v>
      </c>
      <c r="H228">
        <v>112</v>
      </c>
      <c r="I228" s="3">
        <f>IF(H228=0,0,ROUND(E228/H228,2))</f>
        <v>98.21</v>
      </c>
      <c r="J228" t="s">
        <v>21</v>
      </c>
      <c r="K228" t="s">
        <v>22</v>
      </c>
      <c r="L228">
        <v>1270702800</v>
      </c>
      <c r="M228">
        <v>1273899600</v>
      </c>
      <c r="N228" s="13">
        <f>((L228/60)/60/24)+DATE(1970,1,1)</f>
        <v>40276.208333333336</v>
      </c>
      <c r="O228" s="13">
        <f>((M228/60)/60/24)+DATE(1970,1,1)</f>
        <v>40313.208333333336</v>
      </c>
      <c r="P228" t="b">
        <v>0</v>
      </c>
      <c r="Q228" t="b">
        <v>0</v>
      </c>
      <c r="R228" t="s">
        <v>122</v>
      </c>
      <c r="S228" t="str">
        <f>LEFT(R228,SEARCH("/",R228)-1)</f>
        <v>photography</v>
      </c>
      <c r="T228" t="str">
        <f>RIGHT(R228,LEN(R228)-SEARCH("/",R228))</f>
        <v>photography books</v>
      </c>
    </row>
    <row r="229" spans="1:20" ht="17" x14ac:dyDescent="0.2">
      <c r="A229">
        <v>227</v>
      </c>
      <c r="B229" t="s">
        <v>506</v>
      </c>
      <c r="C229" s="2" t="s">
        <v>507</v>
      </c>
      <c r="D229" s="3">
        <v>60900</v>
      </c>
      <c r="E229" s="3">
        <v>102751</v>
      </c>
      <c r="F229" s="20">
        <f>ROUND(E229/D229,2)</f>
        <v>1.69</v>
      </c>
      <c r="G229" t="s">
        <v>20</v>
      </c>
      <c r="H229">
        <v>943</v>
      </c>
      <c r="I229" s="3">
        <f>IF(H229=0,0,ROUND(E229/H229,2))</f>
        <v>108.96</v>
      </c>
      <c r="J229" t="s">
        <v>21</v>
      </c>
      <c r="K229" t="s">
        <v>22</v>
      </c>
      <c r="L229">
        <v>1431666000</v>
      </c>
      <c r="M229">
        <v>1432184400</v>
      </c>
      <c r="N229" s="13">
        <f>((L229/60)/60/24)+DATE(1970,1,1)</f>
        <v>42139.208333333328</v>
      </c>
      <c r="O229" s="13">
        <f>((M229/60)/60/24)+DATE(1970,1,1)</f>
        <v>42145.208333333328</v>
      </c>
      <c r="P229" t="b">
        <v>0</v>
      </c>
      <c r="Q229" t="b">
        <v>0</v>
      </c>
      <c r="R229" t="s">
        <v>292</v>
      </c>
      <c r="S229" t="str">
        <f>LEFT(R229,SEARCH("/",R229)-1)</f>
        <v>games</v>
      </c>
      <c r="T229" t="str">
        <f>RIGHT(R229,LEN(R229)-SEARCH("/",R229))</f>
        <v>mobile games</v>
      </c>
    </row>
    <row r="230" spans="1:20" ht="17" x14ac:dyDescent="0.2">
      <c r="A230">
        <v>228</v>
      </c>
      <c r="B230" t="s">
        <v>508</v>
      </c>
      <c r="C230" s="2" t="s">
        <v>509</v>
      </c>
      <c r="D230" s="3">
        <v>137900</v>
      </c>
      <c r="E230" s="3">
        <v>165352</v>
      </c>
      <c r="F230" s="20">
        <f>ROUND(E230/D230,2)</f>
        <v>1.2</v>
      </c>
      <c r="G230" t="s">
        <v>20</v>
      </c>
      <c r="H230">
        <v>2468</v>
      </c>
      <c r="I230" s="3">
        <f>IF(H230=0,0,ROUND(E230/H230,2))</f>
        <v>67</v>
      </c>
      <c r="J230" t="s">
        <v>21</v>
      </c>
      <c r="K230" t="s">
        <v>22</v>
      </c>
      <c r="L230">
        <v>1472619600</v>
      </c>
      <c r="M230">
        <v>1474779600</v>
      </c>
      <c r="N230" s="13">
        <f>((L230/60)/60/24)+DATE(1970,1,1)</f>
        <v>42613.208333333328</v>
      </c>
      <c r="O230" s="13">
        <f>((M230/60)/60/24)+DATE(1970,1,1)</f>
        <v>42638.208333333328</v>
      </c>
      <c r="P230" t="b">
        <v>0</v>
      </c>
      <c r="Q230" t="b">
        <v>0</v>
      </c>
      <c r="R230" t="s">
        <v>71</v>
      </c>
      <c r="S230" t="str">
        <f>LEFT(R230,SEARCH("/",R230)-1)</f>
        <v>film &amp; video</v>
      </c>
      <c r="T230" t="str">
        <f>RIGHT(R230,LEN(R230)-SEARCH("/",R230))</f>
        <v>animation</v>
      </c>
    </row>
    <row r="231" spans="1:20" ht="17" x14ac:dyDescent="0.2">
      <c r="A231">
        <v>229</v>
      </c>
      <c r="B231" t="s">
        <v>510</v>
      </c>
      <c r="C231" s="2" t="s">
        <v>511</v>
      </c>
      <c r="D231" s="3">
        <v>85600</v>
      </c>
      <c r="E231" s="3">
        <v>165798</v>
      </c>
      <c r="F231" s="20">
        <f>ROUND(E231/D231,2)</f>
        <v>1.94</v>
      </c>
      <c r="G231" t="s">
        <v>20</v>
      </c>
      <c r="H231">
        <v>2551</v>
      </c>
      <c r="I231" s="3">
        <f>IF(H231=0,0,ROUND(E231/H231,2))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3">
        <f>((L231/60)/60/24)+DATE(1970,1,1)</f>
        <v>42887.208333333328</v>
      </c>
      <c r="O231" s="13">
        <f>((M231/60)/60/24)+DATE(1970,1,1)</f>
        <v>42935.208333333328</v>
      </c>
      <c r="P231" t="b">
        <v>0</v>
      </c>
      <c r="Q231" t="b">
        <v>1</v>
      </c>
      <c r="R231" t="s">
        <v>292</v>
      </c>
      <c r="S231" t="str">
        <f>LEFT(R231,SEARCH("/",R231)-1)</f>
        <v>games</v>
      </c>
      <c r="T231" t="str">
        <f>RIGHT(R231,LEN(R231)-SEARCH("/",R231))</f>
        <v>mobile games</v>
      </c>
    </row>
    <row r="232" spans="1:20" ht="17" x14ac:dyDescent="0.2">
      <c r="A232">
        <v>230</v>
      </c>
      <c r="B232" t="s">
        <v>512</v>
      </c>
      <c r="C232" s="2" t="s">
        <v>513</v>
      </c>
      <c r="D232" s="3">
        <v>2400</v>
      </c>
      <c r="E232" s="3">
        <v>10084</v>
      </c>
      <c r="F232" s="20">
        <f>ROUND(E232/D232,2)</f>
        <v>4.2</v>
      </c>
      <c r="G232" t="s">
        <v>20</v>
      </c>
      <c r="H232">
        <v>101</v>
      </c>
      <c r="I232" s="3">
        <f>IF(H232=0,0,ROUND(E232/H232,2))</f>
        <v>99.84</v>
      </c>
      <c r="J232" t="s">
        <v>21</v>
      </c>
      <c r="K232" t="s">
        <v>22</v>
      </c>
      <c r="L232">
        <v>1575612000</v>
      </c>
      <c r="M232">
        <v>1575612000</v>
      </c>
      <c r="N232" s="13">
        <f>((L232/60)/60/24)+DATE(1970,1,1)</f>
        <v>43805.25</v>
      </c>
      <c r="O232" s="13">
        <f>((M232/60)/60/24)+DATE(1970,1,1)</f>
        <v>43805.25</v>
      </c>
      <c r="P232" t="b">
        <v>0</v>
      </c>
      <c r="Q232" t="b">
        <v>0</v>
      </c>
      <c r="R232" t="s">
        <v>89</v>
      </c>
      <c r="S232" t="str">
        <f>LEFT(R232,SEARCH("/",R232)-1)</f>
        <v>games</v>
      </c>
      <c r="T232" t="str">
        <f>RIGHT(R232,LEN(R232)-SEARCH("/",R232))</f>
        <v>video games</v>
      </c>
    </row>
    <row r="233" spans="1:20" ht="17" x14ac:dyDescent="0.2">
      <c r="A233">
        <v>231</v>
      </c>
      <c r="B233" t="s">
        <v>514</v>
      </c>
      <c r="C233" s="2" t="s">
        <v>515</v>
      </c>
      <c r="D233" s="3">
        <v>7200</v>
      </c>
      <c r="E233" s="3">
        <v>5523</v>
      </c>
      <c r="F233" s="20">
        <f>ROUND(E233/D233,2)</f>
        <v>0.77</v>
      </c>
      <c r="G233" t="s">
        <v>74</v>
      </c>
      <c r="H233">
        <v>67</v>
      </c>
      <c r="I233" s="3">
        <f>IF(H233=0,0,ROUND(E233/H233,2))</f>
        <v>82.43</v>
      </c>
      <c r="J233" t="s">
        <v>21</v>
      </c>
      <c r="K233" t="s">
        <v>22</v>
      </c>
      <c r="L233">
        <v>1369112400</v>
      </c>
      <c r="M233">
        <v>1374123600</v>
      </c>
      <c r="N233" s="13">
        <f>((L233/60)/60/24)+DATE(1970,1,1)</f>
        <v>41415.208333333336</v>
      </c>
      <c r="O233" s="13">
        <f>((M233/60)/60/24)+DATE(1970,1,1)</f>
        <v>41473.208333333336</v>
      </c>
      <c r="P233" t="b">
        <v>0</v>
      </c>
      <c r="Q233" t="b">
        <v>0</v>
      </c>
      <c r="R233" t="s">
        <v>33</v>
      </c>
      <c r="S233" t="str">
        <f>LEFT(R233,SEARCH("/",R233)-1)</f>
        <v>theater</v>
      </c>
      <c r="T233" t="str">
        <f>RIGHT(R233,LEN(R233)-SEARCH("/",R233))</f>
        <v>plays</v>
      </c>
    </row>
    <row r="234" spans="1:20" ht="17" x14ac:dyDescent="0.2">
      <c r="A234">
        <v>232</v>
      </c>
      <c r="B234" t="s">
        <v>516</v>
      </c>
      <c r="C234" s="2" t="s">
        <v>517</v>
      </c>
      <c r="D234" s="3">
        <v>3400</v>
      </c>
      <c r="E234" s="3">
        <v>5823</v>
      </c>
      <c r="F234" s="20">
        <f>ROUND(E234/D234,2)</f>
        <v>1.71</v>
      </c>
      <c r="G234" t="s">
        <v>20</v>
      </c>
      <c r="H234">
        <v>92</v>
      </c>
      <c r="I234" s="3">
        <f>IF(H234=0,0,ROUND(E234/H234,2))</f>
        <v>63.29</v>
      </c>
      <c r="J234" t="s">
        <v>21</v>
      </c>
      <c r="K234" t="s">
        <v>22</v>
      </c>
      <c r="L234">
        <v>1469422800</v>
      </c>
      <c r="M234">
        <v>1469509200</v>
      </c>
      <c r="N234" s="13">
        <f>((L234/60)/60/24)+DATE(1970,1,1)</f>
        <v>42576.208333333328</v>
      </c>
      <c r="O234" s="13">
        <f>((M234/60)/60/24)+DATE(1970,1,1)</f>
        <v>42577.208333333328</v>
      </c>
      <c r="P234" t="b">
        <v>0</v>
      </c>
      <c r="Q234" t="b">
        <v>0</v>
      </c>
      <c r="R234" t="s">
        <v>33</v>
      </c>
      <c r="S234" t="str">
        <f>LEFT(R234,SEARCH("/",R234)-1)</f>
        <v>theater</v>
      </c>
      <c r="T234" t="str">
        <f>RIGHT(R234,LEN(R234)-SEARCH("/",R234))</f>
        <v>plays</v>
      </c>
    </row>
    <row r="235" spans="1:20" ht="17" x14ac:dyDescent="0.2">
      <c r="A235">
        <v>233</v>
      </c>
      <c r="B235" t="s">
        <v>518</v>
      </c>
      <c r="C235" s="2" t="s">
        <v>519</v>
      </c>
      <c r="D235" s="3">
        <v>3800</v>
      </c>
      <c r="E235" s="3">
        <v>6000</v>
      </c>
      <c r="F235" s="20">
        <f>ROUND(E235/D235,2)</f>
        <v>1.58</v>
      </c>
      <c r="G235" t="s">
        <v>20</v>
      </c>
      <c r="H235">
        <v>62</v>
      </c>
      <c r="I235" s="3">
        <f>IF(H235=0,0,ROUND(E235/H235,2))</f>
        <v>96.77</v>
      </c>
      <c r="J235" t="s">
        <v>21</v>
      </c>
      <c r="K235" t="s">
        <v>22</v>
      </c>
      <c r="L235">
        <v>1307854800</v>
      </c>
      <c r="M235">
        <v>1309237200</v>
      </c>
      <c r="N235" s="13">
        <f>((L235/60)/60/24)+DATE(1970,1,1)</f>
        <v>40706.208333333336</v>
      </c>
      <c r="O235" s="13">
        <f>((M235/60)/60/24)+DATE(1970,1,1)</f>
        <v>40722.208333333336</v>
      </c>
      <c r="P235" t="b">
        <v>0</v>
      </c>
      <c r="Q235" t="b">
        <v>0</v>
      </c>
      <c r="R235" t="s">
        <v>71</v>
      </c>
      <c r="S235" t="str">
        <f>LEFT(R235,SEARCH("/",R235)-1)</f>
        <v>film &amp; video</v>
      </c>
      <c r="T235" t="str">
        <f>RIGHT(R235,LEN(R235)-SEARCH("/",R235))</f>
        <v>animation</v>
      </c>
    </row>
    <row r="236" spans="1:20" ht="17" x14ac:dyDescent="0.2">
      <c r="A236">
        <v>234</v>
      </c>
      <c r="B236" t="s">
        <v>520</v>
      </c>
      <c r="C236" s="2" t="s">
        <v>521</v>
      </c>
      <c r="D236" s="3">
        <v>7500</v>
      </c>
      <c r="E236" s="3">
        <v>8181</v>
      </c>
      <c r="F236" s="20">
        <f>ROUND(E236/D236,2)</f>
        <v>1.0900000000000001</v>
      </c>
      <c r="G236" t="s">
        <v>20</v>
      </c>
      <c r="H236">
        <v>149</v>
      </c>
      <c r="I236" s="3">
        <f>IF(H236=0,0,ROUND(E236/H236,2))</f>
        <v>54.91</v>
      </c>
      <c r="J236" t="s">
        <v>107</v>
      </c>
      <c r="K236" t="s">
        <v>108</v>
      </c>
      <c r="L236">
        <v>1503378000</v>
      </c>
      <c r="M236">
        <v>1503982800</v>
      </c>
      <c r="N236" s="13">
        <f>((L236/60)/60/24)+DATE(1970,1,1)</f>
        <v>42969.208333333328</v>
      </c>
      <c r="O236" s="13">
        <f>((M236/60)/60/24)+DATE(1970,1,1)</f>
        <v>42976.208333333328</v>
      </c>
      <c r="P236" t="b">
        <v>0</v>
      </c>
      <c r="Q236" t="b">
        <v>1</v>
      </c>
      <c r="R236" t="s">
        <v>89</v>
      </c>
      <c r="S236" t="str">
        <f>LEFT(R236,SEARCH("/",R236)-1)</f>
        <v>games</v>
      </c>
      <c r="T236" t="str">
        <f>RIGHT(R236,LEN(R236)-SEARCH("/",R236))</f>
        <v>video games</v>
      </c>
    </row>
    <row r="237" spans="1:20" ht="34" x14ac:dyDescent="0.2">
      <c r="A237">
        <v>235</v>
      </c>
      <c r="B237" t="s">
        <v>522</v>
      </c>
      <c r="C237" s="2" t="s">
        <v>523</v>
      </c>
      <c r="D237" s="3">
        <v>8600</v>
      </c>
      <c r="E237" s="3">
        <v>3589</v>
      </c>
      <c r="F237" s="20">
        <f>ROUND(E237/D237,2)</f>
        <v>0.42</v>
      </c>
      <c r="G237" t="s">
        <v>14</v>
      </c>
      <c r="H237">
        <v>92</v>
      </c>
      <c r="I237" s="3">
        <f>IF(H237=0,0,ROUND(E237/H237,2))</f>
        <v>39.01</v>
      </c>
      <c r="J237" t="s">
        <v>21</v>
      </c>
      <c r="K237" t="s">
        <v>22</v>
      </c>
      <c r="L237">
        <v>1486965600</v>
      </c>
      <c r="M237">
        <v>1487397600</v>
      </c>
      <c r="N237" s="13">
        <f>((L237/60)/60/24)+DATE(1970,1,1)</f>
        <v>42779.25</v>
      </c>
      <c r="O237" s="13">
        <f>((M237/60)/60/24)+DATE(1970,1,1)</f>
        <v>42784.25</v>
      </c>
      <c r="P237" t="b">
        <v>0</v>
      </c>
      <c r="Q237" t="b">
        <v>0</v>
      </c>
      <c r="R237" t="s">
        <v>71</v>
      </c>
      <c r="S237" t="str">
        <f>LEFT(R237,SEARCH("/",R237)-1)</f>
        <v>film &amp; video</v>
      </c>
      <c r="T237" t="str">
        <f>RIGHT(R237,LEN(R237)-SEARCH("/",R237))</f>
        <v>animation</v>
      </c>
    </row>
    <row r="238" spans="1:20" ht="17" x14ac:dyDescent="0.2">
      <c r="A238">
        <v>236</v>
      </c>
      <c r="B238" t="s">
        <v>524</v>
      </c>
      <c r="C238" s="2" t="s">
        <v>525</v>
      </c>
      <c r="D238" s="3">
        <v>39500</v>
      </c>
      <c r="E238" s="3">
        <v>4323</v>
      </c>
      <c r="F238" s="20">
        <f>ROUND(E238/D238,2)</f>
        <v>0.11</v>
      </c>
      <c r="G238" t="s">
        <v>14</v>
      </c>
      <c r="H238">
        <v>57</v>
      </c>
      <c r="I238" s="3">
        <f>IF(H238=0,0,ROUND(E238/H238,2))</f>
        <v>75.84</v>
      </c>
      <c r="J238" t="s">
        <v>26</v>
      </c>
      <c r="K238" t="s">
        <v>27</v>
      </c>
      <c r="L238">
        <v>1561438800</v>
      </c>
      <c r="M238">
        <v>1562043600</v>
      </c>
      <c r="N238" s="13">
        <f>((L238/60)/60/24)+DATE(1970,1,1)</f>
        <v>43641.208333333328</v>
      </c>
      <c r="O238" s="13">
        <f>((M238/60)/60/24)+DATE(1970,1,1)</f>
        <v>43648.208333333328</v>
      </c>
      <c r="P238" t="b">
        <v>0</v>
      </c>
      <c r="Q238" t="b">
        <v>1</v>
      </c>
      <c r="R238" t="s">
        <v>23</v>
      </c>
      <c r="S238" t="str">
        <f>LEFT(R238,SEARCH("/",R238)-1)</f>
        <v>music</v>
      </c>
      <c r="T238" t="str">
        <f>RIGHT(R238,LEN(R238)-SEARCH("/",R238))</f>
        <v>rock</v>
      </c>
    </row>
    <row r="239" spans="1:20" ht="34" x14ac:dyDescent="0.2">
      <c r="A239">
        <v>237</v>
      </c>
      <c r="B239" t="s">
        <v>526</v>
      </c>
      <c r="C239" s="2" t="s">
        <v>527</v>
      </c>
      <c r="D239" s="3">
        <v>9300</v>
      </c>
      <c r="E239" s="3">
        <v>14822</v>
      </c>
      <c r="F239" s="20">
        <f>ROUND(E239/D239,2)</f>
        <v>1.59</v>
      </c>
      <c r="G239" t="s">
        <v>20</v>
      </c>
      <c r="H239">
        <v>329</v>
      </c>
      <c r="I239" s="3">
        <f>IF(H239=0,0,ROUND(E239/H239,2))</f>
        <v>45.05</v>
      </c>
      <c r="J239" t="s">
        <v>21</v>
      </c>
      <c r="K239" t="s">
        <v>22</v>
      </c>
      <c r="L239">
        <v>1398402000</v>
      </c>
      <c r="M239">
        <v>1398574800</v>
      </c>
      <c r="N239" s="13">
        <f>((L239/60)/60/24)+DATE(1970,1,1)</f>
        <v>41754.208333333336</v>
      </c>
      <c r="O239" s="13">
        <f>((M239/60)/60/24)+DATE(1970,1,1)</f>
        <v>41756.208333333336</v>
      </c>
      <c r="P239" t="b">
        <v>0</v>
      </c>
      <c r="Q239" t="b">
        <v>0</v>
      </c>
      <c r="R239" t="s">
        <v>71</v>
      </c>
      <c r="S239" t="str">
        <f>LEFT(R239,SEARCH("/",R239)-1)</f>
        <v>film &amp; video</v>
      </c>
      <c r="T239" t="str">
        <f>RIGHT(R239,LEN(R239)-SEARCH("/",R239))</f>
        <v>animation</v>
      </c>
    </row>
    <row r="240" spans="1:20" ht="17" x14ac:dyDescent="0.2">
      <c r="A240">
        <v>238</v>
      </c>
      <c r="B240" t="s">
        <v>528</v>
      </c>
      <c r="C240" s="2" t="s">
        <v>529</v>
      </c>
      <c r="D240" s="3">
        <v>2400</v>
      </c>
      <c r="E240" s="3">
        <v>10138</v>
      </c>
      <c r="F240" s="20">
        <f>ROUND(E240/D240,2)</f>
        <v>4.22</v>
      </c>
      <c r="G240" t="s">
        <v>20</v>
      </c>
      <c r="H240">
        <v>97</v>
      </c>
      <c r="I240" s="3">
        <f>IF(H240=0,0,ROUND(E240/H240,2))</f>
        <v>104.52</v>
      </c>
      <c r="J240" t="s">
        <v>36</v>
      </c>
      <c r="K240" t="s">
        <v>37</v>
      </c>
      <c r="L240">
        <v>1513231200</v>
      </c>
      <c r="M240">
        <v>1515391200</v>
      </c>
      <c r="N240" s="13">
        <f>((L240/60)/60/24)+DATE(1970,1,1)</f>
        <v>43083.25</v>
      </c>
      <c r="O240" s="13">
        <f>((M240/60)/60/24)+DATE(1970,1,1)</f>
        <v>43108.25</v>
      </c>
      <c r="P240" t="b">
        <v>0</v>
      </c>
      <c r="Q240" t="b">
        <v>1</v>
      </c>
      <c r="R240" t="s">
        <v>33</v>
      </c>
      <c r="S240" t="str">
        <f>LEFT(R240,SEARCH("/",R240)-1)</f>
        <v>theater</v>
      </c>
      <c r="T240" t="str">
        <f>RIGHT(R240,LEN(R240)-SEARCH("/",R240))</f>
        <v>plays</v>
      </c>
    </row>
    <row r="241" spans="1:20" ht="34" x14ac:dyDescent="0.2">
      <c r="A241">
        <v>239</v>
      </c>
      <c r="B241" t="s">
        <v>530</v>
      </c>
      <c r="C241" s="2" t="s">
        <v>531</v>
      </c>
      <c r="D241" s="3">
        <v>3200</v>
      </c>
      <c r="E241" s="3">
        <v>3127</v>
      </c>
      <c r="F241" s="20">
        <f>ROUND(E241/D241,2)</f>
        <v>0.98</v>
      </c>
      <c r="G241" t="s">
        <v>14</v>
      </c>
      <c r="H241">
        <v>41</v>
      </c>
      <c r="I241" s="3">
        <f>IF(H241=0,0,ROUND(E241/H241,2))</f>
        <v>76.27</v>
      </c>
      <c r="J241" t="s">
        <v>21</v>
      </c>
      <c r="K241" t="s">
        <v>22</v>
      </c>
      <c r="L241">
        <v>1440824400</v>
      </c>
      <c r="M241">
        <v>1441170000</v>
      </c>
      <c r="N241" s="13">
        <f>((L241/60)/60/24)+DATE(1970,1,1)</f>
        <v>42245.208333333328</v>
      </c>
      <c r="O241" s="13">
        <f>((M241/60)/60/24)+DATE(1970,1,1)</f>
        <v>42249.208333333328</v>
      </c>
      <c r="P241" t="b">
        <v>0</v>
      </c>
      <c r="Q241" t="b">
        <v>0</v>
      </c>
      <c r="R241" t="s">
        <v>65</v>
      </c>
      <c r="S241" t="str">
        <f>LEFT(R241,SEARCH("/",R241)-1)</f>
        <v>technology</v>
      </c>
      <c r="T241" t="str">
        <f>RIGHT(R241,LEN(R241)-SEARCH("/",R241))</f>
        <v>wearables</v>
      </c>
    </row>
    <row r="242" spans="1:20" ht="17" x14ac:dyDescent="0.2">
      <c r="A242">
        <v>240</v>
      </c>
      <c r="B242" t="s">
        <v>532</v>
      </c>
      <c r="C242" s="2" t="s">
        <v>533</v>
      </c>
      <c r="D242" s="3">
        <v>29400</v>
      </c>
      <c r="E242" s="3">
        <v>123124</v>
      </c>
      <c r="F242" s="20">
        <f>ROUND(E242/D242,2)</f>
        <v>4.1900000000000004</v>
      </c>
      <c r="G242" t="s">
        <v>20</v>
      </c>
      <c r="H242">
        <v>1784</v>
      </c>
      <c r="I242" s="3">
        <f>IF(H242=0,0,ROUND(E242/H242,2))</f>
        <v>69.02</v>
      </c>
      <c r="J242" t="s">
        <v>21</v>
      </c>
      <c r="K242" t="s">
        <v>22</v>
      </c>
      <c r="L242">
        <v>1281070800</v>
      </c>
      <c r="M242">
        <v>1281157200</v>
      </c>
      <c r="N242" s="13">
        <f>((L242/60)/60/24)+DATE(1970,1,1)</f>
        <v>40396.208333333336</v>
      </c>
      <c r="O242" s="13">
        <f>((M242/60)/60/24)+DATE(1970,1,1)</f>
        <v>40397.208333333336</v>
      </c>
      <c r="P242" t="b">
        <v>0</v>
      </c>
      <c r="Q242" t="b">
        <v>0</v>
      </c>
      <c r="R242" t="s">
        <v>33</v>
      </c>
      <c r="S242" t="str">
        <f>LEFT(R242,SEARCH("/",R242)-1)</f>
        <v>theater</v>
      </c>
      <c r="T242" t="str">
        <f>RIGHT(R242,LEN(R242)-SEARCH("/",R242))</f>
        <v>plays</v>
      </c>
    </row>
    <row r="243" spans="1:20" ht="17" x14ac:dyDescent="0.2">
      <c r="A243">
        <v>241</v>
      </c>
      <c r="B243" t="s">
        <v>534</v>
      </c>
      <c r="C243" s="2" t="s">
        <v>535</v>
      </c>
      <c r="D243" s="3">
        <v>168500</v>
      </c>
      <c r="E243" s="3">
        <v>171729</v>
      </c>
      <c r="F243" s="20">
        <f>ROUND(E243/D243,2)</f>
        <v>1.02</v>
      </c>
      <c r="G243" t="s">
        <v>20</v>
      </c>
      <c r="H243">
        <v>1684</v>
      </c>
      <c r="I243" s="3">
        <f>IF(H243=0,0,ROUND(E243/H243,2))</f>
        <v>101.98</v>
      </c>
      <c r="J243" t="s">
        <v>26</v>
      </c>
      <c r="K243" t="s">
        <v>27</v>
      </c>
      <c r="L243">
        <v>1397365200</v>
      </c>
      <c r="M243">
        <v>1398229200</v>
      </c>
      <c r="N243" s="13">
        <f>((L243/60)/60/24)+DATE(1970,1,1)</f>
        <v>41742.208333333336</v>
      </c>
      <c r="O243" s="13">
        <f>((M243/60)/60/24)+DATE(1970,1,1)</f>
        <v>41752.208333333336</v>
      </c>
      <c r="P243" t="b">
        <v>0</v>
      </c>
      <c r="Q243" t="b">
        <v>1</v>
      </c>
      <c r="R243" t="s">
        <v>68</v>
      </c>
      <c r="S243" t="str">
        <f>LEFT(R243,SEARCH("/",R243)-1)</f>
        <v>publishing</v>
      </c>
      <c r="T243" t="str">
        <f>RIGHT(R243,LEN(R243)-SEARCH("/",R243))</f>
        <v>nonfiction</v>
      </c>
    </row>
    <row r="244" spans="1:20" ht="17" x14ac:dyDescent="0.2">
      <c r="A244">
        <v>242</v>
      </c>
      <c r="B244" t="s">
        <v>536</v>
      </c>
      <c r="C244" s="2" t="s">
        <v>537</v>
      </c>
      <c r="D244" s="3">
        <v>8400</v>
      </c>
      <c r="E244" s="3">
        <v>10729</v>
      </c>
      <c r="F244" s="20">
        <f>ROUND(E244/D244,2)</f>
        <v>1.28</v>
      </c>
      <c r="G244" t="s">
        <v>20</v>
      </c>
      <c r="H244">
        <v>250</v>
      </c>
      <c r="I244" s="3">
        <f>IF(H244=0,0,ROUND(E244/H244,2))</f>
        <v>42.92</v>
      </c>
      <c r="J244" t="s">
        <v>21</v>
      </c>
      <c r="K244" t="s">
        <v>22</v>
      </c>
      <c r="L244">
        <v>1494392400</v>
      </c>
      <c r="M244">
        <v>1495256400</v>
      </c>
      <c r="N244" s="13">
        <f>((L244/60)/60/24)+DATE(1970,1,1)</f>
        <v>42865.208333333328</v>
      </c>
      <c r="O244" s="13">
        <f>((M244/60)/60/24)+DATE(1970,1,1)</f>
        <v>42875.208333333328</v>
      </c>
      <c r="P244" t="b">
        <v>0</v>
      </c>
      <c r="Q244" t="b">
        <v>1</v>
      </c>
      <c r="R244" t="s">
        <v>23</v>
      </c>
      <c r="S244" t="str">
        <f>LEFT(R244,SEARCH("/",R244)-1)</f>
        <v>music</v>
      </c>
      <c r="T244" t="str">
        <f>RIGHT(R244,LEN(R244)-SEARCH("/",R244))</f>
        <v>rock</v>
      </c>
    </row>
    <row r="245" spans="1:20" ht="34" x14ac:dyDescent="0.2">
      <c r="A245">
        <v>243</v>
      </c>
      <c r="B245" t="s">
        <v>538</v>
      </c>
      <c r="C245" s="2" t="s">
        <v>539</v>
      </c>
      <c r="D245" s="3">
        <v>2300</v>
      </c>
      <c r="E245" s="3">
        <v>10240</v>
      </c>
      <c r="F245" s="20">
        <f>ROUND(E245/D245,2)</f>
        <v>4.45</v>
      </c>
      <c r="G245" t="s">
        <v>20</v>
      </c>
      <c r="H245">
        <v>238</v>
      </c>
      <c r="I245" s="3">
        <f>IF(H245=0,0,ROUND(E245/H245,2))</f>
        <v>43.03</v>
      </c>
      <c r="J245" t="s">
        <v>21</v>
      </c>
      <c r="K245" t="s">
        <v>22</v>
      </c>
      <c r="L245">
        <v>1520143200</v>
      </c>
      <c r="M245">
        <v>1520402400</v>
      </c>
      <c r="N245" s="13">
        <f>((L245/60)/60/24)+DATE(1970,1,1)</f>
        <v>43163.25</v>
      </c>
      <c r="O245" s="13">
        <f>((M245/60)/60/24)+DATE(1970,1,1)</f>
        <v>43166.25</v>
      </c>
      <c r="P245" t="b">
        <v>0</v>
      </c>
      <c r="Q245" t="b">
        <v>0</v>
      </c>
      <c r="R245" t="s">
        <v>33</v>
      </c>
      <c r="S245" t="str">
        <f>LEFT(R245,SEARCH("/",R245)-1)</f>
        <v>theater</v>
      </c>
      <c r="T245" t="str">
        <f>RIGHT(R245,LEN(R245)-SEARCH("/",R245))</f>
        <v>plays</v>
      </c>
    </row>
    <row r="246" spans="1:20" ht="34" x14ac:dyDescent="0.2">
      <c r="A246">
        <v>244</v>
      </c>
      <c r="B246" t="s">
        <v>540</v>
      </c>
      <c r="C246" s="2" t="s">
        <v>541</v>
      </c>
      <c r="D246" s="3">
        <v>700</v>
      </c>
      <c r="E246" s="3">
        <v>3988</v>
      </c>
      <c r="F246" s="20">
        <f>ROUND(E246/D246,2)</f>
        <v>5.7</v>
      </c>
      <c r="G246" t="s">
        <v>20</v>
      </c>
      <c r="H246">
        <v>53</v>
      </c>
      <c r="I246" s="3">
        <f>IF(H246=0,0,ROUND(E246/H246,2))</f>
        <v>75.25</v>
      </c>
      <c r="J246" t="s">
        <v>21</v>
      </c>
      <c r="K246" t="s">
        <v>22</v>
      </c>
      <c r="L246">
        <v>1405314000</v>
      </c>
      <c r="M246">
        <v>1409806800</v>
      </c>
      <c r="N246" s="13">
        <f>((L246/60)/60/24)+DATE(1970,1,1)</f>
        <v>41834.208333333336</v>
      </c>
      <c r="O246" s="13">
        <f>((M246/60)/60/24)+DATE(1970,1,1)</f>
        <v>41886.208333333336</v>
      </c>
      <c r="P246" t="b">
        <v>0</v>
      </c>
      <c r="Q246" t="b">
        <v>0</v>
      </c>
      <c r="R246" t="s">
        <v>33</v>
      </c>
      <c r="S246" t="str">
        <f>LEFT(R246,SEARCH("/",R246)-1)</f>
        <v>theater</v>
      </c>
      <c r="T246" t="str">
        <f>RIGHT(R246,LEN(R246)-SEARCH("/",R246))</f>
        <v>plays</v>
      </c>
    </row>
    <row r="247" spans="1:20" ht="17" x14ac:dyDescent="0.2">
      <c r="A247">
        <v>245</v>
      </c>
      <c r="B247" t="s">
        <v>542</v>
      </c>
      <c r="C247" s="2" t="s">
        <v>543</v>
      </c>
      <c r="D247" s="3">
        <v>2900</v>
      </c>
      <c r="E247" s="3">
        <v>14771</v>
      </c>
      <c r="F247" s="20">
        <f>ROUND(E247/D247,2)</f>
        <v>5.09</v>
      </c>
      <c r="G247" t="s">
        <v>20</v>
      </c>
      <c r="H247">
        <v>214</v>
      </c>
      <c r="I247" s="3">
        <f>IF(H247=0,0,ROUND(E247/H247,2))</f>
        <v>69.02</v>
      </c>
      <c r="J247" t="s">
        <v>21</v>
      </c>
      <c r="K247" t="s">
        <v>22</v>
      </c>
      <c r="L247">
        <v>1396846800</v>
      </c>
      <c r="M247">
        <v>1396933200</v>
      </c>
      <c r="N247" s="13">
        <f>((L247/60)/60/24)+DATE(1970,1,1)</f>
        <v>41736.208333333336</v>
      </c>
      <c r="O247" s="13">
        <f>((M247/60)/60/24)+DATE(1970,1,1)</f>
        <v>41737.208333333336</v>
      </c>
      <c r="P247" t="b">
        <v>0</v>
      </c>
      <c r="Q247" t="b">
        <v>0</v>
      </c>
      <c r="R247" t="s">
        <v>33</v>
      </c>
      <c r="S247" t="str">
        <f>LEFT(R247,SEARCH("/",R247)-1)</f>
        <v>theater</v>
      </c>
      <c r="T247" t="str">
        <f>RIGHT(R247,LEN(R247)-SEARCH("/",R247))</f>
        <v>plays</v>
      </c>
    </row>
    <row r="248" spans="1:20" ht="17" x14ac:dyDescent="0.2">
      <c r="A248">
        <v>246</v>
      </c>
      <c r="B248" t="s">
        <v>544</v>
      </c>
      <c r="C248" s="2" t="s">
        <v>545</v>
      </c>
      <c r="D248" s="3">
        <v>4500</v>
      </c>
      <c r="E248" s="3">
        <v>14649</v>
      </c>
      <c r="F248" s="20">
        <f>ROUND(E248/D248,2)</f>
        <v>3.26</v>
      </c>
      <c r="G248" t="s">
        <v>20</v>
      </c>
      <c r="H248">
        <v>222</v>
      </c>
      <c r="I248" s="3">
        <f>IF(H248=0,0,ROUND(E248/H248,2))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3">
        <f>((L248/60)/60/24)+DATE(1970,1,1)</f>
        <v>41491.208333333336</v>
      </c>
      <c r="O248" s="13">
        <f>((M248/60)/60/24)+DATE(1970,1,1)</f>
        <v>41495.208333333336</v>
      </c>
      <c r="P248" t="b">
        <v>0</v>
      </c>
      <c r="Q248" t="b">
        <v>0</v>
      </c>
      <c r="R248" t="s">
        <v>28</v>
      </c>
      <c r="S248" t="str">
        <f>LEFT(R248,SEARCH("/",R248)-1)</f>
        <v>technology</v>
      </c>
      <c r="T248" t="str">
        <f>RIGHT(R248,LEN(R248)-SEARCH("/",R248))</f>
        <v>web</v>
      </c>
    </row>
    <row r="249" spans="1:20" ht="17" x14ac:dyDescent="0.2">
      <c r="A249">
        <v>247</v>
      </c>
      <c r="B249" t="s">
        <v>546</v>
      </c>
      <c r="C249" s="2" t="s">
        <v>547</v>
      </c>
      <c r="D249" s="3">
        <v>19800</v>
      </c>
      <c r="E249" s="3">
        <v>184658</v>
      </c>
      <c r="F249" s="20">
        <f>ROUND(E249/D249,2)</f>
        <v>9.33</v>
      </c>
      <c r="G249" t="s">
        <v>20</v>
      </c>
      <c r="H249">
        <v>1884</v>
      </c>
      <c r="I249" s="3">
        <f>IF(H249=0,0,ROUND(E249/H249,2))</f>
        <v>98.01</v>
      </c>
      <c r="J249" t="s">
        <v>21</v>
      </c>
      <c r="K249" t="s">
        <v>22</v>
      </c>
      <c r="L249">
        <v>1482386400</v>
      </c>
      <c r="M249">
        <v>1483682400</v>
      </c>
      <c r="N249" s="13">
        <f>((L249/60)/60/24)+DATE(1970,1,1)</f>
        <v>42726.25</v>
      </c>
      <c r="O249" s="13">
        <f>((M249/60)/60/24)+DATE(1970,1,1)</f>
        <v>42741.25</v>
      </c>
      <c r="P249" t="b">
        <v>0</v>
      </c>
      <c r="Q249" t="b">
        <v>1</v>
      </c>
      <c r="R249" t="s">
        <v>119</v>
      </c>
      <c r="S249" t="str">
        <f>LEFT(R249,SEARCH("/",R249)-1)</f>
        <v>publishing</v>
      </c>
      <c r="T249" t="str">
        <f>RIGHT(R249,LEN(R249)-SEARCH("/",R249))</f>
        <v>fiction</v>
      </c>
    </row>
    <row r="250" spans="1:20" ht="17" x14ac:dyDescent="0.2">
      <c r="A250">
        <v>248</v>
      </c>
      <c r="B250" t="s">
        <v>548</v>
      </c>
      <c r="C250" s="2" t="s">
        <v>549</v>
      </c>
      <c r="D250" s="3">
        <v>6200</v>
      </c>
      <c r="E250" s="3">
        <v>13103</v>
      </c>
      <c r="F250" s="20">
        <f>ROUND(E250/D250,2)</f>
        <v>2.11</v>
      </c>
      <c r="G250" t="s">
        <v>20</v>
      </c>
      <c r="H250">
        <v>218</v>
      </c>
      <c r="I250" s="3">
        <f>IF(H250=0,0,ROUND(E250/H250,2))</f>
        <v>60.11</v>
      </c>
      <c r="J250" t="s">
        <v>26</v>
      </c>
      <c r="K250" t="s">
        <v>27</v>
      </c>
      <c r="L250">
        <v>1420005600</v>
      </c>
      <c r="M250">
        <v>1420437600</v>
      </c>
      <c r="N250" s="13">
        <f>((L250/60)/60/24)+DATE(1970,1,1)</f>
        <v>42004.25</v>
      </c>
      <c r="O250" s="13">
        <f>((M250/60)/60/24)+DATE(1970,1,1)</f>
        <v>42009.25</v>
      </c>
      <c r="P250" t="b">
        <v>0</v>
      </c>
      <c r="Q250" t="b">
        <v>0</v>
      </c>
      <c r="R250" t="s">
        <v>292</v>
      </c>
      <c r="S250" t="str">
        <f>LEFT(R250,SEARCH("/",R250)-1)</f>
        <v>games</v>
      </c>
      <c r="T250" t="str">
        <f>RIGHT(R250,LEN(R250)-SEARCH("/",R250))</f>
        <v>mobile games</v>
      </c>
    </row>
    <row r="251" spans="1:20" ht="17" x14ac:dyDescent="0.2">
      <c r="A251">
        <v>249</v>
      </c>
      <c r="B251" t="s">
        <v>550</v>
      </c>
      <c r="C251" s="2" t="s">
        <v>551</v>
      </c>
      <c r="D251" s="3">
        <v>61500</v>
      </c>
      <c r="E251" s="3">
        <v>168095</v>
      </c>
      <c r="F251" s="20">
        <f>ROUND(E251/D251,2)</f>
        <v>2.73</v>
      </c>
      <c r="G251" t="s">
        <v>20</v>
      </c>
      <c r="H251">
        <v>6465</v>
      </c>
      <c r="I251" s="3">
        <f>IF(H251=0,0,ROUND(E251/H251,2))</f>
        <v>26</v>
      </c>
      <c r="J251" t="s">
        <v>21</v>
      </c>
      <c r="K251" t="s">
        <v>22</v>
      </c>
      <c r="L251">
        <v>1420178400</v>
      </c>
      <c r="M251">
        <v>1420783200</v>
      </c>
      <c r="N251" s="13">
        <f>((L251/60)/60/24)+DATE(1970,1,1)</f>
        <v>42006.25</v>
      </c>
      <c r="O251" s="13">
        <f>((M251/60)/60/24)+DATE(1970,1,1)</f>
        <v>42013.25</v>
      </c>
      <c r="P251" t="b">
        <v>0</v>
      </c>
      <c r="Q251" t="b">
        <v>0</v>
      </c>
      <c r="R251" t="s">
        <v>206</v>
      </c>
      <c r="S251" t="str">
        <f>LEFT(R251,SEARCH("/",R251)-1)</f>
        <v>publishing</v>
      </c>
      <c r="T251" t="str">
        <f>RIGHT(R251,LEN(R251)-SEARCH("/",R251))</f>
        <v>translations</v>
      </c>
    </row>
    <row r="252" spans="1:20" ht="17" x14ac:dyDescent="0.2">
      <c r="A252">
        <v>250</v>
      </c>
      <c r="B252" t="s">
        <v>552</v>
      </c>
      <c r="C252" s="2" t="s">
        <v>553</v>
      </c>
      <c r="D252" s="3">
        <v>100</v>
      </c>
      <c r="E252" s="3">
        <v>3</v>
      </c>
      <c r="F252" s="20">
        <f>ROUND(E252/D252,2)</f>
        <v>0.03</v>
      </c>
      <c r="G252" t="s">
        <v>14</v>
      </c>
      <c r="H252">
        <v>1</v>
      </c>
      <c r="I252" s="3">
        <f>IF(H252=0,0,ROUND(E252/H252,2))</f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>((L252/60)/60/24)+DATE(1970,1,1)</f>
        <v>40203.25</v>
      </c>
      <c r="O252" s="13">
        <f>((M252/60)/60/24)+DATE(1970,1,1)</f>
        <v>40238.25</v>
      </c>
      <c r="P252" t="b">
        <v>0</v>
      </c>
      <c r="Q252" t="b">
        <v>0</v>
      </c>
      <c r="R252" t="s">
        <v>23</v>
      </c>
      <c r="S252" t="str">
        <f>LEFT(R252,SEARCH("/",R252)-1)</f>
        <v>music</v>
      </c>
      <c r="T252" t="str">
        <f>RIGHT(R252,LEN(R252)-SEARCH("/",R252))</f>
        <v>rock</v>
      </c>
    </row>
    <row r="253" spans="1:20" ht="17" x14ac:dyDescent="0.2">
      <c r="A253">
        <v>251</v>
      </c>
      <c r="B253" t="s">
        <v>554</v>
      </c>
      <c r="C253" s="2" t="s">
        <v>555</v>
      </c>
      <c r="D253" s="3">
        <v>7100</v>
      </c>
      <c r="E253" s="3">
        <v>3840</v>
      </c>
      <c r="F253" s="20">
        <f>ROUND(E253/D253,2)</f>
        <v>0.54</v>
      </c>
      <c r="G253" t="s">
        <v>14</v>
      </c>
      <c r="H253">
        <v>101</v>
      </c>
      <c r="I253" s="3">
        <f>IF(H253=0,0,ROUND(E253/H253,2))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3">
        <f>((L253/60)/60/24)+DATE(1970,1,1)</f>
        <v>41252.25</v>
      </c>
      <c r="O253" s="13">
        <f>((M253/60)/60/24)+DATE(1970,1,1)</f>
        <v>41254.25</v>
      </c>
      <c r="P253" t="b">
        <v>0</v>
      </c>
      <c r="Q253" t="b">
        <v>0</v>
      </c>
      <c r="R253" t="s">
        <v>33</v>
      </c>
      <c r="S253" t="str">
        <f>LEFT(R253,SEARCH("/",R253)-1)</f>
        <v>theater</v>
      </c>
      <c r="T253" t="str">
        <f>RIGHT(R253,LEN(R253)-SEARCH("/",R253))</f>
        <v>plays</v>
      </c>
    </row>
    <row r="254" spans="1:20" ht="34" x14ac:dyDescent="0.2">
      <c r="A254">
        <v>252</v>
      </c>
      <c r="B254" t="s">
        <v>556</v>
      </c>
      <c r="C254" s="2" t="s">
        <v>557</v>
      </c>
      <c r="D254" s="3">
        <v>1000</v>
      </c>
      <c r="E254" s="3">
        <v>6263</v>
      </c>
      <c r="F254" s="20">
        <f>ROUND(E254/D254,2)</f>
        <v>6.26</v>
      </c>
      <c r="G254" t="s">
        <v>20</v>
      </c>
      <c r="H254">
        <v>59</v>
      </c>
      <c r="I254" s="3">
        <f>IF(H254=0,0,ROUND(E254/H254,2))</f>
        <v>106.15</v>
      </c>
      <c r="J254" t="s">
        <v>21</v>
      </c>
      <c r="K254" t="s">
        <v>22</v>
      </c>
      <c r="L254">
        <v>1382677200</v>
      </c>
      <c r="M254">
        <v>1383109200</v>
      </c>
      <c r="N254" s="13">
        <f>((L254/60)/60/24)+DATE(1970,1,1)</f>
        <v>41572.208333333336</v>
      </c>
      <c r="O254" s="13">
        <f>((M254/60)/60/24)+DATE(1970,1,1)</f>
        <v>41577.208333333336</v>
      </c>
      <c r="P254" t="b">
        <v>0</v>
      </c>
      <c r="Q254" t="b">
        <v>0</v>
      </c>
      <c r="R254" t="s">
        <v>33</v>
      </c>
      <c r="S254" t="str">
        <f>LEFT(R254,SEARCH("/",R254)-1)</f>
        <v>theater</v>
      </c>
      <c r="T254" t="str">
        <f>RIGHT(R254,LEN(R254)-SEARCH("/",R254))</f>
        <v>plays</v>
      </c>
    </row>
    <row r="255" spans="1:20" ht="17" x14ac:dyDescent="0.2">
      <c r="A255">
        <v>253</v>
      </c>
      <c r="B255" t="s">
        <v>558</v>
      </c>
      <c r="C255" s="2" t="s">
        <v>559</v>
      </c>
      <c r="D255" s="3">
        <v>121500</v>
      </c>
      <c r="E255" s="3">
        <v>108161</v>
      </c>
      <c r="F255" s="20">
        <f>ROUND(E255/D255,2)</f>
        <v>0.89</v>
      </c>
      <c r="G255" t="s">
        <v>14</v>
      </c>
      <c r="H255">
        <v>1335</v>
      </c>
      <c r="I255" s="3">
        <f>IF(H255=0,0,ROUND(E255/H255,2))</f>
        <v>81.02</v>
      </c>
      <c r="J255" t="s">
        <v>15</v>
      </c>
      <c r="K255" t="s">
        <v>16</v>
      </c>
      <c r="L255">
        <v>1302238800</v>
      </c>
      <c r="M255">
        <v>1303275600</v>
      </c>
      <c r="N255" s="13">
        <f>((L255/60)/60/24)+DATE(1970,1,1)</f>
        <v>40641.208333333336</v>
      </c>
      <c r="O255" s="13">
        <f>((M255/60)/60/24)+DATE(1970,1,1)</f>
        <v>40653.208333333336</v>
      </c>
      <c r="P255" t="b">
        <v>0</v>
      </c>
      <c r="Q255" t="b">
        <v>0</v>
      </c>
      <c r="R255" t="s">
        <v>53</v>
      </c>
      <c r="S255" t="str">
        <f>LEFT(R255,SEARCH("/",R255)-1)</f>
        <v>film &amp; video</v>
      </c>
      <c r="T255" t="str">
        <f>RIGHT(R255,LEN(R255)-SEARCH("/",R255))</f>
        <v>drama</v>
      </c>
    </row>
    <row r="256" spans="1:20" ht="34" x14ac:dyDescent="0.2">
      <c r="A256">
        <v>254</v>
      </c>
      <c r="B256" t="s">
        <v>560</v>
      </c>
      <c r="C256" s="2" t="s">
        <v>561</v>
      </c>
      <c r="D256" s="3">
        <v>4600</v>
      </c>
      <c r="E256" s="3">
        <v>8505</v>
      </c>
      <c r="F256" s="20">
        <f>ROUND(E256/D256,2)</f>
        <v>1.85</v>
      </c>
      <c r="G256" t="s">
        <v>20</v>
      </c>
      <c r="H256">
        <v>88</v>
      </c>
      <c r="I256" s="3">
        <f>IF(H256=0,0,ROUND(E256/H256,2))</f>
        <v>96.65</v>
      </c>
      <c r="J256" t="s">
        <v>21</v>
      </c>
      <c r="K256" t="s">
        <v>22</v>
      </c>
      <c r="L256">
        <v>1487656800</v>
      </c>
      <c r="M256">
        <v>1487829600</v>
      </c>
      <c r="N256" s="13">
        <f>((L256/60)/60/24)+DATE(1970,1,1)</f>
        <v>42787.25</v>
      </c>
      <c r="O256" s="13">
        <f>((M256/60)/60/24)+DATE(1970,1,1)</f>
        <v>42789.25</v>
      </c>
      <c r="P256" t="b">
        <v>0</v>
      </c>
      <c r="Q256" t="b">
        <v>0</v>
      </c>
      <c r="R256" t="s">
        <v>68</v>
      </c>
      <c r="S256" t="str">
        <f>LEFT(R256,SEARCH("/",R256)-1)</f>
        <v>publishing</v>
      </c>
      <c r="T256" t="str">
        <f>RIGHT(R256,LEN(R256)-SEARCH("/",R256))</f>
        <v>nonfiction</v>
      </c>
    </row>
    <row r="257" spans="1:20" ht="34" x14ac:dyDescent="0.2">
      <c r="A257">
        <v>255</v>
      </c>
      <c r="B257" t="s">
        <v>562</v>
      </c>
      <c r="C257" s="2" t="s">
        <v>563</v>
      </c>
      <c r="D257" s="3">
        <v>80500</v>
      </c>
      <c r="E257" s="3">
        <v>96735</v>
      </c>
      <c r="F257" s="20">
        <f>ROUND(E257/D257,2)</f>
        <v>1.2</v>
      </c>
      <c r="G257" t="s">
        <v>20</v>
      </c>
      <c r="H257">
        <v>1697</v>
      </c>
      <c r="I257" s="3">
        <f>IF(H257=0,0,ROUND(E257/H257,2))</f>
        <v>57</v>
      </c>
      <c r="J257" t="s">
        <v>21</v>
      </c>
      <c r="K257" t="s">
        <v>22</v>
      </c>
      <c r="L257">
        <v>1297836000</v>
      </c>
      <c r="M257">
        <v>1298268000</v>
      </c>
      <c r="N257" s="13">
        <f>((L257/60)/60/24)+DATE(1970,1,1)</f>
        <v>40590.25</v>
      </c>
      <c r="O257" s="13">
        <f>((M257/60)/60/24)+DATE(1970,1,1)</f>
        <v>40595.25</v>
      </c>
      <c r="P257" t="b">
        <v>0</v>
      </c>
      <c r="Q257" t="b">
        <v>1</v>
      </c>
      <c r="R257" t="s">
        <v>23</v>
      </c>
      <c r="S257" t="str">
        <f>LEFT(R257,SEARCH("/",R257)-1)</f>
        <v>music</v>
      </c>
      <c r="T257" t="str">
        <f>RIGHT(R257,LEN(R257)-SEARCH("/",R257))</f>
        <v>rock</v>
      </c>
    </row>
    <row r="258" spans="1:20" ht="17" x14ac:dyDescent="0.2">
      <c r="A258">
        <v>256</v>
      </c>
      <c r="B258" t="s">
        <v>564</v>
      </c>
      <c r="C258" s="2" t="s">
        <v>565</v>
      </c>
      <c r="D258" s="3">
        <v>4100</v>
      </c>
      <c r="E258" s="3">
        <v>959</v>
      </c>
      <c r="F258" s="20">
        <f>ROUND(E258/D258,2)</f>
        <v>0.23</v>
      </c>
      <c r="G258" t="s">
        <v>14</v>
      </c>
      <c r="H258">
        <v>15</v>
      </c>
      <c r="I258" s="3">
        <f>IF(H258=0,0,ROUND(E258/H258,2))</f>
        <v>63.93</v>
      </c>
      <c r="J258" t="s">
        <v>40</v>
      </c>
      <c r="K258" t="s">
        <v>41</v>
      </c>
      <c r="L258">
        <v>1453615200</v>
      </c>
      <c r="M258">
        <v>1456812000</v>
      </c>
      <c r="N258" s="13">
        <f>((L258/60)/60/24)+DATE(1970,1,1)</f>
        <v>42393.25</v>
      </c>
      <c r="O258" s="13">
        <f>((M258/60)/60/24)+DATE(1970,1,1)</f>
        <v>42430.25</v>
      </c>
      <c r="P258" t="b">
        <v>0</v>
      </c>
      <c r="Q258" t="b">
        <v>0</v>
      </c>
      <c r="R258" t="s">
        <v>23</v>
      </c>
      <c r="S258" t="str">
        <f>LEFT(R258,SEARCH("/",R258)-1)</f>
        <v>music</v>
      </c>
      <c r="T258" t="str">
        <f>RIGHT(R258,LEN(R258)-SEARCH("/",R258))</f>
        <v>rock</v>
      </c>
    </row>
    <row r="259" spans="1:20" ht="17" x14ac:dyDescent="0.2">
      <c r="A259">
        <v>257</v>
      </c>
      <c r="B259" t="s">
        <v>566</v>
      </c>
      <c r="C259" s="2" t="s">
        <v>567</v>
      </c>
      <c r="D259" s="3">
        <v>5700</v>
      </c>
      <c r="E259" s="3">
        <v>8322</v>
      </c>
      <c r="F259" s="20">
        <f>ROUND(E259/D259,2)</f>
        <v>1.46</v>
      </c>
      <c r="G259" t="s">
        <v>20</v>
      </c>
      <c r="H259">
        <v>92</v>
      </c>
      <c r="I259" s="3">
        <f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3">
        <f>((L259/60)/60/24)+DATE(1970,1,1)</f>
        <v>41338.25</v>
      </c>
      <c r="O259" s="13">
        <f>((M259/60)/60/24)+DATE(1970,1,1)</f>
        <v>41352.208333333336</v>
      </c>
      <c r="P259" t="b">
        <v>0</v>
      </c>
      <c r="Q259" t="b">
        <v>0</v>
      </c>
      <c r="R259" t="s">
        <v>33</v>
      </c>
      <c r="S259" t="str">
        <f>LEFT(R259,SEARCH("/",R259)-1)</f>
        <v>theater</v>
      </c>
      <c r="T259" t="str">
        <f>RIGHT(R259,LEN(R259)-SEARCH("/",R259))</f>
        <v>plays</v>
      </c>
    </row>
    <row r="260" spans="1:20" ht="17" x14ac:dyDescent="0.2">
      <c r="A260">
        <v>258</v>
      </c>
      <c r="B260" t="s">
        <v>568</v>
      </c>
      <c r="C260" s="2" t="s">
        <v>569</v>
      </c>
      <c r="D260" s="3">
        <v>5000</v>
      </c>
      <c r="E260" s="3">
        <v>13424</v>
      </c>
      <c r="F260" s="20">
        <f>ROUND(E260/D260,2)</f>
        <v>2.68</v>
      </c>
      <c r="G260" t="s">
        <v>20</v>
      </c>
      <c r="H260">
        <v>186</v>
      </c>
      <c r="I260" s="3">
        <f>IF(H260=0,0,ROUND(E260/H260,2))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3">
        <f>((L260/60)/60/24)+DATE(1970,1,1)</f>
        <v>42712.25</v>
      </c>
      <c r="O260" s="13">
        <f>((M260/60)/60/24)+DATE(1970,1,1)</f>
        <v>42732.25</v>
      </c>
      <c r="P260" t="b">
        <v>0</v>
      </c>
      <c r="Q260" t="b">
        <v>1</v>
      </c>
      <c r="R260" t="s">
        <v>33</v>
      </c>
      <c r="S260" t="str">
        <f>LEFT(R260,SEARCH("/",R260)-1)</f>
        <v>theater</v>
      </c>
      <c r="T260" t="str">
        <f>RIGHT(R260,LEN(R260)-SEARCH("/",R260))</f>
        <v>plays</v>
      </c>
    </row>
    <row r="261" spans="1:20" ht="34" x14ac:dyDescent="0.2">
      <c r="A261">
        <v>259</v>
      </c>
      <c r="B261" t="s">
        <v>570</v>
      </c>
      <c r="C261" s="2" t="s">
        <v>571</v>
      </c>
      <c r="D261" s="3">
        <v>1800</v>
      </c>
      <c r="E261" s="3">
        <v>10755</v>
      </c>
      <c r="F261" s="20">
        <f>ROUND(E261/D261,2)</f>
        <v>5.98</v>
      </c>
      <c r="G261" t="s">
        <v>20</v>
      </c>
      <c r="H261">
        <v>138</v>
      </c>
      <c r="I261" s="3">
        <f>IF(H261=0,0,ROUND(E261/H261,2))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3">
        <f>((L261/60)/60/24)+DATE(1970,1,1)</f>
        <v>41251.25</v>
      </c>
      <c r="O261" s="13">
        <f>((M261/60)/60/24)+DATE(1970,1,1)</f>
        <v>41270.25</v>
      </c>
      <c r="P261" t="b">
        <v>1</v>
      </c>
      <c r="Q261" t="b">
        <v>0</v>
      </c>
      <c r="R261" t="s">
        <v>122</v>
      </c>
      <c r="S261" t="str">
        <f>LEFT(R261,SEARCH("/",R261)-1)</f>
        <v>photography</v>
      </c>
      <c r="T261" t="str">
        <f>RIGHT(R261,LEN(R261)-SEARCH("/",R261))</f>
        <v>photography books</v>
      </c>
    </row>
    <row r="262" spans="1:20" ht="17" x14ac:dyDescent="0.2">
      <c r="A262">
        <v>260</v>
      </c>
      <c r="B262" t="s">
        <v>572</v>
      </c>
      <c r="C262" s="2" t="s">
        <v>573</v>
      </c>
      <c r="D262" s="3">
        <v>6300</v>
      </c>
      <c r="E262" s="3">
        <v>9935</v>
      </c>
      <c r="F262" s="20">
        <f>ROUND(E262/D262,2)</f>
        <v>1.58</v>
      </c>
      <c r="G262" t="s">
        <v>20</v>
      </c>
      <c r="H262">
        <v>261</v>
      </c>
      <c r="I262" s="3">
        <f>IF(H262=0,0,ROUND(E262/H262,2))</f>
        <v>38.07</v>
      </c>
      <c r="J262" t="s">
        <v>21</v>
      </c>
      <c r="K262" t="s">
        <v>22</v>
      </c>
      <c r="L262">
        <v>1348808400</v>
      </c>
      <c r="M262">
        <v>1349845200</v>
      </c>
      <c r="N262" s="13">
        <f>((L262/60)/60/24)+DATE(1970,1,1)</f>
        <v>41180.208333333336</v>
      </c>
      <c r="O262" s="13">
        <f>((M262/60)/60/24)+DATE(1970,1,1)</f>
        <v>41192.208333333336</v>
      </c>
      <c r="P262" t="b">
        <v>0</v>
      </c>
      <c r="Q262" t="b">
        <v>0</v>
      </c>
      <c r="R262" t="s">
        <v>23</v>
      </c>
      <c r="S262" t="str">
        <f>LEFT(R262,SEARCH("/",R262)-1)</f>
        <v>music</v>
      </c>
      <c r="T262" t="str">
        <f>RIGHT(R262,LEN(R262)-SEARCH("/",R262))</f>
        <v>rock</v>
      </c>
    </row>
    <row r="263" spans="1:20" ht="34" x14ac:dyDescent="0.2">
      <c r="A263">
        <v>261</v>
      </c>
      <c r="B263" t="s">
        <v>574</v>
      </c>
      <c r="C263" s="2" t="s">
        <v>575</v>
      </c>
      <c r="D263" s="3">
        <v>84300</v>
      </c>
      <c r="E263" s="3">
        <v>26303</v>
      </c>
      <c r="F263" s="20">
        <f>ROUND(E263/D263,2)</f>
        <v>0.31</v>
      </c>
      <c r="G263" t="s">
        <v>14</v>
      </c>
      <c r="H263">
        <v>454</v>
      </c>
      <c r="I263" s="3">
        <f>IF(H263=0,0,ROUND(E263/H263,2))</f>
        <v>57.94</v>
      </c>
      <c r="J263" t="s">
        <v>21</v>
      </c>
      <c r="K263" t="s">
        <v>22</v>
      </c>
      <c r="L263">
        <v>1282712400</v>
      </c>
      <c r="M263">
        <v>1283058000</v>
      </c>
      <c r="N263" s="13">
        <f>((L263/60)/60/24)+DATE(1970,1,1)</f>
        <v>40415.208333333336</v>
      </c>
      <c r="O263" s="13">
        <f>((M263/60)/60/24)+DATE(1970,1,1)</f>
        <v>40419.208333333336</v>
      </c>
      <c r="P263" t="b">
        <v>0</v>
      </c>
      <c r="Q263" t="b">
        <v>1</v>
      </c>
      <c r="R263" t="s">
        <v>23</v>
      </c>
      <c r="S263" t="str">
        <f>LEFT(R263,SEARCH("/",R263)-1)</f>
        <v>music</v>
      </c>
      <c r="T263" t="str">
        <f>RIGHT(R263,LEN(R263)-SEARCH("/",R263))</f>
        <v>rock</v>
      </c>
    </row>
    <row r="264" spans="1:20" ht="17" x14ac:dyDescent="0.2">
      <c r="A264">
        <v>262</v>
      </c>
      <c r="B264" t="s">
        <v>576</v>
      </c>
      <c r="C264" s="2" t="s">
        <v>577</v>
      </c>
      <c r="D264" s="3">
        <v>1700</v>
      </c>
      <c r="E264" s="3">
        <v>5328</v>
      </c>
      <c r="F264" s="20">
        <f>ROUND(E264/D264,2)</f>
        <v>3.13</v>
      </c>
      <c r="G264" t="s">
        <v>20</v>
      </c>
      <c r="H264">
        <v>107</v>
      </c>
      <c r="I264" s="3">
        <f>IF(H264=0,0,ROUND(E264/H264,2))</f>
        <v>49.79</v>
      </c>
      <c r="J264" t="s">
        <v>21</v>
      </c>
      <c r="K264" t="s">
        <v>22</v>
      </c>
      <c r="L264">
        <v>1301979600</v>
      </c>
      <c r="M264">
        <v>1304226000</v>
      </c>
      <c r="N264" s="13">
        <f>((L264/60)/60/24)+DATE(1970,1,1)</f>
        <v>40638.208333333336</v>
      </c>
      <c r="O264" s="13">
        <f>((M264/60)/60/24)+DATE(1970,1,1)</f>
        <v>40664.208333333336</v>
      </c>
      <c r="P264" t="b">
        <v>0</v>
      </c>
      <c r="Q264" t="b">
        <v>1</v>
      </c>
      <c r="R264" t="s">
        <v>60</v>
      </c>
      <c r="S264" t="str">
        <f>LEFT(R264,SEARCH("/",R264)-1)</f>
        <v>music</v>
      </c>
      <c r="T264" t="str">
        <f>RIGHT(R264,LEN(R264)-SEARCH("/",R264))</f>
        <v>indie rock</v>
      </c>
    </row>
    <row r="265" spans="1:20" ht="17" x14ac:dyDescent="0.2">
      <c r="A265">
        <v>263</v>
      </c>
      <c r="B265" t="s">
        <v>578</v>
      </c>
      <c r="C265" s="2" t="s">
        <v>579</v>
      </c>
      <c r="D265" s="3">
        <v>2900</v>
      </c>
      <c r="E265" s="3">
        <v>10756</v>
      </c>
      <c r="F265" s="20">
        <f>ROUND(E265/D265,2)</f>
        <v>3.71</v>
      </c>
      <c r="G265" t="s">
        <v>20</v>
      </c>
      <c r="H265">
        <v>199</v>
      </c>
      <c r="I265" s="3">
        <f>IF(H265=0,0,ROUND(E265/H265,2))</f>
        <v>54.05</v>
      </c>
      <c r="J265" t="s">
        <v>21</v>
      </c>
      <c r="K265" t="s">
        <v>22</v>
      </c>
      <c r="L265">
        <v>1263016800</v>
      </c>
      <c r="M265">
        <v>1263016800</v>
      </c>
      <c r="N265" s="13">
        <f>((L265/60)/60/24)+DATE(1970,1,1)</f>
        <v>40187.25</v>
      </c>
      <c r="O265" s="13">
        <f>((M265/60)/60/24)+DATE(1970,1,1)</f>
        <v>40187.25</v>
      </c>
      <c r="P265" t="b">
        <v>0</v>
      </c>
      <c r="Q265" t="b">
        <v>0</v>
      </c>
      <c r="R265" t="s">
        <v>122</v>
      </c>
      <c r="S265" t="str">
        <f>LEFT(R265,SEARCH("/",R265)-1)</f>
        <v>photography</v>
      </c>
      <c r="T265" t="str">
        <f>RIGHT(R265,LEN(R265)-SEARCH("/",R265))</f>
        <v>photography books</v>
      </c>
    </row>
    <row r="266" spans="1:20" ht="17" x14ac:dyDescent="0.2">
      <c r="A266">
        <v>264</v>
      </c>
      <c r="B266" t="s">
        <v>580</v>
      </c>
      <c r="C266" s="2" t="s">
        <v>581</v>
      </c>
      <c r="D266" s="3">
        <v>45600</v>
      </c>
      <c r="E266" s="3">
        <v>165375</v>
      </c>
      <c r="F266" s="20">
        <f>ROUND(E266/D266,2)</f>
        <v>3.63</v>
      </c>
      <c r="G266" t="s">
        <v>20</v>
      </c>
      <c r="H266">
        <v>5512</v>
      </c>
      <c r="I266" s="3">
        <f>IF(H266=0,0,ROUND(E266/H266,2))</f>
        <v>30</v>
      </c>
      <c r="J266" t="s">
        <v>21</v>
      </c>
      <c r="K266" t="s">
        <v>22</v>
      </c>
      <c r="L266">
        <v>1360648800</v>
      </c>
      <c r="M266">
        <v>1362031200</v>
      </c>
      <c r="N266" s="13">
        <f>((L266/60)/60/24)+DATE(1970,1,1)</f>
        <v>41317.25</v>
      </c>
      <c r="O266" s="13">
        <f>((M266/60)/60/24)+DATE(1970,1,1)</f>
        <v>41333.25</v>
      </c>
      <c r="P266" t="b">
        <v>0</v>
      </c>
      <c r="Q266" t="b">
        <v>0</v>
      </c>
      <c r="R266" t="s">
        <v>33</v>
      </c>
      <c r="S266" t="str">
        <f>LEFT(R266,SEARCH("/",R266)-1)</f>
        <v>theater</v>
      </c>
      <c r="T266" t="str">
        <f>RIGHT(R266,LEN(R266)-SEARCH("/",R266))</f>
        <v>plays</v>
      </c>
    </row>
    <row r="267" spans="1:20" ht="17" x14ac:dyDescent="0.2">
      <c r="A267">
        <v>265</v>
      </c>
      <c r="B267" t="s">
        <v>582</v>
      </c>
      <c r="C267" s="2" t="s">
        <v>583</v>
      </c>
      <c r="D267" s="3">
        <v>4900</v>
      </c>
      <c r="E267" s="3">
        <v>6031</v>
      </c>
      <c r="F267" s="20">
        <f>ROUND(E267/D267,2)</f>
        <v>1.23</v>
      </c>
      <c r="G267" t="s">
        <v>20</v>
      </c>
      <c r="H267">
        <v>86</v>
      </c>
      <c r="I267" s="3">
        <f>IF(H267=0,0,ROUND(E267/H267,2))</f>
        <v>70.13</v>
      </c>
      <c r="J267" t="s">
        <v>21</v>
      </c>
      <c r="K267" t="s">
        <v>22</v>
      </c>
      <c r="L267">
        <v>1451800800</v>
      </c>
      <c r="M267">
        <v>1455602400</v>
      </c>
      <c r="N267" s="13">
        <f>((L267/60)/60/24)+DATE(1970,1,1)</f>
        <v>42372.25</v>
      </c>
      <c r="O267" s="13">
        <f>((M267/60)/60/24)+DATE(1970,1,1)</f>
        <v>42416.25</v>
      </c>
      <c r="P267" t="b">
        <v>0</v>
      </c>
      <c r="Q267" t="b">
        <v>0</v>
      </c>
      <c r="R267" t="s">
        <v>33</v>
      </c>
      <c r="S267" t="str">
        <f>LEFT(R267,SEARCH("/",R267)-1)</f>
        <v>theater</v>
      </c>
      <c r="T267" t="str">
        <f>RIGHT(R267,LEN(R267)-SEARCH("/",R267))</f>
        <v>plays</v>
      </c>
    </row>
    <row r="268" spans="1:20" ht="17" x14ac:dyDescent="0.2">
      <c r="A268">
        <v>266</v>
      </c>
      <c r="B268" t="s">
        <v>584</v>
      </c>
      <c r="C268" s="2" t="s">
        <v>585</v>
      </c>
      <c r="D268" s="3">
        <v>111900</v>
      </c>
      <c r="E268" s="3">
        <v>85902</v>
      </c>
      <c r="F268" s="20">
        <f>ROUND(E268/D268,2)</f>
        <v>0.77</v>
      </c>
      <c r="G268" t="s">
        <v>14</v>
      </c>
      <c r="H268">
        <v>3182</v>
      </c>
      <c r="I268" s="3">
        <f>IF(H268=0,0,ROUND(E268/H268,2))</f>
        <v>27</v>
      </c>
      <c r="J268" t="s">
        <v>107</v>
      </c>
      <c r="K268" t="s">
        <v>108</v>
      </c>
      <c r="L268">
        <v>1415340000</v>
      </c>
      <c r="M268">
        <v>1418191200</v>
      </c>
      <c r="N268" s="13">
        <f>((L268/60)/60/24)+DATE(1970,1,1)</f>
        <v>41950.25</v>
      </c>
      <c r="O268" s="13">
        <f>((M268/60)/60/24)+DATE(1970,1,1)</f>
        <v>41983.25</v>
      </c>
      <c r="P268" t="b">
        <v>0</v>
      </c>
      <c r="Q268" t="b">
        <v>1</v>
      </c>
      <c r="R268" t="s">
        <v>159</v>
      </c>
      <c r="S268" t="str">
        <f>LEFT(R268,SEARCH("/",R268)-1)</f>
        <v>music</v>
      </c>
      <c r="T268" t="str">
        <f>RIGHT(R268,LEN(R268)-SEARCH("/",R268))</f>
        <v>jazz</v>
      </c>
    </row>
    <row r="269" spans="1:20" ht="17" x14ac:dyDescent="0.2">
      <c r="A269">
        <v>267</v>
      </c>
      <c r="B269" t="s">
        <v>586</v>
      </c>
      <c r="C269" s="2" t="s">
        <v>587</v>
      </c>
      <c r="D269" s="3">
        <v>61600</v>
      </c>
      <c r="E269" s="3">
        <v>143910</v>
      </c>
      <c r="F269" s="20">
        <f>ROUND(E269/D269,2)</f>
        <v>2.34</v>
      </c>
      <c r="G269" t="s">
        <v>20</v>
      </c>
      <c r="H269">
        <v>2768</v>
      </c>
      <c r="I269" s="3">
        <f>IF(H269=0,0,ROUND(E269/H269,2))</f>
        <v>51.99</v>
      </c>
      <c r="J269" t="s">
        <v>26</v>
      </c>
      <c r="K269" t="s">
        <v>27</v>
      </c>
      <c r="L269">
        <v>1351054800</v>
      </c>
      <c r="M269">
        <v>1352440800</v>
      </c>
      <c r="N269" s="13">
        <f>((L269/60)/60/24)+DATE(1970,1,1)</f>
        <v>41206.208333333336</v>
      </c>
      <c r="O269" s="13">
        <f>((M269/60)/60/24)+DATE(1970,1,1)</f>
        <v>41222.25</v>
      </c>
      <c r="P269" t="b">
        <v>0</v>
      </c>
      <c r="Q269" t="b">
        <v>0</v>
      </c>
      <c r="R269" t="s">
        <v>33</v>
      </c>
      <c r="S269" t="str">
        <f>LEFT(R269,SEARCH("/",R269)-1)</f>
        <v>theater</v>
      </c>
      <c r="T269" t="str">
        <f>RIGHT(R269,LEN(R269)-SEARCH("/",R269))</f>
        <v>plays</v>
      </c>
    </row>
    <row r="270" spans="1:20" ht="17" x14ac:dyDescent="0.2">
      <c r="A270">
        <v>268</v>
      </c>
      <c r="B270" t="s">
        <v>588</v>
      </c>
      <c r="C270" s="2" t="s">
        <v>589</v>
      </c>
      <c r="D270" s="3">
        <v>1500</v>
      </c>
      <c r="E270" s="3">
        <v>2708</v>
      </c>
      <c r="F270" s="20">
        <f>ROUND(E270/D270,2)</f>
        <v>1.81</v>
      </c>
      <c r="G270" t="s">
        <v>20</v>
      </c>
      <c r="H270">
        <v>48</v>
      </c>
      <c r="I270" s="3">
        <f>IF(H270=0,0,ROUND(E270/H270,2))</f>
        <v>56.42</v>
      </c>
      <c r="J270" t="s">
        <v>21</v>
      </c>
      <c r="K270" t="s">
        <v>22</v>
      </c>
      <c r="L270">
        <v>1349326800</v>
      </c>
      <c r="M270">
        <v>1353304800</v>
      </c>
      <c r="N270" s="13">
        <f>((L270/60)/60/24)+DATE(1970,1,1)</f>
        <v>41186.208333333336</v>
      </c>
      <c r="O270" s="13">
        <f>((M270/60)/60/24)+DATE(1970,1,1)</f>
        <v>41232.25</v>
      </c>
      <c r="P270" t="b">
        <v>0</v>
      </c>
      <c r="Q270" t="b">
        <v>0</v>
      </c>
      <c r="R270" t="s">
        <v>42</v>
      </c>
      <c r="S270" t="str">
        <f>LEFT(R270,SEARCH("/",R270)-1)</f>
        <v>film &amp; video</v>
      </c>
      <c r="T270" t="str">
        <f>RIGHT(R270,LEN(R270)-SEARCH("/",R270))</f>
        <v>documentary</v>
      </c>
    </row>
    <row r="271" spans="1:20" ht="17" x14ac:dyDescent="0.2">
      <c r="A271">
        <v>269</v>
      </c>
      <c r="B271" t="s">
        <v>590</v>
      </c>
      <c r="C271" s="2" t="s">
        <v>591</v>
      </c>
      <c r="D271" s="3">
        <v>3500</v>
      </c>
      <c r="E271" s="3">
        <v>8842</v>
      </c>
      <c r="F271" s="20">
        <f>ROUND(E271/D271,2)</f>
        <v>2.5299999999999998</v>
      </c>
      <c r="G271" t="s">
        <v>20</v>
      </c>
      <c r="H271">
        <v>87</v>
      </c>
      <c r="I271" s="3">
        <f>IF(H271=0,0,ROUND(E271/H271,2))</f>
        <v>101.63</v>
      </c>
      <c r="J271" t="s">
        <v>21</v>
      </c>
      <c r="K271" t="s">
        <v>22</v>
      </c>
      <c r="L271">
        <v>1548914400</v>
      </c>
      <c r="M271">
        <v>1550728800</v>
      </c>
      <c r="N271" s="13">
        <f>((L271/60)/60/24)+DATE(1970,1,1)</f>
        <v>43496.25</v>
      </c>
      <c r="O271" s="13">
        <f>((M271/60)/60/24)+DATE(1970,1,1)</f>
        <v>43517.25</v>
      </c>
      <c r="P271" t="b">
        <v>0</v>
      </c>
      <c r="Q271" t="b">
        <v>0</v>
      </c>
      <c r="R271" t="s">
        <v>269</v>
      </c>
      <c r="S271" t="str">
        <f>LEFT(R271,SEARCH("/",R271)-1)</f>
        <v>film &amp; video</v>
      </c>
      <c r="T271" t="str">
        <f>RIGHT(R271,LEN(R271)-SEARCH("/",R271))</f>
        <v>television</v>
      </c>
    </row>
    <row r="272" spans="1:20" ht="17" x14ac:dyDescent="0.2">
      <c r="A272">
        <v>270</v>
      </c>
      <c r="B272" t="s">
        <v>592</v>
      </c>
      <c r="C272" s="2" t="s">
        <v>593</v>
      </c>
      <c r="D272" s="3">
        <v>173900</v>
      </c>
      <c r="E272" s="3">
        <v>47260</v>
      </c>
      <c r="F272" s="20">
        <f>ROUND(E272/D272,2)</f>
        <v>0.27</v>
      </c>
      <c r="G272" t="s">
        <v>74</v>
      </c>
      <c r="H272">
        <v>1890</v>
      </c>
      <c r="I272" s="3">
        <f>IF(H272=0,0,ROUND(E272/H272,2))</f>
        <v>25.01</v>
      </c>
      <c r="J272" t="s">
        <v>21</v>
      </c>
      <c r="K272" t="s">
        <v>22</v>
      </c>
      <c r="L272">
        <v>1291269600</v>
      </c>
      <c r="M272">
        <v>1291442400</v>
      </c>
      <c r="N272" s="13">
        <f>((L272/60)/60/24)+DATE(1970,1,1)</f>
        <v>40514.25</v>
      </c>
      <c r="O272" s="13">
        <f>((M272/60)/60/24)+DATE(1970,1,1)</f>
        <v>40516.25</v>
      </c>
      <c r="P272" t="b">
        <v>0</v>
      </c>
      <c r="Q272" t="b">
        <v>0</v>
      </c>
      <c r="R272" t="s">
        <v>89</v>
      </c>
      <c r="S272" t="str">
        <f>LEFT(R272,SEARCH("/",R272)-1)</f>
        <v>games</v>
      </c>
      <c r="T272" t="str">
        <f>RIGHT(R272,LEN(R272)-SEARCH("/",R272))</f>
        <v>video games</v>
      </c>
    </row>
    <row r="273" spans="1:20" ht="34" x14ac:dyDescent="0.2">
      <c r="A273">
        <v>271</v>
      </c>
      <c r="B273" t="s">
        <v>594</v>
      </c>
      <c r="C273" s="2" t="s">
        <v>595</v>
      </c>
      <c r="D273" s="3">
        <v>153700</v>
      </c>
      <c r="E273" s="3">
        <v>1953</v>
      </c>
      <c r="F273" s="20">
        <f>ROUND(E273/D273,2)</f>
        <v>0.01</v>
      </c>
      <c r="G273" t="s">
        <v>47</v>
      </c>
      <c r="H273">
        <v>61</v>
      </c>
      <c r="I273" s="3">
        <f>IF(H273=0,0,ROUND(E273/H273,2))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3">
        <f>((L273/60)/60/24)+DATE(1970,1,1)</f>
        <v>42345.25</v>
      </c>
      <c r="O273" s="13">
        <f>((M273/60)/60/24)+DATE(1970,1,1)</f>
        <v>42376.25</v>
      </c>
      <c r="P273" t="b">
        <v>0</v>
      </c>
      <c r="Q273" t="b">
        <v>0</v>
      </c>
      <c r="R273" t="s">
        <v>122</v>
      </c>
      <c r="S273" t="str">
        <f>LEFT(R273,SEARCH("/",R273)-1)</f>
        <v>photography</v>
      </c>
      <c r="T273" t="str">
        <f>RIGHT(R273,LEN(R273)-SEARCH("/",R273))</f>
        <v>photography books</v>
      </c>
    </row>
    <row r="274" spans="1:20" ht="17" x14ac:dyDescent="0.2">
      <c r="A274">
        <v>272</v>
      </c>
      <c r="B274" t="s">
        <v>596</v>
      </c>
      <c r="C274" s="2" t="s">
        <v>597</v>
      </c>
      <c r="D274" s="3">
        <v>51100</v>
      </c>
      <c r="E274" s="3">
        <v>155349</v>
      </c>
      <c r="F274" s="20">
        <f>ROUND(E274/D274,2)</f>
        <v>3.04</v>
      </c>
      <c r="G274" t="s">
        <v>20</v>
      </c>
      <c r="H274">
        <v>1894</v>
      </c>
      <c r="I274" s="3">
        <f>IF(H274=0,0,ROUND(E274/H274,2))</f>
        <v>82.02</v>
      </c>
      <c r="J274" t="s">
        <v>21</v>
      </c>
      <c r="K274" t="s">
        <v>22</v>
      </c>
      <c r="L274">
        <v>1562734800</v>
      </c>
      <c r="M274">
        <v>1564894800</v>
      </c>
      <c r="N274" s="13">
        <f>((L274/60)/60/24)+DATE(1970,1,1)</f>
        <v>43656.208333333328</v>
      </c>
      <c r="O274" s="13">
        <f>((M274/60)/60/24)+DATE(1970,1,1)</f>
        <v>43681.208333333328</v>
      </c>
      <c r="P274" t="b">
        <v>0</v>
      </c>
      <c r="Q274" t="b">
        <v>1</v>
      </c>
      <c r="R274" t="s">
        <v>33</v>
      </c>
      <c r="S274" t="str">
        <f>LEFT(R274,SEARCH("/",R274)-1)</f>
        <v>theater</v>
      </c>
      <c r="T274" t="str">
        <f>RIGHT(R274,LEN(R274)-SEARCH("/",R274))</f>
        <v>plays</v>
      </c>
    </row>
    <row r="275" spans="1:20" ht="17" x14ac:dyDescent="0.2">
      <c r="A275">
        <v>273</v>
      </c>
      <c r="B275" t="s">
        <v>598</v>
      </c>
      <c r="C275" s="2" t="s">
        <v>599</v>
      </c>
      <c r="D275" s="3">
        <v>7800</v>
      </c>
      <c r="E275" s="3">
        <v>10704</v>
      </c>
      <c r="F275" s="20">
        <f>ROUND(E275/D275,2)</f>
        <v>1.37</v>
      </c>
      <c r="G275" t="s">
        <v>20</v>
      </c>
      <c r="H275">
        <v>282</v>
      </c>
      <c r="I275" s="3">
        <f>IF(H275=0,0,ROUND(E275/H275,2))</f>
        <v>37.96</v>
      </c>
      <c r="J275" t="s">
        <v>15</v>
      </c>
      <c r="K275" t="s">
        <v>16</v>
      </c>
      <c r="L275">
        <v>1505624400</v>
      </c>
      <c r="M275">
        <v>1505883600</v>
      </c>
      <c r="N275" s="13">
        <f>((L275/60)/60/24)+DATE(1970,1,1)</f>
        <v>42995.208333333328</v>
      </c>
      <c r="O275" s="13">
        <f>((M275/60)/60/24)+DATE(1970,1,1)</f>
        <v>42998.208333333328</v>
      </c>
      <c r="P275" t="b">
        <v>0</v>
      </c>
      <c r="Q275" t="b">
        <v>0</v>
      </c>
      <c r="R275" t="s">
        <v>33</v>
      </c>
      <c r="S275" t="str">
        <f>LEFT(R275,SEARCH("/",R275)-1)</f>
        <v>theater</v>
      </c>
      <c r="T275" t="str">
        <f>RIGHT(R275,LEN(R275)-SEARCH("/",R275))</f>
        <v>plays</v>
      </c>
    </row>
    <row r="276" spans="1:20" ht="34" x14ac:dyDescent="0.2">
      <c r="A276">
        <v>274</v>
      </c>
      <c r="B276" t="s">
        <v>600</v>
      </c>
      <c r="C276" s="2" t="s">
        <v>601</v>
      </c>
      <c r="D276" s="3">
        <v>2400</v>
      </c>
      <c r="E276" s="3">
        <v>773</v>
      </c>
      <c r="F276" s="20">
        <f>ROUND(E276/D276,2)</f>
        <v>0.32</v>
      </c>
      <c r="G276" t="s">
        <v>14</v>
      </c>
      <c r="H276">
        <v>15</v>
      </c>
      <c r="I276" s="3">
        <f>IF(H276=0,0,ROUND(E276/H276,2))</f>
        <v>51.53</v>
      </c>
      <c r="J276" t="s">
        <v>21</v>
      </c>
      <c r="K276" t="s">
        <v>22</v>
      </c>
      <c r="L276">
        <v>1509948000</v>
      </c>
      <c r="M276">
        <v>1510380000</v>
      </c>
      <c r="N276" s="13">
        <f>((L276/60)/60/24)+DATE(1970,1,1)</f>
        <v>43045.25</v>
      </c>
      <c r="O276" s="13">
        <f>((M276/60)/60/24)+DATE(1970,1,1)</f>
        <v>43050.25</v>
      </c>
      <c r="P276" t="b">
        <v>0</v>
      </c>
      <c r="Q276" t="b">
        <v>0</v>
      </c>
      <c r="R276" t="s">
        <v>33</v>
      </c>
      <c r="S276" t="str">
        <f>LEFT(R276,SEARCH("/",R276)-1)</f>
        <v>theater</v>
      </c>
      <c r="T276" t="str">
        <f>RIGHT(R276,LEN(R276)-SEARCH("/",R276))</f>
        <v>plays</v>
      </c>
    </row>
    <row r="277" spans="1:20" ht="34" x14ac:dyDescent="0.2">
      <c r="A277">
        <v>275</v>
      </c>
      <c r="B277" t="s">
        <v>602</v>
      </c>
      <c r="C277" s="2" t="s">
        <v>603</v>
      </c>
      <c r="D277" s="3">
        <v>3900</v>
      </c>
      <c r="E277" s="3">
        <v>9419</v>
      </c>
      <c r="F277" s="20">
        <f>ROUND(E277/D277,2)</f>
        <v>2.42</v>
      </c>
      <c r="G277" t="s">
        <v>20</v>
      </c>
      <c r="H277">
        <v>116</v>
      </c>
      <c r="I277" s="3">
        <f>IF(H277=0,0,ROUND(E277/H277,2))</f>
        <v>81.2</v>
      </c>
      <c r="J277" t="s">
        <v>21</v>
      </c>
      <c r="K277" t="s">
        <v>22</v>
      </c>
      <c r="L277">
        <v>1554526800</v>
      </c>
      <c r="M277">
        <v>1555218000</v>
      </c>
      <c r="N277" s="13">
        <f>((L277/60)/60/24)+DATE(1970,1,1)</f>
        <v>43561.208333333328</v>
      </c>
      <c r="O277" s="13">
        <f>((M277/60)/60/24)+DATE(1970,1,1)</f>
        <v>43569.208333333328</v>
      </c>
      <c r="P277" t="b">
        <v>0</v>
      </c>
      <c r="Q277" t="b">
        <v>0</v>
      </c>
      <c r="R277" t="s">
        <v>206</v>
      </c>
      <c r="S277" t="str">
        <f>LEFT(R277,SEARCH("/",R277)-1)</f>
        <v>publishing</v>
      </c>
      <c r="T277" t="str">
        <f>RIGHT(R277,LEN(R277)-SEARCH("/",R277))</f>
        <v>translations</v>
      </c>
    </row>
    <row r="278" spans="1:20" ht="17" x14ac:dyDescent="0.2">
      <c r="A278">
        <v>276</v>
      </c>
      <c r="B278" t="s">
        <v>604</v>
      </c>
      <c r="C278" s="2" t="s">
        <v>605</v>
      </c>
      <c r="D278" s="3">
        <v>5500</v>
      </c>
      <c r="E278" s="3">
        <v>5324</v>
      </c>
      <c r="F278" s="20">
        <f>ROUND(E278/D278,2)</f>
        <v>0.97</v>
      </c>
      <c r="G278" t="s">
        <v>14</v>
      </c>
      <c r="H278">
        <v>133</v>
      </c>
      <c r="I278" s="3">
        <f>IF(H278=0,0,ROUND(E278/H278,2))</f>
        <v>40.03</v>
      </c>
      <c r="J278" t="s">
        <v>21</v>
      </c>
      <c r="K278" t="s">
        <v>22</v>
      </c>
      <c r="L278">
        <v>1334811600</v>
      </c>
      <c r="M278">
        <v>1335243600</v>
      </c>
      <c r="N278" s="13">
        <f>((L278/60)/60/24)+DATE(1970,1,1)</f>
        <v>41018.208333333336</v>
      </c>
      <c r="O278" s="13">
        <f>((M278/60)/60/24)+DATE(1970,1,1)</f>
        <v>41023.208333333336</v>
      </c>
      <c r="P278" t="b">
        <v>0</v>
      </c>
      <c r="Q278" t="b">
        <v>1</v>
      </c>
      <c r="R278" t="s">
        <v>89</v>
      </c>
      <c r="S278" t="str">
        <f>LEFT(R278,SEARCH("/",R278)-1)</f>
        <v>games</v>
      </c>
      <c r="T278" t="str">
        <f>RIGHT(R278,LEN(R278)-SEARCH("/",R278))</f>
        <v>video games</v>
      </c>
    </row>
    <row r="279" spans="1:20" ht="34" x14ac:dyDescent="0.2">
      <c r="A279">
        <v>277</v>
      </c>
      <c r="B279" t="s">
        <v>606</v>
      </c>
      <c r="C279" s="2" t="s">
        <v>607</v>
      </c>
      <c r="D279" s="3">
        <v>700</v>
      </c>
      <c r="E279" s="3">
        <v>7465</v>
      </c>
      <c r="F279" s="20">
        <f>ROUND(E279/D279,2)</f>
        <v>10.66</v>
      </c>
      <c r="G279" t="s">
        <v>20</v>
      </c>
      <c r="H279">
        <v>83</v>
      </c>
      <c r="I279" s="3">
        <f>IF(H279=0,0,ROUND(E279/H279,2))</f>
        <v>89.94</v>
      </c>
      <c r="J279" t="s">
        <v>21</v>
      </c>
      <c r="K279" t="s">
        <v>22</v>
      </c>
      <c r="L279">
        <v>1279515600</v>
      </c>
      <c r="M279">
        <v>1279688400</v>
      </c>
      <c r="N279" s="13">
        <f>((L279/60)/60/24)+DATE(1970,1,1)</f>
        <v>40378.208333333336</v>
      </c>
      <c r="O279" s="13">
        <f>((M279/60)/60/24)+DATE(1970,1,1)</f>
        <v>40380.208333333336</v>
      </c>
      <c r="P279" t="b">
        <v>0</v>
      </c>
      <c r="Q279" t="b">
        <v>0</v>
      </c>
      <c r="R279" t="s">
        <v>33</v>
      </c>
      <c r="S279" t="str">
        <f>LEFT(R279,SEARCH("/",R279)-1)</f>
        <v>theater</v>
      </c>
      <c r="T279" t="str">
        <f>RIGHT(R279,LEN(R279)-SEARCH("/",R279))</f>
        <v>plays</v>
      </c>
    </row>
    <row r="280" spans="1:20" ht="17" x14ac:dyDescent="0.2">
      <c r="A280">
        <v>278</v>
      </c>
      <c r="B280" t="s">
        <v>608</v>
      </c>
      <c r="C280" s="2" t="s">
        <v>609</v>
      </c>
      <c r="D280" s="3">
        <v>2700</v>
      </c>
      <c r="E280" s="3">
        <v>8799</v>
      </c>
      <c r="F280" s="20">
        <f>ROUND(E280/D280,2)</f>
        <v>3.26</v>
      </c>
      <c r="G280" t="s">
        <v>20</v>
      </c>
      <c r="H280">
        <v>91</v>
      </c>
      <c r="I280" s="3">
        <f>IF(H280=0,0,ROUND(E280/H280,2))</f>
        <v>96.69</v>
      </c>
      <c r="J280" t="s">
        <v>21</v>
      </c>
      <c r="K280" t="s">
        <v>22</v>
      </c>
      <c r="L280">
        <v>1353909600</v>
      </c>
      <c r="M280">
        <v>1356069600</v>
      </c>
      <c r="N280" s="13">
        <f>((L280/60)/60/24)+DATE(1970,1,1)</f>
        <v>41239.25</v>
      </c>
      <c r="O280" s="13">
        <f>((M280/60)/60/24)+DATE(1970,1,1)</f>
        <v>41264.25</v>
      </c>
      <c r="P280" t="b">
        <v>0</v>
      </c>
      <c r="Q280" t="b">
        <v>0</v>
      </c>
      <c r="R280" t="s">
        <v>28</v>
      </c>
      <c r="S280" t="str">
        <f>LEFT(R280,SEARCH("/",R280)-1)</f>
        <v>technology</v>
      </c>
      <c r="T280" t="str">
        <f>RIGHT(R280,LEN(R280)-SEARCH("/",R280))</f>
        <v>web</v>
      </c>
    </row>
    <row r="281" spans="1:20" ht="17" x14ac:dyDescent="0.2">
      <c r="A281">
        <v>279</v>
      </c>
      <c r="B281" t="s">
        <v>610</v>
      </c>
      <c r="C281" s="2" t="s">
        <v>611</v>
      </c>
      <c r="D281" s="3">
        <v>8000</v>
      </c>
      <c r="E281" s="3">
        <v>13656</v>
      </c>
      <c r="F281" s="20">
        <f>ROUND(E281/D281,2)</f>
        <v>1.71</v>
      </c>
      <c r="G281" t="s">
        <v>20</v>
      </c>
      <c r="H281">
        <v>546</v>
      </c>
      <c r="I281" s="3">
        <f>IF(H281=0,0,ROUND(E281/H281,2))</f>
        <v>25.01</v>
      </c>
      <c r="J281" t="s">
        <v>21</v>
      </c>
      <c r="K281" t="s">
        <v>22</v>
      </c>
      <c r="L281">
        <v>1535950800</v>
      </c>
      <c r="M281">
        <v>1536210000</v>
      </c>
      <c r="N281" s="13">
        <f>((L281/60)/60/24)+DATE(1970,1,1)</f>
        <v>43346.208333333328</v>
      </c>
      <c r="O281" s="13">
        <f>((M281/60)/60/24)+DATE(1970,1,1)</f>
        <v>43349.208333333328</v>
      </c>
      <c r="P281" t="b">
        <v>0</v>
      </c>
      <c r="Q281" t="b">
        <v>0</v>
      </c>
      <c r="R281" t="s">
        <v>33</v>
      </c>
      <c r="S281" t="str">
        <f>LEFT(R281,SEARCH("/",R281)-1)</f>
        <v>theater</v>
      </c>
      <c r="T281" t="str">
        <f>RIGHT(R281,LEN(R281)-SEARCH("/",R281))</f>
        <v>plays</v>
      </c>
    </row>
    <row r="282" spans="1:20" ht="34" x14ac:dyDescent="0.2">
      <c r="A282">
        <v>280</v>
      </c>
      <c r="B282" t="s">
        <v>612</v>
      </c>
      <c r="C282" s="2" t="s">
        <v>613</v>
      </c>
      <c r="D282" s="3">
        <v>2500</v>
      </c>
      <c r="E282" s="3">
        <v>14536</v>
      </c>
      <c r="F282" s="20">
        <f>ROUND(E282/D282,2)</f>
        <v>5.81</v>
      </c>
      <c r="G282" t="s">
        <v>20</v>
      </c>
      <c r="H282">
        <v>393</v>
      </c>
      <c r="I282" s="3">
        <f>IF(H282=0,0,ROUND(E282/H282,2))</f>
        <v>36.99</v>
      </c>
      <c r="J282" t="s">
        <v>21</v>
      </c>
      <c r="K282" t="s">
        <v>22</v>
      </c>
      <c r="L282">
        <v>1511244000</v>
      </c>
      <c r="M282">
        <v>1511762400</v>
      </c>
      <c r="N282" s="13">
        <f>((L282/60)/60/24)+DATE(1970,1,1)</f>
        <v>43060.25</v>
      </c>
      <c r="O282" s="13">
        <f>((M282/60)/60/24)+DATE(1970,1,1)</f>
        <v>43066.25</v>
      </c>
      <c r="P282" t="b">
        <v>0</v>
      </c>
      <c r="Q282" t="b">
        <v>0</v>
      </c>
      <c r="R282" t="s">
        <v>71</v>
      </c>
      <c r="S282" t="str">
        <f>LEFT(R282,SEARCH("/",R282)-1)</f>
        <v>film &amp; video</v>
      </c>
      <c r="T282" t="str">
        <f>RIGHT(R282,LEN(R282)-SEARCH("/",R282))</f>
        <v>animation</v>
      </c>
    </row>
    <row r="283" spans="1:20" ht="17" x14ac:dyDescent="0.2">
      <c r="A283">
        <v>281</v>
      </c>
      <c r="B283" t="s">
        <v>614</v>
      </c>
      <c r="C283" s="2" t="s">
        <v>615</v>
      </c>
      <c r="D283" s="3">
        <v>164500</v>
      </c>
      <c r="E283" s="3">
        <v>150552</v>
      </c>
      <c r="F283" s="20">
        <f>ROUND(E283/D283,2)</f>
        <v>0.92</v>
      </c>
      <c r="G283" t="s">
        <v>14</v>
      </c>
      <c r="H283">
        <v>2062</v>
      </c>
      <c r="I283" s="3">
        <f>IF(H283=0,0,ROUND(E283/H283,2))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3">
        <f>((L283/60)/60/24)+DATE(1970,1,1)</f>
        <v>40979.25</v>
      </c>
      <c r="O283" s="13">
        <f>((M283/60)/60/24)+DATE(1970,1,1)</f>
        <v>41000.208333333336</v>
      </c>
      <c r="P283" t="b">
        <v>0</v>
      </c>
      <c r="Q283" t="b">
        <v>1</v>
      </c>
      <c r="R283" t="s">
        <v>33</v>
      </c>
      <c r="S283" t="str">
        <f>LEFT(R283,SEARCH("/",R283)-1)</f>
        <v>theater</v>
      </c>
      <c r="T283" t="str">
        <f>RIGHT(R283,LEN(R283)-SEARCH("/",R283))</f>
        <v>plays</v>
      </c>
    </row>
    <row r="284" spans="1:20" ht="17" x14ac:dyDescent="0.2">
      <c r="A284">
        <v>282</v>
      </c>
      <c r="B284" t="s">
        <v>616</v>
      </c>
      <c r="C284" s="2" t="s">
        <v>617</v>
      </c>
      <c r="D284" s="3">
        <v>8400</v>
      </c>
      <c r="E284" s="3">
        <v>9076</v>
      </c>
      <c r="F284" s="20">
        <f>ROUND(E284/D284,2)</f>
        <v>1.08</v>
      </c>
      <c r="G284" t="s">
        <v>20</v>
      </c>
      <c r="H284">
        <v>133</v>
      </c>
      <c r="I284" s="3">
        <f>IF(H284=0,0,ROUND(E284/H284,2))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3">
        <f>((L284/60)/60/24)+DATE(1970,1,1)</f>
        <v>42701.25</v>
      </c>
      <c r="O284" s="13">
        <f>((M284/60)/60/24)+DATE(1970,1,1)</f>
        <v>42707.25</v>
      </c>
      <c r="P284" t="b">
        <v>0</v>
      </c>
      <c r="Q284" t="b">
        <v>1</v>
      </c>
      <c r="R284" t="s">
        <v>269</v>
      </c>
      <c r="S284" t="str">
        <f>LEFT(R284,SEARCH("/",R284)-1)</f>
        <v>film &amp; video</v>
      </c>
      <c r="T284" t="str">
        <f>RIGHT(R284,LEN(R284)-SEARCH("/",R284))</f>
        <v>television</v>
      </c>
    </row>
    <row r="285" spans="1:20" ht="34" x14ac:dyDescent="0.2">
      <c r="A285">
        <v>283</v>
      </c>
      <c r="B285" t="s">
        <v>618</v>
      </c>
      <c r="C285" s="2" t="s">
        <v>619</v>
      </c>
      <c r="D285" s="3">
        <v>8100</v>
      </c>
      <c r="E285" s="3">
        <v>1517</v>
      </c>
      <c r="F285" s="20">
        <f>ROUND(E285/D285,2)</f>
        <v>0.19</v>
      </c>
      <c r="G285" t="s">
        <v>14</v>
      </c>
      <c r="H285">
        <v>29</v>
      </c>
      <c r="I285" s="3">
        <f>IF(H285=0,0,ROUND(E285/H285,2))</f>
        <v>52.31</v>
      </c>
      <c r="J285" t="s">
        <v>36</v>
      </c>
      <c r="K285" t="s">
        <v>37</v>
      </c>
      <c r="L285">
        <v>1464584400</v>
      </c>
      <c r="M285">
        <v>1465016400</v>
      </c>
      <c r="N285" s="13">
        <f>((L285/60)/60/24)+DATE(1970,1,1)</f>
        <v>42520.208333333328</v>
      </c>
      <c r="O285" s="13">
        <f>((M285/60)/60/24)+DATE(1970,1,1)</f>
        <v>42525.208333333328</v>
      </c>
      <c r="P285" t="b">
        <v>0</v>
      </c>
      <c r="Q285" t="b">
        <v>0</v>
      </c>
      <c r="R285" t="s">
        <v>23</v>
      </c>
      <c r="S285" t="str">
        <f>LEFT(R285,SEARCH("/",R285)-1)</f>
        <v>music</v>
      </c>
      <c r="T285" t="str">
        <f>RIGHT(R285,LEN(R285)-SEARCH("/",R285))</f>
        <v>rock</v>
      </c>
    </row>
    <row r="286" spans="1:20" ht="17" x14ac:dyDescent="0.2">
      <c r="A286">
        <v>284</v>
      </c>
      <c r="B286" t="s">
        <v>620</v>
      </c>
      <c r="C286" s="2" t="s">
        <v>621</v>
      </c>
      <c r="D286" s="3">
        <v>9800</v>
      </c>
      <c r="E286" s="3">
        <v>8153</v>
      </c>
      <c r="F286" s="20">
        <f>ROUND(E286/D286,2)</f>
        <v>0.83</v>
      </c>
      <c r="G286" t="s">
        <v>14</v>
      </c>
      <c r="H286">
        <v>132</v>
      </c>
      <c r="I286" s="3">
        <f>IF(H286=0,0,ROUND(E286/H286,2))</f>
        <v>61.77</v>
      </c>
      <c r="J286" t="s">
        <v>21</v>
      </c>
      <c r="K286" t="s">
        <v>22</v>
      </c>
      <c r="L286">
        <v>1335848400</v>
      </c>
      <c r="M286">
        <v>1336280400</v>
      </c>
      <c r="N286" s="13">
        <f>((L286/60)/60/24)+DATE(1970,1,1)</f>
        <v>41030.208333333336</v>
      </c>
      <c r="O286" s="13">
        <f>((M286/60)/60/24)+DATE(1970,1,1)</f>
        <v>41035.208333333336</v>
      </c>
      <c r="P286" t="b">
        <v>0</v>
      </c>
      <c r="Q286" t="b">
        <v>0</v>
      </c>
      <c r="R286" t="s">
        <v>28</v>
      </c>
      <c r="S286" t="str">
        <f>LEFT(R286,SEARCH("/",R286)-1)</f>
        <v>technology</v>
      </c>
      <c r="T286" t="str">
        <f>RIGHT(R286,LEN(R286)-SEARCH("/",R286))</f>
        <v>web</v>
      </c>
    </row>
    <row r="287" spans="1:20" ht="17" x14ac:dyDescent="0.2">
      <c r="A287">
        <v>285</v>
      </c>
      <c r="B287" t="s">
        <v>622</v>
      </c>
      <c r="C287" s="2" t="s">
        <v>623</v>
      </c>
      <c r="D287" s="3">
        <v>900</v>
      </c>
      <c r="E287" s="3">
        <v>6357</v>
      </c>
      <c r="F287" s="20">
        <f>ROUND(E287/D287,2)</f>
        <v>7.06</v>
      </c>
      <c r="G287" t="s">
        <v>20</v>
      </c>
      <c r="H287">
        <v>254</v>
      </c>
      <c r="I287" s="3">
        <f>IF(H287=0,0,ROUND(E287/H287,2))</f>
        <v>25.03</v>
      </c>
      <c r="J287" t="s">
        <v>21</v>
      </c>
      <c r="K287" t="s">
        <v>22</v>
      </c>
      <c r="L287">
        <v>1473483600</v>
      </c>
      <c r="M287">
        <v>1476766800</v>
      </c>
      <c r="N287" s="13">
        <f>((L287/60)/60/24)+DATE(1970,1,1)</f>
        <v>42623.208333333328</v>
      </c>
      <c r="O287" s="13">
        <f>((M287/60)/60/24)+DATE(1970,1,1)</f>
        <v>42661.208333333328</v>
      </c>
      <c r="P287" t="b">
        <v>0</v>
      </c>
      <c r="Q287" t="b">
        <v>0</v>
      </c>
      <c r="R287" t="s">
        <v>33</v>
      </c>
      <c r="S287" t="str">
        <f>LEFT(R287,SEARCH("/",R287)-1)</f>
        <v>theater</v>
      </c>
      <c r="T287" t="str">
        <f>RIGHT(R287,LEN(R287)-SEARCH("/",R287))</f>
        <v>plays</v>
      </c>
    </row>
    <row r="288" spans="1:20" ht="17" x14ac:dyDescent="0.2">
      <c r="A288">
        <v>286</v>
      </c>
      <c r="B288" t="s">
        <v>624</v>
      </c>
      <c r="C288" s="2" t="s">
        <v>625</v>
      </c>
      <c r="D288" s="3">
        <v>112100</v>
      </c>
      <c r="E288" s="3">
        <v>19557</v>
      </c>
      <c r="F288" s="20">
        <f>ROUND(E288/D288,2)</f>
        <v>0.17</v>
      </c>
      <c r="G288" t="s">
        <v>74</v>
      </c>
      <c r="H288">
        <v>184</v>
      </c>
      <c r="I288" s="3">
        <f>IF(H288=0,0,ROUND(E288/H288,2))</f>
        <v>106.29</v>
      </c>
      <c r="J288" t="s">
        <v>21</v>
      </c>
      <c r="K288" t="s">
        <v>22</v>
      </c>
      <c r="L288">
        <v>1479880800</v>
      </c>
      <c r="M288">
        <v>1480485600</v>
      </c>
      <c r="N288" s="13">
        <f>((L288/60)/60/24)+DATE(1970,1,1)</f>
        <v>42697.25</v>
      </c>
      <c r="O288" s="13">
        <f>((M288/60)/60/24)+DATE(1970,1,1)</f>
        <v>42704.25</v>
      </c>
      <c r="P288" t="b">
        <v>0</v>
      </c>
      <c r="Q288" t="b">
        <v>0</v>
      </c>
      <c r="R288" t="s">
        <v>33</v>
      </c>
      <c r="S288" t="str">
        <f>LEFT(R288,SEARCH("/",R288)-1)</f>
        <v>theater</v>
      </c>
      <c r="T288" t="str">
        <f>RIGHT(R288,LEN(R288)-SEARCH("/",R288))</f>
        <v>plays</v>
      </c>
    </row>
    <row r="289" spans="1:20" ht="17" x14ac:dyDescent="0.2">
      <c r="A289">
        <v>287</v>
      </c>
      <c r="B289" t="s">
        <v>626</v>
      </c>
      <c r="C289" s="2" t="s">
        <v>627</v>
      </c>
      <c r="D289" s="3">
        <v>6300</v>
      </c>
      <c r="E289" s="3">
        <v>13213</v>
      </c>
      <c r="F289" s="20">
        <f>ROUND(E289/D289,2)</f>
        <v>2.1</v>
      </c>
      <c r="G289" t="s">
        <v>20</v>
      </c>
      <c r="H289">
        <v>176</v>
      </c>
      <c r="I289" s="3">
        <f>IF(H289=0,0,ROUND(E289/H289,2))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3">
        <f>((L289/60)/60/24)+DATE(1970,1,1)</f>
        <v>42122.208333333328</v>
      </c>
      <c r="O289" s="13">
        <f>((M289/60)/60/24)+DATE(1970,1,1)</f>
        <v>42122.208333333328</v>
      </c>
      <c r="P289" t="b">
        <v>0</v>
      </c>
      <c r="Q289" t="b">
        <v>0</v>
      </c>
      <c r="R289" t="s">
        <v>50</v>
      </c>
      <c r="S289" t="str">
        <f>LEFT(R289,SEARCH("/",R289)-1)</f>
        <v>music</v>
      </c>
      <c r="T289" t="str">
        <f>RIGHT(R289,LEN(R289)-SEARCH("/",R289))</f>
        <v>electric music</v>
      </c>
    </row>
    <row r="290" spans="1:20" ht="17" x14ac:dyDescent="0.2">
      <c r="A290">
        <v>288</v>
      </c>
      <c r="B290" t="s">
        <v>628</v>
      </c>
      <c r="C290" s="2" t="s">
        <v>629</v>
      </c>
      <c r="D290" s="3">
        <v>5600</v>
      </c>
      <c r="E290" s="3">
        <v>5476</v>
      </c>
      <c r="F290" s="20">
        <f>ROUND(E290/D290,2)</f>
        <v>0.98</v>
      </c>
      <c r="G290" t="s">
        <v>14</v>
      </c>
      <c r="H290">
        <v>137</v>
      </c>
      <c r="I290" s="3">
        <f>IF(H290=0,0,ROUND(E290/H290,2))</f>
        <v>39.97</v>
      </c>
      <c r="J290" t="s">
        <v>36</v>
      </c>
      <c r="K290" t="s">
        <v>37</v>
      </c>
      <c r="L290">
        <v>1331701200</v>
      </c>
      <c r="M290">
        <v>1331787600</v>
      </c>
      <c r="N290" s="13">
        <f>((L290/60)/60/24)+DATE(1970,1,1)</f>
        <v>40982.208333333336</v>
      </c>
      <c r="O290" s="13">
        <f>((M290/60)/60/24)+DATE(1970,1,1)</f>
        <v>40983.208333333336</v>
      </c>
      <c r="P290" t="b">
        <v>0</v>
      </c>
      <c r="Q290" t="b">
        <v>1</v>
      </c>
      <c r="R290" t="s">
        <v>148</v>
      </c>
      <c r="S290" t="str">
        <f>LEFT(R290,SEARCH("/",R290)-1)</f>
        <v>music</v>
      </c>
      <c r="T290" t="str">
        <f>RIGHT(R290,LEN(R290)-SEARCH("/",R290))</f>
        <v>metal</v>
      </c>
    </row>
    <row r="291" spans="1:20" ht="17" x14ac:dyDescent="0.2">
      <c r="A291">
        <v>289</v>
      </c>
      <c r="B291" t="s">
        <v>630</v>
      </c>
      <c r="C291" s="2" t="s">
        <v>631</v>
      </c>
      <c r="D291" s="3">
        <v>800</v>
      </c>
      <c r="E291" s="3">
        <v>13474</v>
      </c>
      <c r="F291" s="20">
        <f>ROUND(E291/D291,2)</f>
        <v>16.84</v>
      </c>
      <c r="G291" t="s">
        <v>20</v>
      </c>
      <c r="H291">
        <v>337</v>
      </c>
      <c r="I291" s="3">
        <f>IF(H291=0,0,ROUND(E291/H291,2))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3">
        <f>((L291/60)/60/24)+DATE(1970,1,1)</f>
        <v>42219.208333333328</v>
      </c>
      <c r="O291" s="13">
        <f>((M291/60)/60/24)+DATE(1970,1,1)</f>
        <v>42222.208333333328</v>
      </c>
      <c r="P291" t="b">
        <v>0</v>
      </c>
      <c r="Q291" t="b">
        <v>0</v>
      </c>
      <c r="R291" t="s">
        <v>33</v>
      </c>
      <c r="S291" t="str">
        <f>LEFT(R291,SEARCH("/",R291)-1)</f>
        <v>theater</v>
      </c>
      <c r="T291" t="str">
        <f>RIGHT(R291,LEN(R291)-SEARCH("/",R291))</f>
        <v>plays</v>
      </c>
    </row>
    <row r="292" spans="1:20" ht="17" x14ac:dyDescent="0.2">
      <c r="A292">
        <v>290</v>
      </c>
      <c r="B292" t="s">
        <v>632</v>
      </c>
      <c r="C292" s="2" t="s">
        <v>633</v>
      </c>
      <c r="D292" s="3">
        <v>168600</v>
      </c>
      <c r="E292" s="3">
        <v>91722</v>
      </c>
      <c r="F292" s="20">
        <f>ROUND(E292/D292,2)</f>
        <v>0.54</v>
      </c>
      <c r="G292" t="s">
        <v>14</v>
      </c>
      <c r="H292">
        <v>908</v>
      </c>
      <c r="I292" s="3">
        <f>IF(H292=0,0,ROUND(E292/H292,2))</f>
        <v>101.02</v>
      </c>
      <c r="J292" t="s">
        <v>21</v>
      </c>
      <c r="K292" t="s">
        <v>22</v>
      </c>
      <c r="L292">
        <v>1368162000</v>
      </c>
      <c r="M292">
        <v>1370926800</v>
      </c>
      <c r="N292" s="13">
        <f>((L292/60)/60/24)+DATE(1970,1,1)</f>
        <v>41404.208333333336</v>
      </c>
      <c r="O292" s="13">
        <f>((M292/60)/60/24)+DATE(1970,1,1)</f>
        <v>41436.208333333336</v>
      </c>
      <c r="P292" t="b">
        <v>0</v>
      </c>
      <c r="Q292" t="b">
        <v>1</v>
      </c>
      <c r="R292" t="s">
        <v>42</v>
      </c>
      <c r="S292" t="str">
        <f>LEFT(R292,SEARCH("/",R292)-1)</f>
        <v>film &amp; video</v>
      </c>
      <c r="T292" t="str">
        <f>RIGHT(R292,LEN(R292)-SEARCH("/",R292))</f>
        <v>documentary</v>
      </c>
    </row>
    <row r="293" spans="1:20" ht="17" x14ac:dyDescent="0.2">
      <c r="A293">
        <v>291</v>
      </c>
      <c r="B293" t="s">
        <v>634</v>
      </c>
      <c r="C293" s="2" t="s">
        <v>635</v>
      </c>
      <c r="D293" s="3">
        <v>1800</v>
      </c>
      <c r="E293" s="3">
        <v>8219</v>
      </c>
      <c r="F293" s="20">
        <f>ROUND(E293/D293,2)</f>
        <v>4.57</v>
      </c>
      <c r="G293" t="s">
        <v>20</v>
      </c>
      <c r="H293">
        <v>107</v>
      </c>
      <c r="I293" s="3">
        <f>IF(H293=0,0,ROUND(E293/H293,2))</f>
        <v>76.81</v>
      </c>
      <c r="J293" t="s">
        <v>21</v>
      </c>
      <c r="K293" t="s">
        <v>22</v>
      </c>
      <c r="L293">
        <v>1318654800</v>
      </c>
      <c r="M293">
        <v>1319000400</v>
      </c>
      <c r="N293" s="13">
        <f>((L293/60)/60/24)+DATE(1970,1,1)</f>
        <v>40831.208333333336</v>
      </c>
      <c r="O293" s="13">
        <f>((M293/60)/60/24)+DATE(1970,1,1)</f>
        <v>40835.208333333336</v>
      </c>
      <c r="P293" t="b">
        <v>1</v>
      </c>
      <c r="Q293" t="b">
        <v>0</v>
      </c>
      <c r="R293" t="s">
        <v>28</v>
      </c>
      <c r="S293" t="str">
        <f>LEFT(R293,SEARCH("/",R293)-1)</f>
        <v>technology</v>
      </c>
      <c r="T293" t="str">
        <f>RIGHT(R293,LEN(R293)-SEARCH("/",R293))</f>
        <v>web</v>
      </c>
    </row>
    <row r="294" spans="1:20" ht="17" x14ac:dyDescent="0.2">
      <c r="A294">
        <v>292</v>
      </c>
      <c r="B294" t="s">
        <v>636</v>
      </c>
      <c r="C294" s="2" t="s">
        <v>637</v>
      </c>
      <c r="D294" s="3">
        <v>7300</v>
      </c>
      <c r="E294" s="3">
        <v>717</v>
      </c>
      <c r="F294" s="20">
        <f>ROUND(E294/D294,2)</f>
        <v>0.1</v>
      </c>
      <c r="G294" t="s">
        <v>14</v>
      </c>
      <c r="H294">
        <v>10</v>
      </c>
      <c r="I294" s="3">
        <f>IF(H294=0,0,ROUND(E294/H294,2))</f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>((L294/60)/60/24)+DATE(1970,1,1)</f>
        <v>40984.208333333336</v>
      </c>
      <c r="O294" s="13">
        <f>((M294/60)/60/24)+DATE(1970,1,1)</f>
        <v>41002.208333333336</v>
      </c>
      <c r="P294" t="b">
        <v>0</v>
      </c>
      <c r="Q294" t="b">
        <v>0</v>
      </c>
      <c r="R294" t="s">
        <v>17</v>
      </c>
      <c r="S294" t="str">
        <f>LEFT(R294,SEARCH("/",R294)-1)</f>
        <v>food</v>
      </c>
      <c r="T294" t="str">
        <f>RIGHT(R294,LEN(R294)-SEARCH("/",R294))</f>
        <v>food trucks</v>
      </c>
    </row>
    <row r="295" spans="1:20" ht="17" x14ac:dyDescent="0.2">
      <c r="A295">
        <v>293</v>
      </c>
      <c r="B295" t="s">
        <v>638</v>
      </c>
      <c r="C295" s="2" t="s">
        <v>639</v>
      </c>
      <c r="D295" s="3">
        <v>6500</v>
      </c>
      <c r="E295" s="3">
        <v>1065</v>
      </c>
      <c r="F295" s="20">
        <f>ROUND(E295/D295,2)</f>
        <v>0.16</v>
      </c>
      <c r="G295" t="s">
        <v>74</v>
      </c>
      <c r="H295">
        <v>32</v>
      </c>
      <c r="I295" s="3">
        <f>IF(H295=0,0,ROUND(E295/H295,2))</f>
        <v>33.28</v>
      </c>
      <c r="J295" t="s">
        <v>107</v>
      </c>
      <c r="K295" t="s">
        <v>108</v>
      </c>
      <c r="L295">
        <v>1286254800</v>
      </c>
      <c r="M295">
        <v>1287032400</v>
      </c>
      <c r="N295" s="13">
        <f>((L295/60)/60/24)+DATE(1970,1,1)</f>
        <v>40456.208333333336</v>
      </c>
      <c r="O295" s="13">
        <f>((M295/60)/60/24)+DATE(1970,1,1)</f>
        <v>40465.208333333336</v>
      </c>
      <c r="P295" t="b">
        <v>0</v>
      </c>
      <c r="Q295" t="b">
        <v>0</v>
      </c>
      <c r="R295" t="s">
        <v>33</v>
      </c>
      <c r="S295" t="str">
        <f>LEFT(R295,SEARCH("/",R295)-1)</f>
        <v>theater</v>
      </c>
      <c r="T295" t="str">
        <f>RIGHT(R295,LEN(R295)-SEARCH("/",R295))</f>
        <v>plays</v>
      </c>
    </row>
    <row r="296" spans="1:20" ht="17" x14ac:dyDescent="0.2">
      <c r="A296">
        <v>294</v>
      </c>
      <c r="B296" t="s">
        <v>640</v>
      </c>
      <c r="C296" s="2" t="s">
        <v>641</v>
      </c>
      <c r="D296" s="3">
        <v>600</v>
      </c>
      <c r="E296" s="3">
        <v>8038</v>
      </c>
      <c r="F296" s="20">
        <f>ROUND(E296/D296,2)</f>
        <v>13.4</v>
      </c>
      <c r="G296" t="s">
        <v>20</v>
      </c>
      <c r="H296">
        <v>183</v>
      </c>
      <c r="I296" s="3">
        <f>IF(H296=0,0,ROUND(E296/H296,2))</f>
        <v>43.92</v>
      </c>
      <c r="J296" t="s">
        <v>21</v>
      </c>
      <c r="K296" t="s">
        <v>22</v>
      </c>
      <c r="L296">
        <v>1540530000</v>
      </c>
      <c r="M296">
        <v>1541570400</v>
      </c>
      <c r="N296" s="13">
        <f>((L296/60)/60/24)+DATE(1970,1,1)</f>
        <v>43399.208333333328</v>
      </c>
      <c r="O296" s="13">
        <f>((M296/60)/60/24)+DATE(1970,1,1)</f>
        <v>43411.25</v>
      </c>
      <c r="P296" t="b">
        <v>0</v>
      </c>
      <c r="Q296" t="b">
        <v>0</v>
      </c>
      <c r="R296" t="s">
        <v>33</v>
      </c>
      <c r="S296" t="str">
        <f>LEFT(R296,SEARCH("/",R296)-1)</f>
        <v>theater</v>
      </c>
      <c r="T296" t="str">
        <f>RIGHT(R296,LEN(R296)-SEARCH("/",R296))</f>
        <v>plays</v>
      </c>
    </row>
    <row r="297" spans="1:20" ht="34" x14ac:dyDescent="0.2">
      <c r="A297">
        <v>295</v>
      </c>
      <c r="B297" t="s">
        <v>642</v>
      </c>
      <c r="C297" s="2" t="s">
        <v>643</v>
      </c>
      <c r="D297" s="3">
        <v>192900</v>
      </c>
      <c r="E297" s="3">
        <v>68769</v>
      </c>
      <c r="F297" s="20">
        <f>ROUND(E297/D297,2)</f>
        <v>0.36</v>
      </c>
      <c r="G297" t="s">
        <v>14</v>
      </c>
      <c r="H297">
        <v>1910</v>
      </c>
      <c r="I297" s="3">
        <f>IF(H297=0,0,ROUND(E297/H297,2))</f>
        <v>36</v>
      </c>
      <c r="J297" t="s">
        <v>98</v>
      </c>
      <c r="K297" t="s">
        <v>99</v>
      </c>
      <c r="L297">
        <v>1381813200</v>
      </c>
      <c r="M297">
        <v>1383976800</v>
      </c>
      <c r="N297" s="13">
        <f>((L297/60)/60/24)+DATE(1970,1,1)</f>
        <v>41562.208333333336</v>
      </c>
      <c r="O297" s="13">
        <f>((M297/60)/60/24)+DATE(1970,1,1)</f>
        <v>41587.25</v>
      </c>
      <c r="P297" t="b">
        <v>0</v>
      </c>
      <c r="Q297" t="b">
        <v>0</v>
      </c>
      <c r="R297" t="s">
        <v>33</v>
      </c>
      <c r="S297" t="str">
        <f>LEFT(R297,SEARCH("/",R297)-1)</f>
        <v>theater</v>
      </c>
      <c r="T297" t="str">
        <f>RIGHT(R297,LEN(R297)-SEARCH("/",R297))</f>
        <v>plays</v>
      </c>
    </row>
    <row r="298" spans="1:20" ht="34" x14ac:dyDescent="0.2">
      <c r="A298">
        <v>296</v>
      </c>
      <c r="B298" t="s">
        <v>644</v>
      </c>
      <c r="C298" s="2" t="s">
        <v>645</v>
      </c>
      <c r="D298" s="3">
        <v>6100</v>
      </c>
      <c r="E298" s="3">
        <v>3352</v>
      </c>
      <c r="F298" s="20">
        <f>ROUND(E298/D298,2)</f>
        <v>0.55000000000000004</v>
      </c>
      <c r="G298" t="s">
        <v>14</v>
      </c>
      <c r="H298">
        <v>38</v>
      </c>
      <c r="I298" s="3">
        <f>IF(H298=0,0,ROUND(E298/H298,2))</f>
        <v>88.21</v>
      </c>
      <c r="J298" t="s">
        <v>26</v>
      </c>
      <c r="K298" t="s">
        <v>27</v>
      </c>
      <c r="L298">
        <v>1548655200</v>
      </c>
      <c r="M298">
        <v>1550556000</v>
      </c>
      <c r="N298" s="13">
        <f>((L298/60)/60/24)+DATE(1970,1,1)</f>
        <v>43493.25</v>
      </c>
      <c r="O298" s="13">
        <f>((M298/60)/60/24)+DATE(1970,1,1)</f>
        <v>43515.25</v>
      </c>
      <c r="P298" t="b">
        <v>0</v>
      </c>
      <c r="Q298" t="b">
        <v>0</v>
      </c>
      <c r="R298" t="s">
        <v>33</v>
      </c>
      <c r="S298" t="str">
        <f>LEFT(R298,SEARCH("/",R298)-1)</f>
        <v>theater</v>
      </c>
      <c r="T298" t="str">
        <f>RIGHT(R298,LEN(R298)-SEARCH("/",R298))</f>
        <v>plays</v>
      </c>
    </row>
    <row r="299" spans="1:20" ht="17" x14ac:dyDescent="0.2">
      <c r="A299">
        <v>297</v>
      </c>
      <c r="B299" t="s">
        <v>646</v>
      </c>
      <c r="C299" s="2" t="s">
        <v>647</v>
      </c>
      <c r="D299" s="3">
        <v>7200</v>
      </c>
      <c r="E299" s="3">
        <v>6785</v>
      </c>
      <c r="F299" s="20">
        <f>ROUND(E299/D299,2)</f>
        <v>0.94</v>
      </c>
      <c r="G299" t="s">
        <v>14</v>
      </c>
      <c r="H299">
        <v>104</v>
      </c>
      <c r="I299" s="3">
        <f>IF(H299=0,0,ROUND(E299/H299,2))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3">
        <f>((L299/60)/60/24)+DATE(1970,1,1)</f>
        <v>41653.25</v>
      </c>
      <c r="O299" s="13">
        <f>((M299/60)/60/24)+DATE(1970,1,1)</f>
        <v>41662.25</v>
      </c>
      <c r="P299" t="b">
        <v>0</v>
      </c>
      <c r="Q299" t="b">
        <v>1</v>
      </c>
      <c r="R299" t="s">
        <v>33</v>
      </c>
      <c r="S299" t="str">
        <f>LEFT(R299,SEARCH("/",R299)-1)</f>
        <v>theater</v>
      </c>
      <c r="T299" t="str">
        <f>RIGHT(R299,LEN(R299)-SEARCH("/",R299))</f>
        <v>plays</v>
      </c>
    </row>
    <row r="300" spans="1:20" ht="17" x14ac:dyDescent="0.2">
      <c r="A300">
        <v>298</v>
      </c>
      <c r="B300" t="s">
        <v>648</v>
      </c>
      <c r="C300" s="2" t="s">
        <v>649</v>
      </c>
      <c r="D300" s="3">
        <v>3500</v>
      </c>
      <c r="E300" s="3">
        <v>5037</v>
      </c>
      <c r="F300" s="20">
        <f>ROUND(E300/D300,2)</f>
        <v>1.44</v>
      </c>
      <c r="G300" t="s">
        <v>20</v>
      </c>
      <c r="H300">
        <v>72</v>
      </c>
      <c r="I300" s="3">
        <f>IF(H300=0,0,ROUND(E300/H300,2))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3">
        <f>((L300/60)/60/24)+DATE(1970,1,1)</f>
        <v>42426.25</v>
      </c>
      <c r="O300" s="13">
        <f>((M300/60)/60/24)+DATE(1970,1,1)</f>
        <v>42444.208333333328</v>
      </c>
      <c r="P300" t="b">
        <v>0</v>
      </c>
      <c r="Q300" t="b">
        <v>1</v>
      </c>
      <c r="R300" t="s">
        <v>23</v>
      </c>
      <c r="S300" t="str">
        <f>LEFT(R300,SEARCH("/",R300)-1)</f>
        <v>music</v>
      </c>
      <c r="T300" t="str">
        <f>RIGHT(R300,LEN(R300)-SEARCH("/",R300))</f>
        <v>rock</v>
      </c>
    </row>
    <row r="301" spans="1:20" ht="34" x14ac:dyDescent="0.2">
      <c r="A301">
        <v>299</v>
      </c>
      <c r="B301" t="s">
        <v>650</v>
      </c>
      <c r="C301" s="2" t="s">
        <v>651</v>
      </c>
      <c r="D301" s="3">
        <v>3800</v>
      </c>
      <c r="E301" s="3">
        <v>1954</v>
      </c>
      <c r="F301" s="20">
        <f>ROUND(E301/D301,2)</f>
        <v>0.51</v>
      </c>
      <c r="G301" t="s">
        <v>14</v>
      </c>
      <c r="H301">
        <v>49</v>
      </c>
      <c r="I301" s="3">
        <f>IF(H301=0,0,ROUND(E301/H301,2))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3">
        <f>((L301/60)/60/24)+DATE(1970,1,1)</f>
        <v>42432.25</v>
      </c>
      <c r="O301" s="13">
        <f>((M301/60)/60/24)+DATE(1970,1,1)</f>
        <v>42488.208333333328</v>
      </c>
      <c r="P301" t="b">
        <v>0</v>
      </c>
      <c r="Q301" t="b">
        <v>0</v>
      </c>
      <c r="R301" t="s">
        <v>17</v>
      </c>
      <c r="S301" t="str">
        <f>LEFT(R301,SEARCH("/",R301)-1)</f>
        <v>food</v>
      </c>
      <c r="T301" t="str">
        <f>RIGHT(R301,LEN(R301)-SEARCH("/",R301))</f>
        <v>food trucks</v>
      </c>
    </row>
    <row r="302" spans="1:20" ht="17" x14ac:dyDescent="0.2">
      <c r="A302">
        <v>300</v>
      </c>
      <c r="B302" t="s">
        <v>652</v>
      </c>
      <c r="C302" s="2" t="s">
        <v>653</v>
      </c>
      <c r="D302" s="3">
        <v>100</v>
      </c>
      <c r="E302" s="3">
        <v>5</v>
      </c>
      <c r="F302" s="20">
        <f>ROUND(E302/D302,2)</f>
        <v>0.05</v>
      </c>
      <c r="G302" t="s">
        <v>14</v>
      </c>
      <c r="H302">
        <v>1</v>
      </c>
      <c r="I302" s="3">
        <f>IF(H302=0,0,ROUND(E302/H302,2))</f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>((L302/60)/60/24)+DATE(1970,1,1)</f>
        <v>42977.208333333328</v>
      </c>
      <c r="O302" s="13">
        <f>((M302/60)/60/24)+DATE(1970,1,1)</f>
        <v>42978.208333333328</v>
      </c>
      <c r="P302" t="b">
        <v>0</v>
      </c>
      <c r="Q302" t="b">
        <v>1</v>
      </c>
      <c r="R302" t="s">
        <v>68</v>
      </c>
      <c r="S302" t="str">
        <f>LEFT(R302,SEARCH("/",R302)-1)</f>
        <v>publishing</v>
      </c>
      <c r="T302" t="str">
        <f>RIGHT(R302,LEN(R302)-SEARCH("/",R302))</f>
        <v>nonfiction</v>
      </c>
    </row>
    <row r="303" spans="1:20" ht="34" x14ac:dyDescent="0.2">
      <c r="A303">
        <v>301</v>
      </c>
      <c r="B303" t="s">
        <v>654</v>
      </c>
      <c r="C303" s="2" t="s">
        <v>655</v>
      </c>
      <c r="D303" s="3">
        <v>900</v>
      </c>
      <c r="E303" s="3">
        <v>12102</v>
      </c>
      <c r="F303" s="20">
        <f>ROUND(E303/D303,2)</f>
        <v>13.45</v>
      </c>
      <c r="G303" t="s">
        <v>20</v>
      </c>
      <c r="H303">
        <v>295</v>
      </c>
      <c r="I303" s="3">
        <f>IF(H303=0,0,ROUND(E303/H303,2))</f>
        <v>41.02</v>
      </c>
      <c r="J303" t="s">
        <v>21</v>
      </c>
      <c r="K303" t="s">
        <v>22</v>
      </c>
      <c r="L303">
        <v>1424930400</v>
      </c>
      <c r="M303">
        <v>1426395600</v>
      </c>
      <c r="N303" s="13">
        <f>((L303/60)/60/24)+DATE(1970,1,1)</f>
        <v>42061.25</v>
      </c>
      <c r="O303" s="13">
        <f>((M303/60)/60/24)+DATE(1970,1,1)</f>
        <v>42078.208333333328</v>
      </c>
      <c r="P303" t="b">
        <v>0</v>
      </c>
      <c r="Q303" t="b">
        <v>0</v>
      </c>
      <c r="R303" t="s">
        <v>42</v>
      </c>
      <c r="S303" t="str">
        <f>LEFT(R303,SEARCH("/",R303)-1)</f>
        <v>film &amp; video</v>
      </c>
      <c r="T303" t="str">
        <f>RIGHT(R303,LEN(R303)-SEARCH("/",R303))</f>
        <v>documentary</v>
      </c>
    </row>
    <row r="304" spans="1:20" ht="17" x14ac:dyDescent="0.2">
      <c r="A304">
        <v>302</v>
      </c>
      <c r="B304" t="s">
        <v>656</v>
      </c>
      <c r="C304" s="2" t="s">
        <v>657</v>
      </c>
      <c r="D304" s="3">
        <v>76100</v>
      </c>
      <c r="E304" s="3">
        <v>24234</v>
      </c>
      <c r="F304" s="20">
        <f>ROUND(E304/D304,2)</f>
        <v>0.32</v>
      </c>
      <c r="G304" t="s">
        <v>14</v>
      </c>
      <c r="H304">
        <v>245</v>
      </c>
      <c r="I304" s="3">
        <f>IF(H304=0,0,ROUND(E304/H304,2))</f>
        <v>98.91</v>
      </c>
      <c r="J304" t="s">
        <v>21</v>
      </c>
      <c r="K304" t="s">
        <v>22</v>
      </c>
      <c r="L304">
        <v>1535864400</v>
      </c>
      <c r="M304">
        <v>1537074000</v>
      </c>
      <c r="N304" s="13">
        <f>((L304/60)/60/24)+DATE(1970,1,1)</f>
        <v>43345.208333333328</v>
      </c>
      <c r="O304" s="13">
        <f>((M304/60)/60/24)+DATE(1970,1,1)</f>
        <v>43359.208333333328</v>
      </c>
      <c r="P304" t="b">
        <v>0</v>
      </c>
      <c r="Q304" t="b">
        <v>0</v>
      </c>
      <c r="R304" t="s">
        <v>33</v>
      </c>
      <c r="S304" t="str">
        <f>LEFT(R304,SEARCH("/",R304)-1)</f>
        <v>theater</v>
      </c>
      <c r="T304" t="str">
        <f>RIGHT(R304,LEN(R304)-SEARCH("/",R304))</f>
        <v>plays</v>
      </c>
    </row>
    <row r="305" spans="1:20" ht="17" x14ac:dyDescent="0.2">
      <c r="A305">
        <v>303</v>
      </c>
      <c r="B305" t="s">
        <v>658</v>
      </c>
      <c r="C305" s="2" t="s">
        <v>659</v>
      </c>
      <c r="D305" s="3">
        <v>3400</v>
      </c>
      <c r="E305" s="3">
        <v>2809</v>
      </c>
      <c r="F305" s="20">
        <f>ROUND(E305/D305,2)</f>
        <v>0.83</v>
      </c>
      <c r="G305" t="s">
        <v>14</v>
      </c>
      <c r="H305">
        <v>32</v>
      </c>
      <c r="I305" s="3">
        <f>IF(H305=0,0,ROUND(E305/H305,2))</f>
        <v>87.78</v>
      </c>
      <c r="J305" t="s">
        <v>21</v>
      </c>
      <c r="K305" t="s">
        <v>22</v>
      </c>
      <c r="L305">
        <v>1452146400</v>
      </c>
      <c r="M305">
        <v>1452578400</v>
      </c>
      <c r="N305" s="13">
        <f>((L305/60)/60/24)+DATE(1970,1,1)</f>
        <v>42376.25</v>
      </c>
      <c r="O305" s="13">
        <f>((M305/60)/60/24)+DATE(1970,1,1)</f>
        <v>42381.25</v>
      </c>
      <c r="P305" t="b">
        <v>0</v>
      </c>
      <c r="Q305" t="b">
        <v>0</v>
      </c>
      <c r="R305" t="s">
        <v>60</v>
      </c>
      <c r="S305" t="str">
        <f>LEFT(R305,SEARCH("/",R305)-1)</f>
        <v>music</v>
      </c>
      <c r="T305" t="str">
        <f>RIGHT(R305,LEN(R305)-SEARCH("/",R305))</f>
        <v>indie rock</v>
      </c>
    </row>
    <row r="306" spans="1:20" ht="17" x14ac:dyDescent="0.2">
      <c r="A306">
        <v>304</v>
      </c>
      <c r="B306" t="s">
        <v>660</v>
      </c>
      <c r="C306" s="2" t="s">
        <v>661</v>
      </c>
      <c r="D306" s="3">
        <v>2100</v>
      </c>
      <c r="E306" s="3">
        <v>11469</v>
      </c>
      <c r="F306" s="20">
        <f>ROUND(E306/D306,2)</f>
        <v>5.46</v>
      </c>
      <c r="G306" t="s">
        <v>20</v>
      </c>
      <c r="H306">
        <v>142</v>
      </c>
      <c r="I306" s="3">
        <f>IF(H306=0,0,ROUND(E306/H306,2))</f>
        <v>80.77</v>
      </c>
      <c r="J306" t="s">
        <v>21</v>
      </c>
      <c r="K306" t="s">
        <v>22</v>
      </c>
      <c r="L306">
        <v>1470546000</v>
      </c>
      <c r="M306">
        <v>1474088400</v>
      </c>
      <c r="N306" s="13">
        <f>((L306/60)/60/24)+DATE(1970,1,1)</f>
        <v>42589.208333333328</v>
      </c>
      <c r="O306" s="13">
        <f>((M306/60)/60/24)+DATE(1970,1,1)</f>
        <v>42630.208333333328</v>
      </c>
      <c r="P306" t="b">
        <v>0</v>
      </c>
      <c r="Q306" t="b">
        <v>0</v>
      </c>
      <c r="R306" t="s">
        <v>42</v>
      </c>
      <c r="S306" t="str">
        <f>LEFT(R306,SEARCH("/",R306)-1)</f>
        <v>film &amp; video</v>
      </c>
      <c r="T306" t="str">
        <f>RIGHT(R306,LEN(R306)-SEARCH("/",R306))</f>
        <v>documentary</v>
      </c>
    </row>
    <row r="307" spans="1:20" ht="17" x14ac:dyDescent="0.2">
      <c r="A307">
        <v>305</v>
      </c>
      <c r="B307" t="s">
        <v>662</v>
      </c>
      <c r="C307" s="2" t="s">
        <v>663</v>
      </c>
      <c r="D307" s="3">
        <v>2800</v>
      </c>
      <c r="E307" s="3">
        <v>8014</v>
      </c>
      <c r="F307" s="20">
        <f>ROUND(E307/D307,2)</f>
        <v>2.86</v>
      </c>
      <c r="G307" t="s">
        <v>20</v>
      </c>
      <c r="H307">
        <v>85</v>
      </c>
      <c r="I307" s="3">
        <f>IF(H307=0,0,ROUND(E307/H307,2))</f>
        <v>94.28</v>
      </c>
      <c r="J307" t="s">
        <v>21</v>
      </c>
      <c r="K307" t="s">
        <v>22</v>
      </c>
      <c r="L307">
        <v>1458363600</v>
      </c>
      <c r="M307">
        <v>1461906000</v>
      </c>
      <c r="N307" s="13">
        <f>((L307/60)/60/24)+DATE(1970,1,1)</f>
        <v>42448.208333333328</v>
      </c>
      <c r="O307" s="13">
        <f>((M307/60)/60/24)+DATE(1970,1,1)</f>
        <v>42489.208333333328</v>
      </c>
      <c r="P307" t="b">
        <v>0</v>
      </c>
      <c r="Q307" t="b">
        <v>0</v>
      </c>
      <c r="R307" t="s">
        <v>33</v>
      </c>
      <c r="S307" t="str">
        <f>LEFT(R307,SEARCH("/",R307)-1)</f>
        <v>theater</v>
      </c>
      <c r="T307" t="str">
        <f>RIGHT(R307,LEN(R307)-SEARCH("/",R307))</f>
        <v>plays</v>
      </c>
    </row>
    <row r="308" spans="1:20" ht="34" x14ac:dyDescent="0.2">
      <c r="A308">
        <v>306</v>
      </c>
      <c r="B308" t="s">
        <v>664</v>
      </c>
      <c r="C308" s="2" t="s">
        <v>665</v>
      </c>
      <c r="D308" s="3">
        <v>6500</v>
      </c>
      <c r="E308" s="3">
        <v>514</v>
      </c>
      <c r="F308" s="20">
        <f>ROUND(E308/D308,2)</f>
        <v>0.08</v>
      </c>
      <c r="G308" t="s">
        <v>14</v>
      </c>
      <c r="H308">
        <v>7</v>
      </c>
      <c r="I308" s="3">
        <f>IF(H308=0,0,ROUND(E308/H308,2))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3">
        <f>((L308/60)/60/24)+DATE(1970,1,1)</f>
        <v>42930.208333333328</v>
      </c>
      <c r="O308" s="13">
        <f>((M308/60)/60/24)+DATE(1970,1,1)</f>
        <v>42933.208333333328</v>
      </c>
      <c r="P308" t="b">
        <v>0</v>
      </c>
      <c r="Q308" t="b">
        <v>1</v>
      </c>
      <c r="R308" t="s">
        <v>33</v>
      </c>
      <c r="S308" t="str">
        <f>LEFT(R308,SEARCH("/",R308)-1)</f>
        <v>theater</v>
      </c>
      <c r="T308" t="str">
        <f>RIGHT(R308,LEN(R308)-SEARCH("/",R308))</f>
        <v>plays</v>
      </c>
    </row>
    <row r="309" spans="1:20" ht="17" x14ac:dyDescent="0.2">
      <c r="A309">
        <v>307</v>
      </c>
      <c r="B309" t="s">
        <v>666</v>
      </c>
      <c r="C309" s="2" t="s">
        <v>667</v>
      </c>
      <c r="D309" s="3">
        <v>32900</v>
      </c>
      <c r="E309" s="3">
        <v>43473</v>
      </c>
      <c r="F309" s="20">
        <f>ROUND(E309/D309,2)</f>
        <v>1.32</v>
      </c>
      <c r="G309" t="s">
        <v>20</v>
      </c>
      <c r="H309">
        <v>659</v>
      </c>
      <c r="I309" s="3">
        <f>IF(H309=0,0,ROUND(E309/H309,2))</f>
        <v>65.97</v>
      </c>
      <c r="J309" t="s">
        <v>36</v>
      </c>
      <c r="K309" t="s">
        <v>37</v>
      </c>
      <c r="L309">
        <v>1338958800</v>
      </c>
      <c r="M309">
        <v>1340686800</v>
      </c>
      <c r="N309" s="13">
        <f>((L309/60)/60/24)+DATE(1970,1,1)</f>
        <v>41066.208333333336</v>
      </c>
      <c r="O309" s="13">
        <f>((M309/60)/60/24)+DATE(1970,1,1)</f>
        <v>41086.208333333336</v>
      </c>
      <c r="P309" t="b">
        <v>0</v>
      </c>
      <c r="Q309" t="b">
        <v>1</v>
      </c>
      <c r="R309" t="s">
        <v>119</v>
      </c>
      <c r="S309" t="str">
        <f>LEFT(R309,SEARCH("/",R309)-1)</f>
        <v>publishing</v>
      </c>
      <c r="T309" t="str">
        <f>RIGHT(R309,LEN(R309)-SEARCH("/",R309))</f>
        <v>fiction</v>
      </c>
    </row>
    <row r="310" spans="1:20" ht="17" x14ac:dyDescent="0.2">
      <c r="A310">
        <v>308</v>
      </c>
      <c r="B310" t="s">
        <v>668</v>
      </c>
      <c r="C310" s="2" t="s">
        <v>669</v>
      </c>
      <c r="D310" s="3">
        <v>118200</v>
      </c>
      <c r="E310" s="3">
        <v>87560</v>
      </c>
      <c r="F310" s="20">
        <f>ROUND(E310/D310,2)</f>
        <v>0.74</v>
      </c>
      <c r="G310" t="s">
        <v>14</v>
      </c>
      <c r="H310">
        <v>803</v>
      </c>
      <c r="I310" s="3">
        <f>IF(H310=0,0,ROUND(E310/H310,2))</f>
        <v>109.04</v>
      </c>
      <c r="J310" t="s">
        <v>21</v>
      </c>
      <c r="K310" t="s">
        <v>22</v>
      </c>
      <c r="L310">
        <v>1303102800</v>
      </c>
      <c r="M310">
        <v>1303189200</v>
      </c>
      <c r="N310" s="13">
        <f>((L310/60)/60/24)+DATE(1970,1,1)</f>
        <v>40651.208333333336</v>
      </c>
      <c r="O310" s="13">
        <f>((M310/60)/60/24)+DATE(1970,1,1)</f>
        <v>40652.208333333336</v>
      </c>
      <c r="P310" t="b">
        <v>0</v>
      </c>
      <c r="Q310" t="b">
        <v>0</v>
      </c>
      <c r="R310" t="s">
        <v>33</v>
      </c>
      <c r="S310" t="str">
        <f>LEFT(R310,SEARCH("/",R310)-1)</f>
        <v>theater</v>
      </c>
      <c r="T310" t="str">
        <f>RIGHT(R310,LEN(R310)-SEARCH("/",R310))</f>
        <v>plays</v>
      </c>
    </row>
    <row r="311" spans="1:20" ht="17" x14ac:dyDescent="0.2">
      <c r="A311">
        <v>309</v>
      </c>
      <c r="B311" t="s">
        <v>670</v>
      </c>
      <c r="C311" s="2" t="s">
        <v>671</v>
      </c>
      <c r="D311" s="3">
        <v>4100</v>
      </c>
      <c r="E311" s="3">
        <v>3087</v>
      </c>
      <c r="F311" s="20">
        <f>ROUND(E311/D311,2)</f>
        <v>0.75</v>
      </c>
      <c r="G311" t="s">
        <v>74</v>
      </c>
      <c r="H311">
        <v>75</v>
      </c>
      <c r="I311" s="3">
        <f>IF(H311=0,0,ROUND(E311/H311,2))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>((L311/60)/60/24)+DATE(1970,1,1)</f>
        <v>40807.208333333336</v>
      </c>
      <c r="O311" s="13">
        <f>((M311/60)/60/24)+DATE(1970,1,1)</f>
        <v>40827.208333333336</v>
      </c>
      <c r="P311" t="b">
        <v>0</v>
      </c>
      <c r="Q311" t="b">
        <v>1</v>
      </c>
      <c r="R311" t="s">
        <v>60</v>
      </c>
      <c r="S311" t="str">
        <f>LEFT(R311,SEARCH("/",R311)-1)</f>
        <v>music</v>
      </c>
      <c r="T311" t="str">
        <f>RIGHT(R311,LEN(R311)-SEARCH("/",R311))</f>
        <v>indie rock</v>
      </c>
    </row>
    <row r="312" spans="1:20" ht="17" x14ac:dyDescent="0.2">
      <c r="A312">
        <v>310</v>
      </c>
      <c r="B312" t="s">
        <v>672</v>
      </c>
      <c r="C312" s="2" t="s">
        <v>673</v>
      </c>
      <c r="D312" s="3">
        <v>7800</v>
      </c>
      <c r="E312" s="3">
        <v>1586</v>
      </c>
      <c r="F312" s="20">
        <f>ROUND(E312/D312,2)</f>
        <v>0.2</v>
      </c>
      <c r="G312" t="s">
        <v>14</v>
      </c>
      <c r="H312">
        <v>16</v>
      </c>
      <c r="I312" s="3">
        <f>IF(H312=0,0,ROUND(E312/H312,2))</f>
        <v>99.13</v>
      </c>
      <c r="J312" t="s">
        <v>21</v>
      </c>
      <c r="K312" t="s">
        <v>22</v>
      </c>
      <c r="L312">
        <v>1270789200</v>
      </c>
      <c r="M312">
        <v>1272171600</v>
      </c>
      <c r="N312" s="13">
        <f>((L312/60)/60/24)+DATE(1970,1,1)</f>
        <v>40277.208333333336</v>
      </c>
      <c r="O312" s="13">
        <f>((M312/60)/60/24)+DATE(1970,1,1)</f>
        <v>40293.208333333336</v>
      </c>
      <c r="P312" t="b">
        <v>0</v>
      </c>
      <c r="Q312" t="b">
        <v>0</v>
      </c>
      <c r="R312" t="s">
        <v>89</v>
      </c>
      <c r="S312" t="str">
        <f>LEFT(R312,SEARCH("/",R312)-1)</f>
        <v>games</v>
      </c>
      <c r="T312" t="str">
        <f>RIGHT(R312,LEN(R312)-SEARCH("/",R312))</f>
        <v>video games</v>
      </c>
    </row>
    <row r="313" spans="1:20" ht="17" x14ac:dyDescent="0.2">
      <c r="A313">
        <v>311</v>
      </c>
      <c r="B313" t="s">
        <v>674</v>
      </c>
      <c r="C313" s="2" t="s">
        <v>675</v>
      </c>
      <c r="D313" s="3">
        <v>6300</v>
      </c>
      <c r="E313" s="3">
        <v>12812</v>
      </c>
      <c r="F313" s="20">
        <f>ROUND(E313/D313,2)</f>
        <v>2.0299999999999998</v>
      </c>
      <c r="G313" t="s">
        <v>20</v>
      </c>
      <c r="H313">
        <v>121</v>
      </c>
      <c r="I313" s="3">
        <f>IF(H313=0,0,ROUND(E313/H313,2))</f>
        <v>105.88</v>
      </c>
      <c r="J313" t="s">
        <v>21</v>
      </c>
      <c r="K313" t="s">
        <v>22</v>
      </c>
      <c r="L313">
        <v>1297836000</v>
      </c>
      <c r="M313">
        <v>1298872800</v>
      </c>
      <c r="N313" s="13">
        <f>((L313/60)/60/24)+DATE(1970,1,1)</f>
        <v>40590.25</v>
      </c>
      <c r="O313" s="13">
        <f>((M313/60)/60/24)+DATE(1970,1,1)</f>
        <v>40602.25</v>
      </c>
      <c r="P313" t="b">
        <v>0</v>
      </c>
      <c r="Q313" t="b">
        <v>0</v>
      </c>
      <c r="R313" t="s">
        <v>33</v>
      </c>
      <c r="S313" t="str">
        <f>LEFT(R313,SEARCH("/",R313)-1)</f>
        <v>theater</v>
      </c>
      <c r="T313" t="str">
        <f>RIGHT(R313,LEN(R313)-SEARCH("/",R313))</f>
        <v>plays</v>
      </c>
    </row>
    <row r="314" spans="1:20" ht="17" x14ac:dyDescent="0.2">
      <c r="A314">
        <v>312</v>
      </c>
      <c r="B314" t="s">
        <v>676</v>
      </c>
      <c r="C314" s="2" t="s">
        <v>677</v>
      </c>
      <c r="D314" s="3">
        <v>59100</v>
      </c>
      <c r="E314" s="3">
        <v>183345</v>
      </c>
      <c r="F314" s="20">
        <f>ROUND(E314/D314,2)</f>
        <v>3.1</v>
      </c>
      <c r="G314" t="s">
        <v>20</v>
      </c>
      <c r="H314">
        <v>3742</v>
      </c>
      <c r="I314" s="3">
        <f>IF(H314=0,0,ROUND(E314/H314,2))</f>
        <v>49</v>
      </c>
      <c r="J314" t="s">
        <v>21</v>
      </c>
      <c r="K314" t="s">
        <v>22</v>
      </c>
      <c r="L314">
        <v>1382677200</v>
      </c>
      <c r="M314">
        <v>1383282000</v>
      </c>
      <c r="N314" s="13">
        <f>((L314/60)/60/24)+DATE(1970,1,1)</f>
        <v>41572.208333333336</v>
      </c>
      <c r="O314" s="13">
        <f>((M314/60)/60/24)+DATE(1970,1,1)</f>
        <v>41579.208333333336</v>
      </c>
      <c r="P314" t="b">
        <v>0</v>
      </c>
      <c r="Q314" t="b">
        <v>0</v>
      </c>
      <c r="R314" t="s">
        <v>33</v>
      </c>
      <c r="S314" t="str">
        <f>LEFT(R314,SEARCH("/",R314)-1)</f>
        <v>theater</v>
      </c>
      <c r="T314" t="str">
        <f>RIGHT(R314,LEN(R314)-SEARCH("/",R314))</f>
        <v>plays</v>
      </c>
    </row>
    <row r="315" spans="1:20" ht="17" x14ac:dyDescent="0.2">
      <c r="A315">
        <v>313</v>
      </c>
      <c r="B315" t="s">
        <v>678</v>
      </c>
      <c r="C315" s="2" t="s">
        <v>679</v>
      </c>
      <c r="D315" s="3">
        <v>2200</v>
      </c>
      <c r="E315" s="3">
        <v>8697</v>
      </c>
      <c r="F315" s="20">
        <f>ROUND(E315/D315,2)</f>
        <v>3.95</v>
      </c>
      <c r="G315" t="s">
        <v>20</v>
      </c>
      <c r="H315">
        <v>223</v>
      </c>
      <c r="I315" s="3">
        <f>IF(H315=0,0,ROUND(E315/H315,2))</f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>((L315/60)/60/24)+DATE(1970,1,1)</f>
        <v>40966.25</v>
      </c>
      <c r="O315" s="13">
        <f>((M315/60)/60/24)+DATE(1970,1,1)</f>
        <v>40968.25</v>
      </c>
      <c r="P315" t="b">
        <v>0</v>
      </c>
      <c r="Q315" t="b">
        <v>0</v>
      </c>
      <c r="R315" t="s">
        <v>23</v>
      </c>
      <c r="S315" t="str">
        <f>LEFT(R315,SEARCH("/",R315)-1)</f>
        <v>music</v>
      </c>
      <c r="T315" t="str">
        <f>RIGHT(R315,LEN(R315)-SEARCH("/",R315))</f>
        <v>rock</v>
      </c>
    </row>
    <row r="316" spans="1:20" ht="17" x14ac:dyDescent="0.2">
      <c r="A316">
        <v>314</v>
      </c>
      <c r="B316" t="s">
        <v>680</v>
      </c>
      <c r="C316" s="2" t="s">
        <v>681</v>
      </c>
      <c r="D316" s="3">
        <v>1400</v>
      </c>
      <c r="E316" s="3">
        <v>4126</v>
      </c>
      <c r="F316" s="20">
        <f>ROUND(E316/D316,2)</f>
        <v>2.95</v>
      </c>
      <c r="G316" t="s">
        <v>20</v>
      </c>
      <c r="H316">
        <v>133</v>
      </c>
      <c r="I316" s="3">
        <f>IF(H316=0,0,ROUND(E316/H316,2))</f>
        <v>31.02</v>
      </c>
      <c r="J316" t="s">
        <v>21</v>
      </c>
      <c r="K316" t="s">
        <v>22</v>
      </c>
      <c r="L316">
        <v>1552366800</v>
      </c>
      <c r="M316">
        <v>1552798800</v>
      </c>
      <c r="N316" s="13">
        <f>((L316/60)/60/24)+DATE(1970,1,1)</f>
        <v>43536.208333333328</v>
      </c>
      <c r="O316" s="13">
        <f>((M316/60)/60/24)+DATE(1970,1,1)</f>
        <v>43541.208333333328</v>
      </c>
      <c r="P316" t="b">
        <v>0</v>
      </c>
      <c r="Q316" t="b">
        <v>1</v>
      </c>
      <c r="R316" t="s">
        <v>42</v>
      </c>
      <c r="S316" t="str">
        <f>LEFT(R316,SEARCH("/",R316)-1)</f>
        <v>film &amp; video</v>
      </c>
      <c r="T316" t="str">
        <f>RIGHT(R316,LEN(R316)-SEARCH("/",R316))</f>
        <v>documentary</v>
      </c>
    </row>
    <row r="317" spans="1:20" ht="34" x14ac:dyDescent="0.2">
      <c r="A317">
        <v>315</v>
      </c>
      <c r="B317" t="s">
        <v>682</v>
      </c>
      <c r="C317" s="2" t="s">
        <v>683</v>
      </c>
      <c r="D317" s="3">
        <v>9500</v>
      </c>
      <c r="E317" s="3">
        <v>3220</v>
      </c>
      <c r="F317" s="20">
        <f>ROUND(E317/D317,2)</f>
        <v>0.34</v>
      </c>
      <c r="G317" t="s">
        <v>14</v>
      </c>
      <c r="H317">
        <v>31</v>
      </c>
      <c r="I317" s="3">
        <f>IF(H317=0,0,ROUND(E317/H317,2))</f>
        <v>103.87</v>
      </c>
      <c r="J317" t="s">
        <v>21</v>
      </c>
      <c r="K317" t="s">
        <v>22</v>
      </c>
      <c r="L317">
        <v>1400907600</v>
      </c>
      <c r="M317">
        <v>1403413200</v>
      </c>
      <c r="N317" s="13">
        <f>((L317/60)/60/24)+DATE(1970,1,1)</f>
        <v>41783.208333333336</v>
      </c>
      <c r="O317" s="13">
        <f>((M317/60)/60/24)+DATE(1970,1,1)</f>
        <v>41812.208333333336</v>
      </c>
      <c r="P317" t="b">
        <v>0</v>
      </c>
      <c r="Q317" t="b">
        <v>0</v>
      </c>
      <c r="R317" t="s">
        <v>33</v>
      </c>
      <c r="S317" t="str">
        <f>LEFT(R317,SEARCH("/",R317)-1)</f>
        <v>theater</v>
      </c>
      <c r="T317" t="str">
        <f>RIGHT(R317,LEN(R317)-SEARCH("/",R317))</f>
        <v>plays</v>
      </c>
    </row>
    <row r="318" spans="1:20" ht="17" x14ac:dyDescent="0.2">
      <c r="A318">
        <v>316</v>
      </c>
      <c r="B318" t="s">
        <v>684</v>
      </c>
      <c r="C318" s="2" t="s">
        <v>685</v>
      </c>
      <c r="D318" s="3">
        <v>9600</v>
      </c>
      <c r="E318" s="3">
        <v>6401</v>
      </c>
      <c r="F318" s="20">
        <f>ROUND(E318/D318,2)</f>
        <v>0.67</v>
      </c>
      <c r="G318" t="s">
        <v>14</v>
      </c>
      <c r="H318">
        <v>108</v>
      </c>
      <c r="I318" s="3">
        <f>IF(H318=0,0,ROUND(E318/H318,2))</f>
        <v>59.27</v>
      </c>
      <c r="J318" t="s">
        <v>107</v>
      </c>
      <c r="K318" t="s">
        <v>108</v>
      </c>
      <c r="L318">
        <v>1574143200</v>
      </c>
      <c r="M318">
        <v>1574229600</v>
      </c>
      <c r="N318" s="13">
        <f>((L318/60)/60/24)+DATE(1970,1,1)</f>
        <v>43788.25</v>
      </c>
      <c r="O318" s="13">
        <f>((M318/60)/60/24)+DATE(1970,1,1)</f>
        <v>43789.25</v>
      </c>
      <c r="P318" t="b">
        <v>0</v>
      </c>
      <c r="Q318" t="b">
        <v>1</v>
      </c>
      <c r="R318" t="s">
        <v>17</v>
      </c>
      <c r="S318" t="str">
        <f>LEFT(R318,SEARCH("/",R318)-1)</f>
        <v>food</v>
      </c>
      <c r="T318" t="str">
        <f>RIGHT(R318,LEN(R318)-SEARCH("/",R318))</f>
        <v>food trucks</v>
      </c>
    </row>
    <row r="319" spans="1:20" ht="17" x14ac:dyDescent="0.2">
      <c r="A319">
        <v>317</v>
      </c>
      <c r="B319" t="s">
        <v>686</v>
      </c>
      <c r="C319" s="2" t="s">
        <v>687</v>
      </c>
      <c r="D319" s="3">
        <v>6600</v>
      </c>
      <c r="E319" s="3">
        <v>1269</v>
      </c>
      <c r="F319" s="20">
        <f>ROUND(E319/D319,2)</f>
        <v>0.19</v>
      </c>
      <c r="G319" t="s">
        <v>14</v>
      </c>
      <c r="H319">
        <v>30</v>
      </c>
      <c r="I319" s="3">
        <f>IF(H319=0,0,ROUND(E319/H319,2))</f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>((L319/60)/60/24)+DATE(1970,1,1)</f>
        <v>42869.208333333328</v>
      </c>
      <c r="O319" s="13">
        <f>((M319/60)/60/24)+DATE(1970,1,1)</f>
        <v>42882.208333333328</v>
      </c>
      <c r="P319" t="b">
        <v>0</v>
      </c>
      <c r="Q319" t="b">
        <v>0</v>
      </c>
      <c r="R319" t="s">
        <v>33</v>
      </c>
      <c r="S319" t="str">
        <f>LEFT(R319,SEARCH("/",R319)-1)</f>
        <v>theater</v>
      </c>
      <c r="T319" t="str">
        <f>RIGHT(R319,LEN(R319)-SEARCH("/",R319))</f>
        <v>plays</v>
      </c>
    </row>
    <row r="320" spans="1:20" ht="34" x14ac:dyDescent="0.2">
      <c r="A320">
        <v>318</v>
      </c>
      <c r="B320" t="s">
        <v>688</v>
      </c>
      <c r="C320" s="2" t="s">
        <v>689</v>
      </c>
      <c r="D320" s="3">
        <v>5700</v>
      </c>
      <c r="E320" s="3">
        <v>903</v>
      </c>
      <c r="F320" s="20">
        <f>ROUND(E320/D320,2)</f>
        <v>0.16</v>
      </c>
      <c r="G320" t="s">
        <v>14</v>
      </c>
      <c r="H320">
        <v>17</v>
      </c>
      <c r="I320" s="3">
        <f>IF(H320=0,0,ROUND(E320/H320,2))</f>
        <v>53.12</v>
      </c>
      <c r="J320" t="s">
        <v>21</v>
      </c>
      <c r="K320" t="s">
        <v>22</v>
      </c>
      <c r="L320">
        <v>1392357600</v>
      </c>
      <c r="M320">
        <v>1392530400</v>
      </c>
      <c r="N320" s="13">
        <f>((L320/60)/60/24)+DATE(1970,1,1)</f>
        <v>41684.25</v>
      </c>
      <c r="O320" s="13">
        <f>((M320/60)/60/24)+DATE(1970,1,1)</f>
        <v>41686.25</v>
      </c>
      <c r="P320" t="b">
        <v>0</v>
      </c>
      <c r="Q320" t="b">
        <v>0</v>
      </c>
      <c r="R320" t="s">
        <v>23</v>
      </c>
      <c r="S320" t="str">
        <f>LEFT(R320,SEARCH("/",R320)-1)</f>
        <v>music</v>
      </c>
      <c r="T320" t="str">
        <f>RIGHT(R320,LEN(R320)-SEARCH("/",R320))</f>
        <v>rock</v>
      </c>
    </row>
    <row r="321" spans="1:20" ht="17" x14ac:dyDescent="0.2">
      <c r="A321">
        <v>319</v>
      </c>
      <c r="B321" t="s">
        <v>690</v>
      </c>
      <c r="C321" s="2" t="s">
        <v>691</v>
      </c>
      <c r="D321" s="3">
        <v>8400</v>
      </c>
      <c r="E321" s="3">
        <v>3251</v>
      </c>
      <c r="F321" s="20">
        <f>ROUND(E321/D321,2)</f>
        <v>0.39</v>
      </c>
      <c r="G321" t="s">
        <v>74</v>
      </c>
      <c r="H321">
        <v>64</v>
      </c>
      <c r="I321" s="3">
        <f>IF(H321=0,0,ROUND(E321/H321,2))</f>
        <v>50.8</v>
      </c>
      <c r="J321" t="s">
        <v>21</v>
      </c>
      <c r="K321" t="s">
        <v>22</v>
      </c>
      <c r="L321">
        <v>1281589200</v>
      </c>
      <c r="M321">
        <v>1283662800</v>
      </c>
      <c r="N321" s="13">
        <f>((L321/60)/60/24)+DATE(1970,1,1)</f>
        <v>40402.208333333336</v>
      </c>
      <c r="O321" s="13">
        <f>((M321/60)/60/24)+DATE(1970,1,1)</f>
        <v>40426.208333333336</v>
      </c>
      <c r="P321" t="b">
        <v>0</v>
      </c>
      <c r="Q321" t="b">
        <v>0</v>
      </c>
      <c r="R321" t="s">
        <v>28</v>
      </c>
      <c r="S321" t="str">
        <f>LEFT(R321,SEARCH("/",R321)-1)</f>
        <v>technology</v>
      </c>
      <c r="T321" t="str">
        <f>RIGHT(R321,LEN(R321)-SEARCH("/",R321))</f>
        <v>web</v>
      </c>
    </row>
    <row r="322" spans="1:20" ht="17" x14ac:dyDescent="0.2">
      <c r="A322">
        <v>320</v>
      </c>
      <c r="B322" t="s">
        <v>692</v>
      </c>
      <c r="C322" s="2" t="s">
        <v>693</v>
      </c>
      <c r="D322" s="3">
        <v>84400</v>
      </c>
      <c r="E322" s="3">
        <v>8092</v>
      </c>
      <c r="F322" s="20">
        <f>ROUND(E322/D322,2)</f>
        <v>0.1</v>
      </c>
      <c r="G322" t="s">
        <v>14</v>
      </c>
      <c r="H322">
        <v>80</v>
      </c>
      <c r="I322" s="3">
        <f>IF(H322=0,0,ROUND(E322/H322,2))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>((L322/60)/60/24)+DATE(1970,1,1)</f>
        <v>40673.208333333336</v>
      </c>
      <c r="O322" s="13">
        <f>((M322/60)/60/24)+DATE(1970,1,1)</f>
        <v>40682.208333333336</v>
      </c>
      <c r="P322" t="b">
        <v>0</v>
      </c>
      <c r="Q322" t="b">
        <v>0</v>
      </c>
      <c r="R322" t="s">
        <v>119</v>
      </c>
      <c r="S322" t="str">
        <f>LEFT(R322,SEARCH("/",R322)-1)</f>
        <v>publishing</v>
      </c>
      <c r="T322" t="str">
        <f>RIGHT(R322,LEN(R322)-SEARCH("/",R322))</f>
        <v>fiction</v>
      </c>
    </row>
    <row r="323" spans="1:20" ht="34" x14ac:dyDescent="0.2">
      <c r="A323">
        <v>321</v>
      </c>
      <c r="B323" t="s">
        <v>694</v>
      </c>
      <c r="C323" s="2" t="s">
        <v>695</v>
      </c>
      <c r="D323" s="3">
        <v>170400</v>
      </c>
      <c r="E323" s="3">
        <v>160422</v>
      </c>
      <c r="F323" s="20">
        <f>ROUND(E323/D323,2)</f>
        <v>0.94</v>
      </c>
      <c r="G323" t="s">
        <v>14</v>
      </c>
      <c r="H323">
        <v>2468</v>
      </c>
      <c r="I323" s="3">
        <f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13">
        <f>((L323/60)/60/24)+DATE(1970,1,1)</f>
        <v>40634.208333333336</v>
      </c>
      <c r="O323" s="13">
        <f>((M323/60)/60/24)+DATE(1970,1,1)</f>
        <v>40642.208333333336</v>
      </c>
      <c r="P323" t="b">
        <v>0</v>
      </c>
      <c r="Q323" t="b">
        <v>0</v>
      </c>
      <c r="R323" t="s">
        <v>100</v>
      </c>
      <c r="S323" t="str">
        <f>LEFT(R323,SEARCH("/",R323)-1)</f>
        <v>film &amp; video</v>
      </c>
      <c r="T323" t="str">
        <f>RIGHT(R323,LEN(R323)-SEARCH("/",R323))</f>
        <v>shorts</v>
      </c>
    </row>
    <row r="324" spans="1:20" ht="34" x14ac:dyDescent="0.2">
      <c r="A324">
        <v>322</v>
      </c>
      <c r="B324" t="s">
        <v>696</v>
      </c>
      <c r="C324" s="2" t="s">
        <v>697</v>
      </c>
      <c r="D324" s="3">
        <v>117900</v>
      </c>
      <c r="E324" s="3">
        <v>196377</v>
      </c>
      <c r="F324" s="20">
        <f>ROUND(E324/D324,2)</f>
        <v>1.67</v>
      </c>
      <c r="G324" t="s">
        <v>20</v>
      </c>
      <c r="H324">
        <v>5168</v>
      </c>
      <c r="I324" s="3">
        <f>IF(H324=0,0,ROUND(E324/H324,2))</f>
        <v>38</v>
      </c>
      <c r="J324" t="s">
        <v>21</v>
      </c>
      <c r="K324" t="s">
        <v>22</v>
      </c>
      <c r="L324">
        <v>1290664800</v>
      </c>
      <c r="M324">
        <v>1291788000</v>
      </c>
      <c r="N324" s="13">
        <f>((L324/60)/60/24)+DATE(1970,1,1)</f>
        <v>40507.25</v>
      </c>
      <c r="O324" s="13">
        <f>((M324/60)/60/24)+DATE(1970,1,1)</f>
        <v>40520.25</v>
      </c>
      <c r="P324" t="b">
        <v>0</v>
      </c>
      <c r="Q324" t="b">
        <v>0</v>
      </c>
      <c r="R324" t="s">
        <v>33</v>
      </c>
      <c r="S324" t="str">
        <f>LEFT(R324,SEARCH("/",R324)-1)</f>
        <v>theater</v>
      </c>
      <c r="T324" t="str">
        <f>RIGHT(R324,LEN(R324)-SEARCH("/",R324))</f>
        <v>plays</v>
      </c>
    </row>
    <row r="325" spans="1:20" ht="17" x14ac:dyDescent="0.2">
      <c r="A325">
        <v>323</v>
      </c>
      <c r="B325" t="s">
        <v>698</v>
      </c>
      <c r="C325" s="2" t="s">
        <v>699</v>
      </c>
      <c r="D325" s="3">
        <v>8900</v>
      </c>
      <c r="E325" s="3">
        <v>2148</v>
      </c>
      <c r="F325" s="20">
        <f>ROUND(E325/D325,2)</f>
        <v>0.24</v>
      </c>
      <c r="G325" t="s">
        <v>14</v>
      </c>
      <c r="H325">
        <v>26</v>
      </c>
      <c r="I325" s="3">
        <f>IF(H325=0,0,ROUND(E325/H325,2))</f>
        <v>82.62</v>
      </c>
      <c r="J325" t="s">
        <v>40</v>
      </c>
      <c r="K325" t="s">
        <v>41</v>
      </c>
      <c r="L325">
        <v>1395896400</v>
      </c>
      <c r="M325">
        <v>1396069200</v>
      </c>
      <c r="N325" s="13">
        <f>((L325/60)/60/24)+DATE(1970,1,1)</f>
        <v>41725.208333333336</v>
      </c>
      <c r="O325" s="13">
        <f>((M325/60)/60/24)+DATE(1970,1,1)</f>
        <v>41727.208333333336</v>
      </c>
      <c r="P325" t="b">
        <v>0</v>
      </c>
      <c r="Q325" t="b">
        <v>0</v>
      </c>
      <c r="R325" t="s">
        <v>42</v>
      </c>
      <c r="S325" t="str">
        <f>LEFT(R325,SEARCH("/",R325)-1)</f>
        <v>film &amp; video</v>
      </c>
      <c r="T325" t="str">
        <f>RIGHT(R325,LEN(R325)-SEARCH("/",R325))</f>
        <v>documentary</v>
      </c>
    </row>
    <row r="326" spans="1:20" ht="17" x14ac:dyDescent="0.2">
      <c r="A326">
        <v>324</v>
      </c>
      <c r="B326" t="s">
        <v>700</v>
      </c>
      <c r="C326" s="2" t="s">
        <v>701</v>
      </c>
      <c r="D326" s="3">
        <v>7100</v>
      </c>
      <c r="E326" s="3">
        <v>11648</v>
      </c>
      <c r="F326" s="20">
        <f>ROUND(E326/D326,2)</f>
        <v>1.64</v>
      </c>
      <c r="G326" t="s">
        <v>20</v>
      </c>
      <c r="H326">
        <v>307</v>
      </c>
      <c r="I326" s="3">
        <f>IF(H326=0,0,ROUND(E326/H326,2))</f>
        <v>37.94</v>
      </c>
      <c r="J326" t="s">
        <v>21</v>
      </c>
      <c r="K326" t="s">
        <v>22</v>
      </c>
      <c r="L326">
        <v>1434862800</v>
      </c>
      <c r="M326">
        <v>1435899600</v>
      </c>
      <c r="N326" s="13">
        <f>((L326/60)/60/24)+DATE(1970,1,1)</f>
        <v>42176.208333333328</v>
      </c>
      <c r="O326" s="13">
        <f>((M326/60)/60/24)+DATE(1970,1,1)</f>
        <v>42188.208333333328</v>
      </c>
      <c r="P326" t="b">
        <v>0</v>
      </c>
      <c r="Q326" t="b">
        <v>1</v>
      </c>
      <c r="R326" t="s">
        <v>33</v>
      </c>
      <c r="S326" t="str">
        <f>LEFT(R326,SEARCH("/",R326)-1)</f>
        <v>theater</v>
      </c>
      <c r="T326" t="str">
        <f>RIGHT(R326,LEN(R326)-SEARCH("/",R326))</f>
        <v>plays</v>
      </c>
    </row>
    <row r="327" spans="1:20" ht="34" x14ac:dyDescent="0.2">
      <c r="A327">
        <v>325</v>
      </c>
      <c r="B327" t="s">
        <v>702</v>
      </c>
      <c r="C327" s="2" t="s">
        <v>703</v>
      </c>
      <c r="D327" s="3">
        <v>6500</v>
      </c>
      <c r="E327" s="3">
        <v>5897</v>
      </c>
      <c r="F327" s="20">
        <f>ROUND(E327/D327,2)</f>
        <v>0.91</v>
      </c>
      <c r="G327" t="s">
        <v>14</v>
      </c>
      <c r="H327">
        <v>73</v>
      </c>
      <c r="I327" s="3">
        <f>IF(H327=0,0,ROUND(E327/H327,2))</f>
        <v>80.78</v>
      </c>
      <c r="J327" t="s">
        <v>21</v>
      </c>
      <c r="K327" t="s">
        <v>22</v>
      </c>
      <c r="L327">
        <v>1529125200</v>
      </c>
      <c r="M327">
        <v>1531112400</v>
      </c>
      <c r="N327" s="13">
        <f>((L327/60)/60/24)+DATE(1970,1,1)</f>
        <v>43267.208333333328</v>
      </c>
      <c r="O327" s="13">
        <f>((M327/60)/60/24)+DATE(1970,1,1)</f>
        <v>43290.208333333328</v>
      </c>
      <c r="P327" t="b">
        <v>0</v>
      </c>
      <c r="Q327" t="b">
        <v>1</v>
      </c>
      <c r="R327" t="s">
        <v>33</v>
      </c>
      <c r="S327" t="str">
        <f>LEFT(R327,SEARCH("/",R327)-1)</f>
        <v>theater</v>
      </c>
      <c r="T327" t="str">
        <f>RIGHT(R327,LEN(R327)-SEARCH("/",R327))</f>
        <v>plays</v>
      </c>
    </row>
    <row r="328" spans="1:20" ht="34" x14ac:dyDescent="0.2">
      <c r="A328">
        <v>326</v>
      </c>
      <c r="B328" t="s">
        <v>704</v>
      </c>
      <c r="C328" s="2" t="s">
        <v>705</v>
      </c>
      <c r="D328" s="3">
        <v>7200</v>
      </c>
      <c r="E328" s="3">
        <v>3326</v>
      </c>
      <c r="F328" s="20">
        <f>ROUND(E328/D328,2)</f>
        <v>0.46</v>
      </c>
      <c r="G328" t="s">
        <v>14</v>
      </c>
      <c r="H328">
        <v>128</v>
      </c>
      <c r="I328" s="3">
        <f>IF(H328=0,0,ROUND(E328/H328,2))</f>
        <v>25.98</v>
      </c>
      <c r="J328" t="s">
        <v>21</v>
      </c>
      <c r="K328" t="s">
        <v>22</v>
      </c>
      <c r="L328">
        <v>1451109600</v>
      </c>
      <c r="M328">
        <v>1451628000</v>
      </c>
      <c r="N328" s="13">
        <f>((L328/60)/60/24)+DATE(1970,1,1)</f>
        <v>42364.25</v>
      </c>
      <c r="O328" s="13">
        <f>((M328/60)/60/24)+DATE(1970,1,1)</f>
        <v>42370.25</v>
      </c>
      <c r="P328" t="b">
        <v>0</v>
      </c>
      <c r="Q328" t="b">
        <v>0</v>
      </c>
      <c r="R328" t="s">
        <v>71</v>
      </c>
      <c r="S328" t="str">
        <f>LEFT(R328,SEARCH("/",R328)-1)</f>
        <v>film &amp; video</v>
      </c>
      <c r="T328" t="str">
        <f>RIGHT(R328,LEN(R328)-SEARCH("/",R328))</f>
        <v>animation</v>
      </c>
    </row>
    <row r="329" spans="1:20" ht="17" x14ac:dyDescent="0.2">
      <c r="A329">
        <v>327</v>
      </c>
      <c r="B329" t="s">
        <v>706</v>
      </c>
      <c r="C329" s="2" t="s">
        <v>707</v>
      </c>
      <c r="D329" s="3">
        <v>2600</v>
      </c>
      <c r="E329" s="3">
        <v>1002</v>
      </c>
      <c r="F329" s="20">
        <f>ROUND(E329/D329,2)</f>
        <v>0.39</v>
      </c>
      <c r="G329" t="s">
        <v>14</v>
      </c>
      <c r="H329">
        <v>33</v>
      </c>
      <c r="I329" s="3">
        <f>IF(H329=0,0,ROUND(E329/H329,2))</f>
        <v>30.36</v>
      </c>
      <c r="J329" t="s">
        <v>21</v>
      </c>
      <c r="K329" t="s">
        <v>22</v>
      </c>
      <c r="L329">
        <v>1566968400</v>
      </c>
      <c r="M329">
        <v>1567314000</v>
      </c>
      <c r="N329" s="13">
        <f>((L329/60)/60/24)+DATE(1970,1,1)</f>
        <v>43705.208333333328</v>
      </c>
      <c r="O329" s="13">
        <f>((M329/60)/60/24)+DATE(1970,1,1)</f>
        <v>43709.208333333328</v>
      </c>
      <c r="P329" t="b">
        <v>0</v>
      </c>
      <c r="Q329" t="b">
        <v>1</v>
      </c>
      <c r="R329" t="s">
        <v>33</v>
      </c>
      <c r="S329" t="str">
        <f>LEFT(R329,SEARCH("/",R329)-1)</f>
        <v>theater</v>
      </c>
      <c r="T329" t="str">
        <f>RIGHT(R329,LEN(R329)-SEARCH("/",R329))</f>
        <v>plays</v>
      </c>
    </row>
    <row r="330" spans="1:20" ht="34" x14ac:dyDescent="0.2">
      <c r="A330">
        <v>328</v>
      </c>
      <c r="B330" t="s">
        <v>708</v>
      </c>
      <c r="C330" s="2" t="s">
        <v>709</v>
      </c>
      <c r="D330" s="3">
        <v>98700</v>
      </c>
      <c r="E330" s="3">
        <v>131826</v>
      </c>
      <c r="F330" s="20">
        <f>ROUND(E330/D330,2)</f>
        <v>1.34</v>
      </c>
      <c r="G330" t="s">
        <v>20</v>
      </c>
      <c r="H330">
        <v>2441</v>
      </c>
      <c r="I330" s="3">
        <f>IF(H330=0,0,ROUND(E330/H330,2))</f>
        <v>54</v>
      </c>
      <c r="J330" t="s">
        <v>21</v>
      </c>
      <c r="K330" t="s">
        <v>22</v>
      </c>
      <c r="L330">
        <v>1543557600</v>
      </c>
      <c r="M330">
        <v>1544508000</v>
      </c>
      <c r="N330" s="13">
        <f>((L330/60)/60/24)+DATE(1970,1,1)</f>
        <v>43434.25</v>
      </c>
      <c r="O330" s="13">
        <f>((M330/60)/60/24)+DATE(1970,1,1)</f>
        <v>43445.25</v>
      </c>
      <c r="P330" t="b">
        <v>0</v>
      </c>
      <c r="Q330" t="b">
        <v>0</v>
      </c>
      <c r="R330" t="s">
        <v>23</v>
      </c>
      <c r="S330" t="str">
        <f>LEFT(R330,SEARCH("/",R330)-1)</f>
        <v>music</v>
      </c>
      <c r="T330" t="str">
        <f>RIGHT(R330,LEN(R330)-SEARCH("/",R330))</f>
        <v>rock</v>
      </c>
    </row>
    <row r="331" spans="1:20" ht="17" x14ac:dyDescent="0.2">
      <c r="A331">
        <v>329</v>
      </c>
      <c r="B331" t="s">
        <v>710</v>
      </c>
      <c r="C331" s="2" t="s">
        <v>711</v>
      </c>
      <c r="D331" s="3">
        <v>93800</v>
      </c>
      <c r="E331" s="3">
        <v>21477</v>
      </c>
      <c r="F331" s="20">
        <f>ROUND(E331/D331,2)</f>
        <v>0.23</v>
      </c>
      <c r="G331" t="s">
        <v>47</v>
      </c>
      <c r="H331">
        <v>211</v>
      </c>
      <c r="I331" s="3">
        <f>IF(H331=0,0,ROUND(E331/H331,2))</f>
        <v>101.79</v>
      </c>
      <c r="J331" t="s">
        <v>21</v>
      </c>
      <c r="K331" t="s">
        <v>22</v>
      </c>
      <c r="L331">
        <v>1481522400</v>
      </c>
      <c r="M331">
        <v>1482472800</v>
      </c>
      <c r="N331" s="13">
        <f>((L331/60)/60/24)+DATE(1970,1,1)</f>
        <v>42716.25</v>
      </c>
      <c r="O331" s="13">
        <f>((M331/60)/60/24)+DATE(1970,1,1)</f>
        <v>42727.25</v>
      </c>
      <c r="P331" t="b">
        <v>0</v>
      </c>
      <c r="Q331" t="b">
        <v>0</v>
      </c>
      <c r="R331" t="s">
        <v>89</v>
      </c>
      <c r="S331" t="str">
        <f>LEFT(R331,SEARCH("/",R331)-1)</f>
        <v>games</v>
      </c>
      <c r="T331" t="str">
        <f>RIGHT(R331,LEN(R331)-SEARCH("/",R331))</f>
        <v>video games</v>
      </c>
    </row>
    <row r="332" spans="1:20" ht="34" x14ac:dyDescent="0.2">
      <c r="A332">
        <v>330</v>
      </c>
      <c r="B332" t="s">
        <v>712</v>
      </c>
      <c r="C332" s="2" t="s">
        <v>713</v>
      </c>
      <c r="D332" s="3">
        <v>33700</v>
      </c>
      <c r="E332" s="3">
        <v>62330</v>
      </c>
      <c r="F332" s="20">
        <f>ROUND(E332/D332,2)</f>
        <v>1.85</v>
      </c>
      <c r="G332" t="s">
        <v>20</v>
      </c>
      <c r="H332">
        <v>1385</v>
      </c>
      <c r="I332" s="3">
        <f>IF(H332=0,0,ROUND(E332/H332,2))</f>
        <v>45</v>
      </c>
      <c r="J332" t="s">
        <v>40</v>
      </c>
      <c r="K332" t="s">
        <v>41</v>
      </c>
      <c r="L332">
        <v>1512712800</v>
      </c>
      <c r="M332">
        <v>1512799200</v>
      </c>
      <c r="N332" s="13">
        <f>((L332/60)/60/24)+DATE(1970,1,1)</f>
        <v>43077.25</v>
      </c>
      <c r="O332" s="13">
        <f>((M332/60)/60/24)+DATE(1970,1,1)</f>
        <v>43078.25</v>
      </c>
      <c r="P332" t="b">
        <v>0</v>
      </c>
      <c r="Q332" t="b">
        <v>0</v>
      </c>
      <c r="R332" t="s">
        <v>42</v>
      </c>
      <c r="S332" t="str">
        <f>LEFT(R332,SEARCH("/",R332)-1)</f>
        <v>film &amp; video</v>
      </c>
      <c r="T332" t="str">
        <f>RIGHT(R332,LEN(R332)-SEARCH("/",R332))</f>
        <v>documentary</v>
      </c>
    </row>
    <row r="333" spans="1:20" ht="17" x14ac:dyDescent="0.2">
      <c r="A333">
        <v>331</v>
      </c>
      <c r="B333" t="s">
        <v>714</v>
      </c>
      <c r="C333" s="2" t="s">
        <v>715</v>
      </c>
      <c r="D333" s="3">
        <v>3300</v>
      </c>
      <c r="E333" s="3">
        <v>14643</v>
      </c>
      <c r="F333" s="20">
        <f>ROUND(E333/D333,2)</f>
        <v>4.4400000000000004</v>
      </c>
      <c r="G333" t="s">
        <v>20</v>
      </c>
      <c r="H333">
        <v>190</v>
      </c>
      <c r="I333" s="3">
        <f>IF(H333=0,0,ROUND(E333/H333,2))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3">
        <f>((L333/60)/60/24)+DATE(1970,1,1)</f>
        <v>40896.25</v>
      </c>
      <c r="O333" s="13">
        <f>((M333/60)/60/24)+DATE(1970,1,1)</f>
        <v>40897.25</v>
      </c>
      <c r="P333" t="b">
        <v>0</v>
      </c>
      <c r="Q333" t="b">
        <v>0</v>
      </c>
      <c r="R333" t="s">
        <v>17</v>
      </c>
      <c r="S333" t="str">
        <f>LEFT(R333,SEARCH("/",R333)-1)</f>
        <v>food</v>
      </c>
      <c r="T333" t="str">
        <f>RIGHT(R333,LEN(R333)-SEARCH("/",R333))</f>
        <v>food trucks</v>
      </c>
    </row>
    <row r="334" spans="1:20" ht="34" x14ac:dyDescent="0.2">
      <c r="A334">
        <v>332</v>
      </c>
      <c r="B334" t="s">
        <v>716</v>
      </c>
      <c r="C334" s="2" t="s">
        <v>717</v>
      </c>
      <c r="D334" s="3">
        <v>20700</v>
      </c>
      <c r="E334" s="3">
        <v>41396</v>
      </c>
      <c r="F334" s="20">
        <f>ROUND(E334/D334,2)</f>
        <v>2</v>
      </c>
      <c r="G334" t="s">
        <v>20</v>
      </c>
      <c r="H334">
        <v>470</v>
      </c>
      <c r="I334" s="3">
        <f>IF(H334=0,0,ROUND(E334/H334,2))</f>
        <v>88.08</v>
      </c>
      <c r="J334" t="s">
        <v>21</v>
      </c>
      <c r="K334" t="s">
        <v>22</v>
      </c>
      <c r="L334">
        <v>1364446800</v>
      </c>
      <c r="M334">
        <v>1364533200</v>
      </c>
      <c r="N334" s="13">
        <f>((L334/60)/60/24)+DATE(1970,1,1)</f>
        <v>41361.208333333336</v>
      </c>
      <c r="O334" s="13">
        <f>((M334/60)/60/24)+DATE(1970,1,1)</f>
        <v>41362.208333333336</v>
      </c>
      <c r="P334" t="b">
        <v>0</v>
      </c>
      <c r="Q334" t="b">
        <v>0</v>
      </c>
      <c r="R334" t="s">
        <v>65</v>
      </c>
      <c r="S334" t="str">
        <f>LEFT(R334,SEARCH("/",R334)-1)</f>
        <v>technology</v>
      </c>
      <c r="T334" t="str">
        <f>RIGHT(R334,LEN(R334)-SEARCH("/",R334))</f>
        <v>wearables</v>
      </c>
    </row>
    <row r="335" spans="1:20" ht="17" x14ac:dyDescent="0.2">
      <c r="A335">
        <v>333</v>
      </c>
      <c r="B335" t="s">
        <v>718</v>
      </c>
      <c r="C335" s="2" t="s">
        <v>719</v>
      </c>
      <c r="D335" s="3">
        <v>9600</v>
      </c>
      <c r="E335" s="3">
        <v>11900</v>
      </c>
      <c r="F335" s="20">
        <f>ROUND(E335/D335,2)</f>
        <v>1.24</v>
      </c>
      <c r="G335" t="s">
        <v>20</v>
      </c>
      <c r="H335">
        <v>253</v>
      </c>
      <c r="I335" s="3">
        <f>IF(H335=0,0,ROUND(E335/H335,2))</f>
        <v>47.04</v>
      </c>
      <c r="J335" t="s">
        <v>21</v>
      </c>
      <c r="K335" t="s">
        <v>22</v>
      </c>
      <c r="L335">
        <v>1542693600</v>
      </c>
      <c r="M335">
        <v>1545112800</v>
      </c>
      <c r="N335" s="13">
        <f>((L335/60)/60/24)+DATE(1970,1,1)</f>
        <v>43424.25</v>
      </c>
      <c r="O335" s="13">
        <f>((M335/60)/60/24)+DATE(1970,1,1)</f>
        <v>43452.25</v>
      </c>
      <c r="P335" t="b">
        <v>0</v>
      </c>
      <c r="Q335" t="b">
        <v>0</v>
      </c>
      <c r="R335" t="s">
        <v>33</v>
      </c>
      <c r="S335" t="str">
        <f>LEFT(R335,SEARCH("/",R335)-1)</f>
        <v>theater</v>
      </c>
      <c r="T335" t="str">
        <f>RIGHT(R335,LEN(R335)-SEARCH("/",R335))</f>
        <v>plays</v>
      </c>
    </row>
    <row r="336" spans="1:20" ht="17" x14ac:dyDescent="0.2">
      <c r="A336">
        <v>334</v>
      </c>
      <c r="B336" t="s">
        <v>720</v>
      </c>
      <c r="C336" s="2" t="s">
        <v>721</v>
      </c>
      <c r="D336" s="3">
        <v>66200</v>
      </c>
      <c r="E336" s="3">
        <v>123538</v>
      </c>
      <c r="F336" s="20">
        <f>ROUND(E336/D336,2)</f>
        <v>1.87</v>
      </c>
      <c r="G336" t="s">
        <v>20</v>
      </c>
      <c r="H336">
        <v>1113</v>
      </c>
      <c r="I336" s="3">
        <f>IF(H336=0,0,ROUND(E336/H336,2))</f>
        <v>111</v>
      </c>
      <c r="J336" t="s">
        <v>21</v>
      </c>
      <c r="K336" t="s">
        <v>22</v>
      </c>
      <c r="L336">
        <v>1515564000</v>
      </c>
      <c r="M336">
        <v>1516168800</v>
      </c>
      <c r="N336" s="13">
        <f>((L336/60)/60/24)+DATE(1970,1,1)</f>
        <v>43110.25</v>
      </c>
      <c r="O336" s="13">
        <f>((M336/60)/60/24)+DATE(1970,1,1)</f>
        <v>43117.25</v>
      </c>
      <c r="P336" t="b">
        <v>0</v>
      </c>
      <c r="Q336" t="b">
        <v>0</v>
      </c>
      <c r="R336" t="s">
        <v>23</v>
      </c>
      <c r="S336" t="str">
        <f>LEFT(R336,SEARCH("/",R336)-1)</f>
        <v>music</v>
      </c>
      <c r="T336" t="str">
        <f>RIGHT(R336,LEN(R336)-SEARCH("/",R336))</f>
        <v>rock</v>
      </c>
    </row>
    <row r="337" spans="1:20" ht="17" x14ac:dyDescent="0.2">
      <c r="A337">
        <v>335</v>
      </c>
      <c r="B337" t="s">
        <v>722</v>
      </c>
      <c r="C337" s="2" t="s">
        <v>723</v>
      </c>
      <c r="D337" s="3">
        <v>173800</v>
      </c>
      <c r="E337" s="3">
        <v>198628</v>
      </c>
      <c r="F337" s="20">
        <f>ROUND(E337/D337,2)</f>
        <v>1.1399999999999999</v>
      </c>
      <c r="G337" t="s">
        <v>20</v>
      </c>
      <c r="H337">
        <v>2283</v>
      </c>
      <c r="I337" s="3">
        <f>IF(H337=0,0,ROUND(E337/H337,2))</f>
        <v>87</v>
      </c>
      <c r="J337" t="s">
        <v>21</v>
      </c>
      <c r="K337" t="s">
        <v>22</v>
      </c>
      <c r="L337">
        <v>1573797600</v>
      </c>
      <c r="M337">
        <v>1574920800</v>
      </c>
      <c r="N337" s="13">
        <f>((L337/60)/60/24)+DATE(1970,1,1)</f>
        <v>43784.25</v>
      </c>
      <c r="O337" s="13">
        <f>((M337/60)/60/24)+DATE(1970,1,1)</f>
        <v>43797.25</v>
      </c>
      <c r="P337" t="b">
        <v>0</v>
      </c>
      <c r="Q337" t="b">
        <v>0</v>
      </c>
      <c r="R337" t="s">
        <v>23</v>
      </c>
      <c r="S337" t="str">
        <f>LEFT(R337,SEARCH("/",R337)-1)</f>
        <v>music</v>
      </c>
      <c r="T337" t="str">
        <f>RIGHT(R337,LEN(R337)-SEARCH("/",R337))</f>
        <v>rock</v>
      </c>
    </row>
    <row r="338" spans="1:20" ht="17" x14ac:dyDescent="0.2">
      <c r="A338">
        <v>336</v>
      </c>
      <c r="B338" t="s">
        <v>724</v>
      </c>
      <c r="C338" s="2" t="s">
        <v>725</v>
      </c>
      <c r="D338" s="3">
        <v>70700</v>
      </c>
      <c r="E338" s="3">
        <v>68602</v>
      </c>
      <c r="F338" s="20">
        <f>ROUND(E338/D338,2)</f>
        <v>0.97</v>
      </c>
      <c r="G338" t="s">
        <v>14</v>
      </c>
      <c r="H338">
        <v>1072</v>
      </c>
      <c r="I338" s="3">
        <f>IF(H338=0,0,ROUND(E338/H338,2))</f>
        <v>63.99</v>
      </c>
      <c r="J338" t="s">
        <v>21</v>
      </c>
      <c r="K338" t="s">
        <v>22</v>
      </c>
      <c r="L338">
        <v>1292392800</v>
      </c>
      <c r="M338">
        <v>1292479200</v>
      </c>
      <c r="N338" s="13">
        <f>((L338/60)/60/24)+DATE(1970,1,1)</f>
        <v>40527.25</v>
      </c>
      <c r="O338" s="13">
        <f>((M338/60)/60/24)+DATE(1970,1,1)</f>
        <v>40528.25</v>
      </c>
      <c r="P338" t="b">
        <v>0</v>
      </c>
      <c r="Q338" t="b">
        <v>1</v>
      </c>
      <c r="R338" t="s">
        <v>23</v>
      </c>
      <c r="S338" t="str">
        <f>LEFT(R338,SEARCH("/",R338)-1)</f>
        <v>music</v>
      </c>
      <c r="T338" t="str">
        <f>RIGHT(R338,LEN(R338)-SEARCH("/",R338))</f>
        <v>rock</v>
      </c>
    </row>
    <row r="339" spans="1:20" ht="17" x14ac:dyDescent="0.2">
      <c r="A339">
        <v>337</v>
      </c>
      <c r="B339" t="s">
        <v>726</v>
      </c>
      <c r="C339" s="2" t="s">
        <v>727</v>
      </c>
      <c r="D339" s="3">
        <v>94500</v>
      </c>
      <c r="E339" s="3">
        <v>116064</v>
      </c>
      <c r="F339" s="20">
        <f>ROUND(E339/D339,2)</f>
        <v>1.23</v>
      </c>
      <c r="G339" t="s">
        <v>20</v>
      </c>
      <c r="H339">
        <v>1095</v>
      </c>
      <c r="I339" s="3">
        <f>IF(H339=0,0,ROUND(E339/H339,2))</f>
        <v>105.99</v>
      </c>
      <c r="J339" t="s">
        <v>21</v>
      </c>
      <c r="K339" t="s">
        <v>22</v>
      </c>
      <c r="L339">
        <v>1573452000</v>
      </c>
      <c r="M339">
        <v>1573538400</v>
      </c>
      <c r="N339" s="13">
        <f>((L339/60)/60/24)+DATE(1970,1,1)</f>
        <v>43780.25</v>
      </c>
      <c r="O339" s="13">
        <f>((M339/60)/60/24)+DATE(1970,1,1)</f>
        <v>43781.25</v>
      </c>
      <c r="P339" t="b">
        <v>0</v>
      </c>
      <c r="Q339" t="b">
        <v>0</v>
      </c>
      <c r="R339" t="s">
        <v>33</v>
      </c>
      <c r="S339" t="str">
        <f>LEFT(R339,SEARCH("/",R339)-1)</f>
        <v>theater</v>
      </c>
      <c r="T339" t="str">
        <f>RIGHT(R339,LEN(R339)-SEARCH("/",R339))</f>
        <v>plays</v>
      </c>
    </row>
    <row r="340" spans="1:20" ht="17" x14ac:dyDescent="0.2">
      <c r="A340">
        <v>338</v>
      </c>
      <c r="B340" t="s">
        <v>728</v>
      </c>
      <c r="C340" s="2" t="s">
        <v>729</v>
      </c>
      <c r="D340" s="3">
        <v>69800</v>
      </c>
      <c r="E340" s="3">
        <v>125042</v>
      </c>
      <c r="F340" s="20">
        <f>ROUND(E340/D340,2)</f>
        <v>1.79</v>
      </c>
      <c r="G340" t="s">
        <v>20</v>
      </c>
      <c r="H340">
        <v>1690</v>
      </c>
      <c r="I340" s="3">
        <f>IF(H340=0,0,ROUND(E340/H340,2))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3">
        <f>((L340/60)/60/24)+DATE(1970,1,1)</f>
        <v>40821.208333333336</v>
      </c>
      <c r="O340" s="13">
        <f>((M340/60)/60/24)+DATE(1970,1,1)</f>
        <v>40851.208333333336</v>
      </c>
      <c r="P340" t="b">
        <v>0</v>
      </c>
      <c r="Q340" t="b">
        <v>0</v>
      </c>
      <c r="R340" t="s">
        <v>33</v>
      </c>
      <c r="S340" t="str">
        <f>LEFT(R340,SEARCH("/",R340)-1)</f>
        <v>theater</v>
      </c>
      <c r="T340" t="str">
        <f>RIGHT(R340,LEN(R340)-SEARCH("/",R340))</f>
        <v>plays</v>
      </c>
    </row>
    <row r="341" spans="1:20" ht="17" x14ac:dyDescent="0.2">
      <c r="A341">
        <v>339</v>
      </c>
      <c r="B341" t="s">
        <v>730</v>
      </c>
      <c r="C341" s="2" t="s">
        <v>731</v>
      </c>
      <c r="D341" s="3">
        <v>136300</v>
      </c>
      <c r="E341" s="3">
        <v>108974</v>
      </c>
      <c r="F341" s="20">
        <f>ROUND(E341/D341,2)</f>
        <v>0.8</v>
      </c>
      <c r="G341" t="s">
        <v>74</v>
      </c>
      <c r="H341">
        <v>1297</v>
      </c>
      <c r="I341" s="3">
        <f>IF(H341=0,0,ROUND(E341/H341,2))</f>
        <v>84.02</v>
      </c>
      <c r="J341" t="s">
        <v>15</v>
      </c>
      <c r="K341" t="s">
        <v>16</v>
      </c>
      <c r="L341">
        <v>1501650000</v>
      </c>
      <c r="M341">
        <v>1502859600</v>
      </c>
      <c r="N341" s="13">
        <f>((L341/60)/60/24)+DATE(1970,1,1)</f>
        <v>42949.208333333328</v>
      </c>
      <c r="O341" s="13">
        <f>((M341/60)/60/24)+DATE(1970,1,1)</f>
        <v>42963.208333333328</v>
      </c>
      <c r="P341" t="b">
        <v>0</v>
      </c>
      <c r="Q341" t="b">
        <v>0</v>
      </c>
      <c r="R341" t="s">
        <v>33</v>
      </c>
      <c r="S341" t="str">
        <f>LEFT(R341,SEARCH("/",R341)-1)</f>
        <v>theater</v>
      </c>
      <c r="T341" t="str">
        <f>RIGHT(R341,LEN(R341)-SEARCH("/",R341))</f>
        <v>plays</v>
      </c>
    </row>
    <row r="342" spans="1:20" ht="17" x14ac:dyDescent="0.2">
      <c r="A342">
        <v>340</v>
      </c>
      <c r="B342" t="s">
        <v>732</v>
      </c>
      <c r="C342" s="2" t="s">
        <v>733</v>
      </c>
      <c r="D342" s="3">
        <v>37100</v>
      </c>
      <c r="E342" s="3">
        <v>34964</v>
      </c>
      <c r="F342" s="20">
        <f>ROUND(E342/D342,2)</f>
        <v>0.94</v>
      </c>
      <c r="G342" t="s">
        <v>14</v>
      </c>
      <c r="H342">
        <v>393</v>
      </c>
      <c r="I342" s="3">
        <f>IF(H342=0,0,ROUND(E342/H342,2))</f>
        <v>88.97</v>
      </c>
      <c r="J342" t="s">
        <v>21</v>
      </c>
      <c r="K342" t="s">
        <v>22</v>
      </c>
      <c r="L342">
        <v>1323669600</v>
      </c>
      <c r="M342">
        <v>1323756000</v>
      </c>
      <c r="N342" s="13">
        <f>((L342/60)/60/24)+DATE(1970,1,1)</f>
        <v>40889.25</v>
      </c>
      <c r="O342" s="13">
        <f>((M342/60)/60/24)+DATE(1970,1,1)</f>
        <v>40890.25</v>
      </c>
      <c r="P342" t="b">
        <v>0</v>
      </c>
      <c r="Q342" t="b">
        <v>0</v>
      </c>
      <c r="R342" t="s">
        <v>122</v>
      </c>
      <c r="S342" t="str">
        <f>LEFT(R342,SEARCH("/",R342)-1)</f>
        <v>photography</v>
      </c>
      <c r="T342" t="str">
        <f>RIGHT(R342,LEN(R342)-SEARCH("/",R342))</f>
        <v>photography books</v>
      </c>
    </row>
    <row r="343" spans="1:20" ht="34" x14ac:dyDescent="0.2">
      <c r="A343">
        <v>341</v>
      </c>
      <c r="B343" t="s">
        <v>734</v>
      </c>
      <c r="C343" s="2" t="s">
        <v>735</v>
      </c>
      <c r="D343" s="3">
        <v>114300</v>
      </c>
      <c r="E343" s="3">
        <v>96777</v>
      </c>
      <c r="F343" s="20">
        <f>ROUND(E343/D343,2)</f>
        <v>0.85</v>
      </c>
      <c r="G343" t="s">
        <v>14</v>
      </c>
      <c r="H343">
        <v>1257</v>
      </c>
      <c r="I343" s="3">
        <f>IF(H343=0,0,ROUND(E343/H343,2))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3">
        <f>((L343/60)/60/24)+DATE(1970,1,1)</f>
        <v>42244.208333333328</v>
      </c>
      <c r="O343" s="13">
        <f>((M343/60)/60/24)+DATE(1970,1,1)</f>
        <v>42251.208333333328</v>
      </c>
      <c r="P343" t="b">
        <v>0</v>
      </c>
      <c r="Q343" t="b">
        <v>0</v>
      </c>
      <c r="R343" t="s">
        <v>60</v>
      </c>
      <c r="S343" t="str">
        <f>LEFT(R343,SEARCH("/",R343)-1)</f>
        <v>music</v>
      </c>
      <c r="T343" t="str">
        <f>RIGHT(R343,LEN(R343)-SEARCH("/",R343))</f>
        <v>indie rock</v>
      </c>
    </row>
    <row r="344" spans="1:20" ht="17" x14ac:dyDescent="0.2">
      <c r="A344">
        <v>342</v>
      </c>
      <c r="B344" t="s">
        <v>736</v>
      </c>
      <c r="C344" s="2" t="s">
        <v>737</v>
      </c>
      <c r="D344" s="3">
        <v>47900</v>
      </c>
      <c r="E344" s="3">
        <v>31864</v>
      </c>
      <c r="F344" s="20">
        <f>ROUND(E344/D344,2)</f>
        <v>0.67</v>
      </c>
      <c r="G344" t="s">
        <v>14</v>
      </c>
      <c r="H344">
        <v>328</v>
      </c>
      <c r="I344" s="3">
        <f>IF(H344=0,0,ROUND(E344/H344,2))</f>
        <v>97.15</v>
      </c>
      <c r="J344" t="s">
        <v>21</v>
      </c>
      <c r="K344" t="s">
        <v>22</v>
      </c>
      <c r="L344">
        <v>1374296400</v>
      </c>
      <c r="M344">
        <v>1375333200</v>
      </c>
      <c r="N344" s="13">
        <f>((L344/60)/60/24)+DATE(1970,1,1)</f>
        <v>41475.208333333336</v>
      </c>
      <c r="O344" s="13">
        <f>((M344/60)/60/24)+DATE(1970,1,1)</f>
        <v>41487.208333333336</v>
      </c>
      <c r="P344" t="b">
        <v>0</v>
      </c>
      <c r="Q344" t="b">
        <v>0</v>
      </c>
      <c r="R344" t="s">
        <v>33</v>
      </c>
      <c r="S344" t="str">
        <f>LEFT(R344,SEARCH("/",R344)-1)</f>
        <v>theater</v>
      </c>
      <c r="T344" t="str">
        <f>RIGHT(R344,LEN(R344)-SEARCH("/",R344))</f>
        <v>plays</v>
      </c>
    </row>
    <row r="345" spans="1:20" ht="17" x14ac:dyDescent="0.2">
      <c r="A345">
        <v>343</v>
      </c>
      <c r="B345" t="s">
        <v>738</v>
      </c>
      <c r="C345" s="2" t="s">
        <v>739</v>
      </c>
      <c r="D345" s="3">
        <v>9000</v>
      </c>
      <c r="E345" s="3">
        <v>4853</v>
      </c>
      <c r="F345" s="20">
        <f>ROUND(E345/D345,2)</f>
        <v>0.54</v>
      </c>
      <c r="G345" t="s">
        <v>14</v>
      </c>
      <c r="H345">
        <v>147</v>
      </c>
      <c r="I345" s="3">
        <f>IF(H345=0,0,ROUND(E345/H345,2))</f>
        <v>33.01</v>
      </c>
      <c r="J345" t="s">
        <v>21</v>
      </c>
      <c r="K345" t="s">
        <v>22</v>
      </c>
      <c r="L345">
        <v>1384840800</v>
      </c>
      <c r="M345">
        <v>1389420000</v>
      </c>
      <c r="N345" s="13">
        <f>((L345/60)/60/24)+DATE(1970,1,1)</f>
        <v>41597.25</v>
      </c>
      <c r="O345" s="13">
        <f>((M345/60)/60/24)+DATE(1970,1,1)</f>
        <v>41650.25</v>
      </c>
      <c r="P345" t="b">
        <v>0</v>
      </c>
      <c r="Q345" t="b">
        <v>0</v>
      </c>
      <c r="R345" t="s">
        <v>33</v>
      </c>
      <c r="S345" t="str">
        <f>LEFT(R345,SEARCH("/",R345)-1)</f>
        <v>theater</v>
      </c>
      <c r="T345" t="str">
        <f>RIGHT(R345,LEN(R345)-SEARCH("/",R345))</f>
        <v>plays</v>
      </c>
    </row>
    <row r="346" spans="1:20" ht="17" x14ac:dyDescent="0.2">
      <c r="A346">
        <v>344</v>
      </c>
      <c r="B346" t="s">
        <v>740</v>
      </c>
      <c r="C346" s="2" t="s">
        <v>741</v>
      </c>
      <c r="D346" s="3">
        <v>197600</v>
      </c>
      <c r="E346" s="3">
        <v>82959</v>
      </c>
      <c r="F346" s="20">
        <f>ROUND(E346/D346,2)</f>
        <v>0.42</v>
      </c>
      <c r="G346" t="s">
        <v>14</v>
      </c>
      <c r="H346">
        <v>830</v>
      </c>
      <c r="I346" s="3">
        <f>IF(H346=0,0,ROUND(E346/H346,2))</f>
        <v>99.95</v>
      </c>
      <c r="J346" t="s">
        <v>21</v>
      </c>
      <c r="K346" t="s">
        <v>22</v>
      </c>
      <c r="L346">
        <v>1516600800</v>
      </c>
      <c r="M346">
        <v>1520056800</v>
      </c>
      <c r="N346" s="13">
        <f>((L346/60)/60/24)+DATE(1970,1,1)</f>
        <v>43122.25</v>
      </c>
      <c r="O346" s="13">
        <f>((M346/60)/60/24)+DATE(1970,1,1)</f>
        <v>43162.25</v>
      </c>
      <c r="P346" t="b">
        <v>0</v>
      </c>
      <c r="Q346" t="b">
        <v>0</v>
      </c>
      <c r="R346" t="s">
        <v>89</v>
      </c>
      <c r="S346" t="str">
        <f>LEFT(R346,SEARCH("/",R346)-1)</f>
        <v>games</v>
      </c>
      <c r="T346" t="str">
        <f>RIGHT(R346,LEN(R346)-SEARCH("/",R346))</f>
        <v>video games</v>
      </c>
    </row>
    <row r="347" spans="1:20" ht="17" x14ac:dyDescent="0.2">
      <c r="A347">
        <v>345</v>
      </c>
      <c r="B347" t="s">
        <v>742</v>
      </c>
      <c r="C347" s="2" t="s">
        <v>743</v>
      </c>
      <c r="D347" s="3">
        <v>157600</v>
      </c>
      <c r="E347" s="3">
        <v>23159</v>
      </c>
      <c r="F347" s="20">
        <f>ROUND(E347/D347,2)</f>
        <v>0.15</v>
      </c>
      <c r="G347" t="s">
        <v>14</v>
      </c>
      <c r="H347">
        <v>331</v>
      </c>
      <c r="I347" s="3">
        <f>IF(H347=0,0,ROUND(E347/H347,2))</f>
        <v>69.97</v>
      </c>
      <c r="J347" t="s">
        <v>40</v>
      </c>
      <c r="K347" t="s">
        <v>41</v>
      </c>
      <c r="L347">
        <v>1436418000</v>
      </c>
      <c r="M347">
        <v>1436504400</v>
      </c>
      <c r="N347" s="13">
        <f>((L347/60)/60/24)+DATE(1970,1,1)</f>
        <v>42194.208333333328</v>
      </c>
      <c r="O347" s="13">
        <f>((M347/60)/60/24)+DATE(1970,1,1)</f>
        <v>42195.208333333328</v>
      </c>
      <c r="P347" t="b">
        <v>0</v>
      </c>
      <c r="Q347" t="b">
        <v>0</v>
      </c>
      <c r="R347" t="s">
        <v>53</v>
      </c>
      <c r="S347" t="str">
        <f>LEFT(R347,SEARCH("/",R347)-1)</f>
        <v>film &amp; video</v>
      </c>
      <c r="T347" t="str">
        <f>RIGHT(R347,LEN(R347)-SEARCH("/",R347))</f>
        <v>drama</v>
      </c>
    </row>
    <row r="348" spans="1:20" ht="17" x14ac:dyDescent="0.2">
      <c r="A348">
        <v>346</v>
      </c>
      <c r="B348" t="s">
        <v>744</v>
      </c>
      <c r="C348" s="2" t="s">
        <v>745</v>
      </c>
      <c r="D348" s="3">
        <v>8000</v>
      </c>
      <c r="E348" s="3">
        <v>2758</v>
      </c>
      <c r="F348" s="20">
        <f>ROUND(E348/D348,2)</f>
        <v>0.34</v>
      </c>
      <c r="G348" t="s">
        <v>14</v>
      </c>
      <c r="H348">
        <v>25</v>
      </c>
      <c r="I348" s="3">
        <f>IF(H348=0,0,ROUND(E348/H348,2))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>((L348/60)/60/24)+DATE(1970,1,1)</f>
        <v>42971.208333333328</v>
      </c>
      <c r="O348" s="13">
        <f>((M348/60)/60/24)+DATE(1970,1,1)</f>
        <v>43026.208333333328</v>
      </c>
      <c r="P348" t="b">
        <v>0</v>
      </c>
      <c r="Q348" t="b">
        <v>1</v>
      </c>
      <c r="R348" t="s">
        <v>60</v>
      </c>
      <c r="S348" t="str">
        <f>LEFT(R348,SEARCH("/",R348)-1)</f>
        <v>music</v>
      </c>
      <c r="T348" t="str">
        <f>RIGHT(R348,LEN(R348)-SEARCH("/",R348))</f>
        <v>indie rock</v>
      </c>
    </row>
    <row r="349" spans="1:20" ht="17" x14ac:dyDescent="0.2">
      <c r="A349">
        <v>347</v>
      </c>
      <c r="B349" t="s">
        <v>746</v>
      </c>
      <c r="C349" s="2" t="s">
        <v>747</v>
      </c>
      <c r="D349" s="3">
        <v>900</v>
      </c>
      <c r="E349" s="3">
        <v>12607</v>
      </c>
      <c r="F349" s="20">
        <f>ROUND(E349/D349,2)</f>
        <v>14.01</v>
      </c>
      <c r="G349" t="s">
        <v>20</v>
      </c>
      <c r="H349">
        <v>191</v>
      </c>
      <c r="I349" s="3">
        <f>IF(H349=0,0,ROUND(E349/H349,2))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3">
        <f>((L349/60)/60/24)+DATE(1970,1,1)</f>
        <v>42046.25</v>
      </c>
      <c r="O349" s="13">
        <f>((M349/60)/60/24)+DATE(1970,1,1)</f>
        <v>42070.25</v>
      </c>
      <c r="P349" t="b">
        <v>0</v>
      </c>
      <c r="Q349" t="b">
        <v>0</v>
      </c>
      <c r="R349" t="s">
        <v>28</v>
      </c>
      <c r="S349" t="str">
        <f>LEFT(R349,SEARCH("/",R349)-1)</f>
        <v>technology</v>
      </c>
      <c r="T349" t="str">
        <f>RIGHT(R349,LEN(R349)-SEARCH("/",R349))</f>
        <v>web</v>
      </c>
    </row>
    <row r="350" spans="1:20" ht="17" x14ac:dyDescent="0.2">
      <c r="A350">
        <v>348</v>
      </c>
      <c r="B350" t="s">
        <v>748</v>
      </c>
      <c r="C350" s="2" t="s">
        <v>749</v>
      </c>
      <c r="D350" s="3">
        <v>199000</v>
      </c>
      <c r="E350" s="3">
        <v>142823</v>
      </c>
      <c r="F350" s="20">
        <f>ROUND(E350/D350,2)</f>
        <v>0.72</v>
      </c>
      <c r="G350" t="s">
        <v>14</v>
      </c>
      <c r="H350">
        <v>3483</v>
      </c>
      <c r="I350" s="3">
        <f>IF(H350=0,0,ROUND(E350/H350,2))</f>
        <v>41.01</v>
      </c>
      <c r="J350" t="s">
        <v>21</v>
      </c>
      <c r="K350" t="s">
        <v>22</v>
      </c>
      <c r="L350">
        <v>1487224800</v>
      </c>
      <c r="M350">
        <v>1488348000</v>
      </c>
      <c r="N350" s="13">
        <f>((L350/60)/60/24)+DATE(1970,1,1)</f>
        <v>42782.25</v>
      </c>
      <c r="O350" s="13">
        <f>((M350/60)/60/24)+DATE(1970,1,1)</f>
        <v>42795.25</v>
      </c>
      <c r="P350" t="b">
        <v>0</v>
      </c>
      <c r="Q350" t="b">
        <v>0</v>
      </c>
      <c r="R350" t="s">
        <v>17</v>
      </c>
      <c r="S350" t="str">
        <f>LEFT(R350,SEARCH("/",R350)-1)</f>
        <v>food</v>
      </c>
      <c r="T350" t="str">
        <f>RIGHT(R350,LEN(R350)-SEARCH("/",R350))</f>
        <v>food trucks</v>
      </c>
    </row>
    <row r="351" spans="1:20" ht="17" x14ac:dyDescent="0.2">
      <c r="A351">
        <v>349</v>
      </c>
      <c r="B351" t="s">
        <v>750</v>
      </c>
      <c r="C351" s="2" t="s">
        <v>751</v>
      </c>
      <c r="D351" s="3">
        <v>180800</v>
      </c>
      <c r="E351" s="3">
        <v>95958</v>
      </c>
      <c r="F351" s="20">
        <f>ROUND(E351/D351,2)</f>
        <v>0.53</v>
      </c>
      <c r="G351" t="s">
        <v>14</v>
      </c>
      <c r="H351">
        <v>923</v>
      </c>
      <c r="I351" s="3">
        <f>IF(H351=0,0,ROUND(E351/H351,2))</f>
        <v>103.96</v>
      </c>
      <c r="J351" t="s">
        <v>21</v>
      </c>
      <c r="K351" t="s">
        <v>22</v>
      </c>
      <c r="L351">
        <v>1500008400</v>
      </c>
      <c r="M351">
        <v>1502600400</v>
      </c>
      <c r="N351" s="13">
        <f>((L351/60)/60/24)+DATE(1970,1,1)</f>
        <v>42930.208333333328</v>
      </c>
      <c r="O351" s="13">
        <f>((M351/60)/60/24)+DATE(1970,1,1)</f>
        <v>42960.208333333328</v>
      </c>
      <c r="P351" t="b">
        <v>0</v>
      </c>
      <c r="Q351" t="b">
        <v>0</v>
      </c>
      <c r="R351" t="s">
        <v>33</v>
      </c>
      <c r="S351" t="str">
        <f>LEFT(R351,SEARCH("/",R351)-1)</f>
        <v>theater</v>
      </c>
      <c r="T351" t="str">
        <f>RIGHT(R351,LEN(R351)-SEARCH("/",R351))</f>
        <v>plays</v>
      </c>
    </row>
    <row r="352" spans="1:20" ht="17" x14ac:dyDescent="0.2">
      <c r="A352">
        <v>350</v>
      </c>
      <c r="B352" t="s">
        <v>752</v>
      </c>
      <c r="C352" s="2" t="s">
        <v>753</v>
      </c>
      <c r="D352" s="3">
        <v>100</v>
      </c>
      <c r="E352" s="3">
        <v>5</v>
      </c>
      <c r="F352" s="20">
        <f>ROUND(E352/D352,2)</f>
        <v>0.05</v>
      </c>
      <c r="G352" t="s">
        <v>14</v>
      </c>
      <c r="H352">
        <v>1</v>
      </c>
      <c r="I352" s="3">
        <f>IF(H352=0,0,ROUND(E352/H352,2))</f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>((L352/60)/60/24)+DATE(1970,1,1)</f>
        <v>42144.208333333328</v>
      </c>
      <c r="O352" s="13">
        <f>((M352/60)/60/24)+DATE(1970,1,1)</f>
        <v>42162.208333333328</v>
      </c>
      <c r="P352" t="b">
        <v>0</v>
      </c>
      <c r="Q352" t="b">
        <v>1</v>
      </c>
      <c r="R352" t="s">
        <v>159</v>
      </c>
      <c r="S352" t="str">
        <f>LEFT(R352,SEARCH("/",R352)-1)</f>
        <v>music</v>
      </c>
      <c r="T352" t="str">
        <f>RIGHT(R352,LEN(R352)-SEARCH("/",R352))</f>
        <v>jazz</v>
      </c>
    </row>
    <row r="353" spans="1:20" ht="17" x14ac:dyDescent="0.2">
      <c r="A353">
        <v>351</v>
      </c>
      <c r="B353" t="s">
        <v>754</v>
      </c>
      <c r="C353" s="2" t="s">
        <v>755</v>
      </c>
      <c r="D353" s="3">
        <v>74100</v>
      </c>
      <c r="E353" s="3">
        <v>94631</v>
      </c>
      <c r="F353" s="20">
        <f>ROUND(E353/D353,2)</f>
        <v>1.28</v>
      </c>
      <c r="G353" t="s">
        <v>20</v>
      </c>
      <c r="H353">
        <v>2013</v>
      </c>
      <c r="I353" s="3">
        <f>IF(H353=0,0,ROUND(E353/H353,2))</f>
        <v>47.01</v>
      </c>
      <c r="J353" t="s">
        <v>21</v>
      </c>
      <c r="K353" t="s">
        <v>22</v>
      </c>
      <c r="L353">
        <v>1440392400</v>
      </c>
      <c r="M353">
        <v>1441602000</v>
      </c>
      <c r="N353" s="13">
        <f>((L353/60)/60/24)+DATE(1970,1,1)</f>
        <v>42240.208333333328</v>
      </c>
      <c r="O353" s="13">
        <f>((M353/60)/60/24)+DATE(1970,1,1)</f>
        <v>42254.208333333328</v>
      </c>
      <c r="P353" t="b">
        <v>0</v>
      </c>
      <c r="Q353" t="b">
        <v>0</v>
      </c>
      <c r="R353" t="s">
        <v>23</v>
      </c>
      <c r="S353" t="str">
        <f>LEFT(R353,SEARCH("/",R353)-1)</f>
        <v>music</v>
      </c>
      <c r="T353" t="str">
        <f>RIGHT(R353,LEN(R353)-SEARCH("/",R353))</f>
        <v>rock</v>
      </c>
    </row>
    <row r="354" spans="1:20" ht="17" x14ac:dyDescent="0.2">
      <c r="A354">
        <v>352</v>
      </c>
      <c r="B354" t="s">
        <v>756</v>
      </c>
      <c r="C354" s="2" t="s">
        <v>757</v>
      </c>
      <c r="D354" s="3">
        <v>2800</v>
      </c>
      <c r="E354" s="3">
        <v>977</v>
      </c>
      <c r="F354" s="20">
        <f>ROUND(E354/D354,2)</f>
        <v>0.35</v>
      </c>
      <c r="G354" t="s">
        <v>14</v>
      </c>
      <c r="H354">
        <v>33</v>
      </c>
      <c r="I354" s="3">
        <f>IF(H354=0,0,ROUND(E354/H354,2))</f>
        <v>29.61</v>
      </c>
      <c r="J354" t="s">
        <v>15</v>
      </c>
      <c r="K354" t="s">
        <v>16</v>
      </c>
      <c r="L354">
        <v>1446876000</v>
      </c>
      <c r="M354">
        <v>1447567200</v>
      </c>
      <c r="N354" s="13">
        <f>((L354/60)/60/24)+DATE(1970,1,1)</f>
        <v>42315.25</v>
      </c>
      <c r="O354" s="13">
        <f>((M354/60)/60/24)+DATE(1970,1,1)</f>
        <v>42323.25</v>
      </c>
      <c r="P354" t="b">
        <v>0</v>
      </c>
      <c r="Q354" t="b">
        <v>0</v>
      </c>
      <c r="R354" t="s">
        <v>33</v>
      </c>
      <c r="S354" t="str">
        <f>LEFT(R354,SEARCH("/",R354)-1)</f>
        <v>theater</v>
      </c>
      <c r="T354" t="str">
        <f>RIGHT(R354,LEN(R354)-SEARCH("/",R354))</f>
        <v>plays</v>
      </c>
    </row>
    <row r="355" spans="1:20" ht="17" x14ac:dyDescent="0.2">
      <c r="A355">
        <v>353</v>
      </c>
      <c r="B355" t="s">
        <v>758</v>
      </c>
      <c r="C355" s="2" t="s">
        <v>759</v>
      </c>
      <c r="D355" s="3">
        <v>33600</v>
      </c>
      <c r="E355" s="3">
        <v>137961</v>
      </c>
      <c r="F355" s="20">
        <f>ROUND(E355/D355,2)</f>
        <v>4.1100000000000003</v>
      </c>
      <c r="G355" t="s">
        <v>20</v>
      </c>
      <c r="H355">
        <v>1703</v>
      </c>
      <c r="I355" s="3">
        <f>IF(H355=0,0,ROUND(E355/H355,2))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3">
        <f>((L355/60)/60/24)+DATE(1970,1,1)</f>
        <v>43651.208333333328</v>
      </c>
      <c r="O355" s="13">
        <f>((M355/60)/60/24)+DATE(1970,1,1)</f>
        <v>43652.208333333328</v>
      </c>
      <c r="P355" t="b">
        <v>0</v>
      </c>
      <c r="Q355" t="b">
        <v>0</v>
      </c>
      <c r="R355" t="s">
        <v>33</v>
      </c>
      <c r="S355" t="str">
        <f>LEFT(R355,SEARCH("/",R355)-1)</f>
        <v>theater</v>
      </c>
      <c r="T355" t="str">
        <f>RIGHT(R355,LEN(R355)-SEARCH("/",R355))</f>
        <v>plays</v>
      </c>
    </row>
    <row r="356" spans="1:20" ht="17" x14ac:dyDescent="0.2">
      <c r="A356">
        <v>354</v>
      </c>
      <c r="B356" t="s">
        <v>760</v>
      </c>
      <c r="C356" s="2" t="s">
        <v>761</v>
      </c>
      <c r="D356" s="3">
        <v>6100</v>
      </c>
      <c r="E356" s="3">
        <v>7548</v>
      </c>
      <c r="F356" s="20">
        <f>ROUND(E356/D356,2)</f>
        <v>1.24</v>
      </c>
      <c r="G356" t="s">
        <v>20</v>
      </c>
      <c r="H356">
        <v>80</v>
      </c>
      <c r="I356" s="3">
        <f>IF(H356=0,0,ROUND(E356/H356,2))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>((L356/60)/60/24)+DATE(1970,1,1)</f>
        <v>41520.208333333336</v>
      </c>
      <c r="O356" s="13">
        <f>((M356/60)/60/24)+DATE(1970,1,1)</f>
        <v>41527.208333333336</v>
      </c>
      <c r="P356" t="b">
        <v>0</v>
      </c>
      <c r="Q356" t="b">
        <v>0</v>
      </c>
      <c r="R356" t="s">
        <v>42</v>
      </c>
      <c r="S356" t="str">
        <f>LEFT(R356,SEARCH("/",R356)-1)</f>
        <v>film &amp; video</v>
      </c>
      <c r="T356" t="str">
        <f>RIGHT(R356,LEN(R356)-SEARCH("/",R356))</f>
        <v>documentary</v>
      </c>
    </row>
    <row r="357" spans="1:20" ht="17" x14ac:dyDescent="0.2">
      <c r="A357">
        <v>355</v>
      </c>
      <c r="B357" t="s">
        <v>762</v>
      </c>
      <c r="C357" s="2" t="s">
        <v>763</v>
      </c>
      <c r="D357" s="3">
        <v>3800</v>
      </c>
      <c r="E357" s="3">
        <v>2241</v>
      </c>
      <c r="F357" s="20">
        <f>ROUND(E357/D357,2)</f>
        <v>0.59</v>
      </c>
      <c r="G357" t="s">
        <v>47</v>
      </c>
      <c r="H357">
        <v>86</v>
      </c>
      <c r="I357" s="3">
        <f>IF(H357=0,0,ROUND(E357/H357,2))</f>
        <v>26.06</v>
      </c>
      <c r="J357" t="s">
        <v>21</v>
      </c>
      <c r="K357" t="s">
        <v>22</v>
      </c>
      <c r="L357">
        <v>1485064800</v>
      </c>
      <c r="M357">
        <v>1488520800</v>
      </c>
      <c r="N357" s="13">
        <f>((L357/60)/60/24)+DATE(1970,1,1)</f>
        <v>42757.25</v>
      </c>
      <c r="O357" s="13">
        <f>((M357/60)/60/24)+DATE(1970,1,1)</f>
        <v>42797.25</v>
      </c>
      <c r="P357" t="b">
        <v>0</v>
      </c>
      <c r="Q357" t="b">
        <v>0</v>
      </c>
      <c r="R357" t="s">
        <v>65</v>
      </c>
      <c r="S357" t="str">
        <f>LEFT(R357,SEARCH("/",R357)-1)</f>
        <v>technology</v>
      </c>
      <c r="T357" t="str">
        <f>RIGHT(R357,LEN(R357)-SEARCH("/",R357))</f>
        <v>wearables</v>
      </c>
    </row>
    <row r="358" spans="1:20" ht="17" x14ac:dyDescent="0.2">
      <c r="A358">
        <v>356</v>
      </c>
      <c r="B358" t="s">
        <v>764</v>
      </c>
      <c r="C358" s="2" t="s">
        <v>765</v>
      </c>
      <c r="D358" s="3">
        <v>9300</v>
      </c>
      <c r="E358" s="3">
        <v>3431</v>
      </c>
      <c r="F358" s="20">
        <f>ROUND(E358/D358,2)</f>
        <v>0.37</v>
      </c>
      <c r="G358" t="s">
        <v>14</v>
      </c>
      <c r="H358">
        <v>40</v>
      </c>
      <c r="I358" s="3">
        <f>IF(H358=0,0,ROUND(E358/H358,2))</f>
        <v>85.78</v>
      </c>
      <c r="J358" t="s">
        <v>107</v>
      </c>
      <c r="K358" t="s">
        <v>108</v>
      </c>
      <c r="L358">
        <v>1326520800</v>
      </c>
      <c r="M358">
        <v>1327298400</v>
      </c>
      <c r="N358" s="13">
        <f>((L358/60)/60/24)+DATE(1970,1,1)</f>
        <v>40922.25</v>
      </c>
      <c r="O358" s="13">
        <f>((M358/60)/60/24)+DATE(1970,1,1)</f>
        <v>40931.25</v>
      </c>
      <c r="P358" t="b">
        <v>0</v>
      </c>
      <c r="Q358" t="b">
        <v>0</v>
      </c>
      <c r="R358" t="s">
        <v>33</v>
      </c>
      <c r="S358" t="str">
        <f>LEFT(R358,SEARCH("/",R358)-1)</f>
        <v>theater</v>
      </c>
      <c r="T358" t="str">
        <f>RIGHT(R358,LEN(R358)-SEARCH("/",R358))</f>
        <v>plays</v>
      </c>
    </row>
    <row r="359" spans="1:20" ht="17" x14ac:dyDescent="0.2">
      <c r="A359">
        <v>357</v>
      </c>
      <c r="B359" t="s">
        <v>766</v>
      </c>
      <c r="C359" s="2" t="s">
        <v>767</v>
      </c>
      <c r="D359" s="3">
        <v>2300</v>
      </c>
      <c r="E359" s="3">
        <v>4253</v>
      </c>
      <c r="F359" s="20">
        <f>ROUND(E359/D359,2)</f>
        <v>1.85</v>
      </c>
      <c r="G359" t="s">
        <v>20</v>
      </c>
      <c r="H359">
        <v>41</v>
      </c>
      <c r="I359" s="3">
        <f>IF(H359=0,0,ROUND(E359/H359,2))</f>
        <v>103.73</v>
      </c>
      <c r="J359" t="s">
        <v>21</v>
      </c>
      <c r="K359" t="s">
        <v>22</v>
      </c>
      <c r="L359">
        <v>1441256400</v>
      </c>
      <c r="M359">
        <v>1443416400</v>
      </c>
      <c r="N359" s="13">
        <f>((L359/60)/60/24)+DATE(1970,1,1)</f>
        <v>42250.208333333328</v>
      </c>
      <c r="O359" s="13">
        <f>((M359/60)/60/24)+DATE(1970,1,1)</f>
        <v>42275.208333333328</v>
      </c>
      <c r="P359" t="b">
        <v>0</v>
      </c>
      <c r="Q359" t="b">
        <v>0</v>
      </c>
      <c r="R359" t="s">
        <v>89</v>
      </c>
      <c r="S359" t="str">
        <f>LEFT(R359,SEARCH("/",R359)-1)</f>
        <v>games</v>
      </c>
      <c r="T359" t="str">
        <f>RIGHT(R359,LEN(R359)-SEARCH("/",R359))</f>
        <v>video games</v>
      </c>
    </row>
    <row r="360" spans="1:20" ht="17" x14ac:dyDescent="0.2">
      <c r="A360">
        <v>358</v>
      </c>
      <c r="B360" t="s">
        <v>768</v>
      </c>
      <c r="C360" s="2" t="s">
        <v>769</v>
      </c>
      <c r="D360" s="3">
        <v>9700</v>
      </c>
      <c r="E360" s="3">
        <v>1146</v>
      </c>
      <c r="F360" s="20">
        <f>ROUND(E360/D360,2)</f>
        <v>0.12</v>
      </c>
      <c r="G360" t="s">
        <v>14</v>
      </c>
      <c r="H360">
        <v>23</v>
      </c>
      <c r="I360" s="3">
        <f>IF(H360=0,0,ROUND(E360/H360,2))</f>
        <v>49.83</v>
      </c>
      <c r="J360" t="s">
        <v>15</v>
      </c>
      <c r="K360" t="s">
        <v>16</v>
      </c>
      <c r="L360">
        <v>1533877200</v>
      </c>
      <c r="M360">
        <v>1534136400</v>
      </c>
      <c r="N360" s="13">
        <f>((L360/60)/60/24)+DATE(1970,1,1)</f>
        <v>43322.208333333328</v>
      </c>
      <c r="O360" s="13">
        <f>((M360/60)/60/24)+DATE(1970,1,1)</f>
        <v>43325.208333333328</v>
      </c>
      <c r="P360" t="b">
        <v>1</v>
      </c>
      <c r="Q360" t="b">
        <v>0</v>
      </c>
      <c r="R360" t="s">
        <v>122</v>
      </c>
      <c r="S360" t="str">
        <f>LEFT(R360,SEARCH("/",R360)-1)</f>
        <v>photography</v>
      </c>
      <c r="T360" t="str">
        <f>RIGHT(R360,LEN(R360)-SEARCH("/",R360))</f>
        <v>photography books</v>
      </c>
    </row>
    <row r="361" spans="1:20" ht="17" x14ac:dyDescent="0.2">
      <c r="A361">
        <v>359</v>
      </c>
      <c r="B361" t="s">
        <v>770</v>
      </c>
      <c r="C361" s="2" t="s">
        <v>771</v>
      </c>
      <c r="D361" s="3">
        <v>4000</v>
      </c>
      <c r="E361" s="3">
        <v>11948</v>
      </c>
      <c r="F361" s="20">
        <f>ROUND(E361/D361,2)</f>
        <v>2.99</v>
      </c>
      <c r="G361" t="s">
        <v>20</v>
      </c>
      <c r="H361">
        <v>187</v>
      </c>
      <c r="I361" s="3">
        <f>IF(H361=0,0,ROUND(E361/H361,2))</f>
        <v>63.89</v>
      </c>
      <c r="J361" t="s">
        <v>21</v>
      </c>
      <c r="K361" t="s">
        <v>22</v>
      </c>
      <c r="L361">
        <v>1314421200</v>
      </c>
      <c r="M361">
        <v>1315026000</v>
      </c>
      <c r="N361" s="13">
        <f>((L361/60)/60/24)+DATE(1970,1,1)</f>
        <v>40782.208333333336</v>
      </c>
      <c r="O361" s="13">
        <f>((M361/60)/60/24)+DATE(1970,1,1)</f>
        <v>40789.208333333336</v>
      </c>
      <c r="P361" t="b">
        <v>0</v>
      </c>
      <c r="Q361" t="b">
        <v>0</v>
      </c>
      <c r="R361" t="s">
        <v>71</v>
      </c>
      <c r="S361" t="str">
        <f>LEFT(R361,SEARCH("/",R361)-1)</f>
        <v>film &amp; video</v>
      </c>
      <c r="T361" t="str">
        <f>RIGHT(R361,LEN(R361)-SEARCH("/",R361))</f>
        <v>animation</v>
      </c>
    </row>
    <row r="362" spans="1:20" ht="17" x14ac:dyDescent="0.2">
      <c r="A362">
        <v>360</v>
      </c>
      <c r="B362" t="s">
        <v>772</v>
      </c>
      <c r="C362" s="2" t="s">
        <v>773</v>
      </c>
      <c r="D362" s="3">
        <v>59700</v>
      </c>
      <c r="E362" s="3">
        <v>135132</v>
      </c>
      <c r="F362" s="20">
        <f>ROUND(E362/D362,2)</f>
        <v>2.2599999999999998</v>
      </c>
      <c r="G362" t="s">
        <v>20</v>
      </c>
      <c r="H362">
        <v>2875</v>
      </c>
      <c r="I362" s="3">
        <f>IF(H362=0,0,ROUND(E362/H362,2))</f>
        <v>47</v>
      </c>
      <c r="J362" t="s">
        <v>40</v>
      </c>
      <c r="K362" t="s">
        <v>41</v>
      </c>
      <c r="L362">
        <v>1293861600</v>
      </c>
      <c r="M362">
        <v>1295071200</v>
      </c>
      <c r="N362" s="13">
        <f>((L362/60)/60/24)+DATE(1970,1,1)</f>
        <v>40544.25</v>
      </c>
      <c r="O362" s="13">
        <f>((M362/60)/60/24)+DATE(1970,1,1)</f>
        <v>40558.25</v>
      </c>
      <c r="P362" t="b">
        <v>0</v>
      </c>
      <c r="Q362" t="b">
        <v>1</v>
      </c>
      <c r="R362" t="s">
        <v>33</v>
      </c>
      <c r="S362" t="str">
        <f>LEFT(R362,SEARCH("/",R362)-1)</f>
        <v>theater</v>
      </c>
      <c r="T362" t="str">
        <f>RIGHT(R362,LEN(R362)-SEARCH("/",R362))</f>
        <v>plays</v>
      </c>
    </row>
    <row r="363" spans="1:20" ht="17" x14ac:dyDescent="0.2">
      <c r="A363">
        <v>361</v>
      </c>
      <c r="B363" t="s">
        <v>774</v>
      </c>
      <c r="C363" s="2" t="s">
        <v>775</v>
      </c>
      <c r="D363" s="3">
        <v>5500</v>
      </c>
      <c r="E363" s="3">
        <v>9546</v>
      </c>
      <c r="F363" s="20">
        <f>ROUND(E363/D363,2)</f>
        <v>1.74</v>
      </c>
      <c r="G363" t="s">
        <v>20</v>
      </c>
      <c r="H363">
        <v>88</v>
      </c>
      <c r="I363" s="3">
        <f>IF(H363=0,0,ROUND(E363/H363,2))</f>
        <v>108.48</v>
      </c>
      <c r="J363" t="s">
        <v>21</v>
      </c>
      <c r="K363" t="s">
        <v>22</v>
      </c>
      <c r="L363">
        <v>1507352400</v>
      </c>
      <c r="M363">
        <v>1509426000</v>
      </c>
      <c r="N363" s="13">
        <f>((L363/60)/60/24)+DATE(1970,1,1)</f>
        <v>43015.208333333328</v>
      </c>
      <c r="O363" s="13">
        <f>((M363/60)/60/24)+DATE(1970,1,1)</f>
        <v>43039.208333333328</v>
      </c>
      <c r="P363" t="b">
        <v>0</v>
      </c>
      <c r="Q363" t="b">
        <v>0</v>
      </c>
      <c r="R363" t="s">
        <v>33</v>
      </c>
      <c r="S363" t="str">
        <f>LEFT(R363,SEARCH("/",R363)-1)</f>
        <v>theater</v>
      </c>
      <c r="T363" t="str">
        <f>RIGHT(R363,LEN(R363)-SEARCH("/",R363))</f>
        <v>plays</v>
      </c>
    </row>
    <row r="364" spans="1:20" ht="17" x14ac:dyDescent="0.2">
      <c r="A364">
        <v>362</v>
      </c>
      <c r="B364" t="s">
        <v>776</v>
      </c>
      <c r="C364" s="2" t="s">
        <v>777</v>
      </c>
      <c r="D364" s="3">
        <v>3700</v>
      </c>
      <c r="E364" s="3">
        <v>13755</v>
      </c>
      <c r="F364" s="20">
        <f>ROUND(E364/D364,2)</f>
        <v>3.72</v>
      </c>
      <c r="G364" t="s">
        <v>20</v>
      </c>
      <c r="H364">
        <v>191</v>
      </c>
      <c r="I364" s="3">
        <f>IF(H364=0,0,ROUND(E364/H364,2))</f>
        <v>72.02</v>
      </c>
      <c r="J364" t="s">
        <v>21</v>
      </c>
      <c r="K364" t="s">
        <v>22</v>
      </c>
      <c r="L364">
        <v>1296108000</v>
      </c>
      <c r="M364">
        <v>1299391200</v>
      </c>
      <c r="N364" s="13">
        <f>((L364/60)/60/24)+DATE(1970,1,1)</f>
        <v>40570.25</v>
      </c>
      <c r="O364" s="13">
        <f>((M364/60)/60/24)+DATE(1970,1,1)</f>
        <v>40608.25</v>
      </c>
      <c r="P364" t="b">
        <v>0</v>
      </c>
      <c r="Q364" t="b">
        <v>0</v>
      </c>
      <c r="R364" t="s">
        <v>23</v>
      </c>
      <c r="S364" t="str">
        <f>LEFT(R364,SEARCH("/",R364)-1)</f>
        <v>music</v>
      </c>
      <c r="T364" t="str">
        <f>RIGHT(R364,LEN(R364)-SEARCH("/",R364))</f>
        <v>rock</v>
      </c>
    </row>
    <row r="365" spans="1:20" ht="17" x14ac:dyDescent="0.2">
      <c r="A365">
        <v>363</v>
      </c>
      <c r="B365" t="s">
        <v>778</v>
      </c>
      <c r="C365" s="2" t="s">
        <v>779</v>
      </c>
      <c r="D365" s="3">
        <v>5200</v>
      </c>
      <c r="E365" s="3">
        <v>8330</v>
      </c>
      <c r="F365" s="20">
        <f>ROUND(E365/D365,2)</f>
        <v>1.6</v>
      </c>
      <c r="G365" t="s">
        <v>20</v>
      </c>
      <c r="H365">
        <v>139</v>
      </c>
      <c r="I365" s="3">
        <f>IF(H365=0,0,ROUND(E365/H365,2))</f>
        <v>59.93</v>
      </c>
      <c r="J365" t="s">
        <v>21</v>
      </c>
      <c r="K365" t="s">
        <v>22</v>
      </c>
      <c r="L365">
        <v>1324965600</v>
      </c>
      <c r="M365">
        <v>1325052000</v>
      </c>
      <c r="N365" s="13">
        <f>((L365/60)/60/24)+DATE(1970,1,1)</f>
        <v>40904.25</v>
      </c>
      <c r="O365" s="13">
        <f>((M365/60)/60/24)+DATE(1970,1,1)</f>
        <v>40905.25</v>
      </c>
      <c r="P365" t="b">
        <v>0</v>
      </c>
      <c r="Q365" t="b">
        <v>0</v>
      </c>
      <c r="R365" t="s">
        <v>23</v>
      </c>
      <c r="S365" t="str">
        <f>LEFT(R365,SEARCH("/",R365)-1)</f>
        <v>music</v>
      </c>
      <c r="T365" t="str">
        <f>RIGHT(R365,LEN(R365)-SEARCH("/",R365))</f>
        <v>rock</v>
      </c>
    </row>
    <row r="366" spans="1:20" ht="17" x14ac:dyDescent="0.2">
      <c r="A366">
        <v>364</v>
      </c>
      <c r="B366" t="s">
        <v>780</v>
      </c>
      <c r="C366" s="2" t="s">
        <v>781</v>
      </c>
      <c r="D366" s="3">
        <v>900</v>
      </c>
      <c r="E366" s="3">
        <v>14547</v>
      </c>
      <c r="F366" s="20">
        <f>ROUND(E366/D366,2)</f>
        <v>16.16</v>
      </c>
      <c r="G366" t="s">
        <v>20</v>
      </c>
      <c r="H366">
        <v>186</v>
      </c>
      <c r="I366" s="3">
        <f>IF(H366=0,0,ROUND(E366/H366,2))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3">
        <f>((L366/60)/60/24)+DATE(1970,1,1)</f>
        <v>43164.25</v>
      </c>
      <c r="O366" s="13">
        <f>((M366/60)/60/24)+DATE(1970,1,1)</f>
        <v>43194.208333333328</v>
      </c>
      <c r="P366" t="b">
        <v>0</v>
      </c>
      <c r="Q366" t="b">
        <v>0</v>
      </c>
      <c r="R366" t="s">
        <v>60</v>
      </c>
      <c r="S366" t="str">
        <f>LEFT(R366,SEARCH("/",R366)-1)</f>
        <v>music</v>
      </c>
      <c r="T366" t="str">
        <f>RIGHT(R366,LEN(R366)-SEARCH("/",R366))</f>
        <v>indie rock</v>
      </c>
    </row>
    <row r="367" spans="1:20" ht="17" x14ac:dyDescent="0.2">
      <c r="A367">
        <v>365</v>
      </c>
      <c r="B367" t="s">
        <v>782</v>
      </c>
      <c r="C367" s="2" t="s">
        <v>783</v>
      </c>
      <c r="D367" s="3">
        <v>1600</v>
      </c>
      <c r="E367" s="3">
        <v>11735</v>
      </c>
      <c r="F367" s="20">
        <f>ROUND(E367/D367,2)</f>
        <v>7.33</v>
      </c>
      <c r="G367" t="s">
        <v>20</v>
      </c>
      <c r="H367">
        <v>112</v>
      </c>
      <c r="I367" s="3">
        <f>IF(H367=0,0,ROUND(E367/H367,2))</f>
        <v>104.78</v>
      </c>
      <c r="J367" t="s">
        <v>26</v>
      </c>
      <c r="K367" t="s">
        <v>27</v>
      </c>
      <c r="L367">
        <v>1482991200</v>
      </c>
      <c r="M367">
        <v>1485324000</v>
      </c>
      <c r="N367" s="13">
        <f>((L367/60)/60/24)+DATE(1970,1,1)</f>
        <v>42733.25</v>
      </c>
      <c r="O367" s="13">
        <f>((M367/60)/60/24)+DATE(1970,1,1)</f>
        <v>42760.25</v>
      </c>
      <c r="P367" t="b">
        <v>0</v>
      </c>
      <c r="Q367" t="b">
        <v>0</v>
      </c>
      <c r="R367" t="s">
        <v>33</v>
      </c>
      <c r="S367" t="str">
        <f>LEFT(R367,SEARCH("/",R367)-1)</f>
        <v>theater</v>
      </c>
      <c r="T367" t="str">
        <f>RIGHT(R367,LEN(R367)-SEARCH("/",R367))</f>
        <v>plays</v>
      </c>
    </row>
    <row r="368" spans="1:20" ht="17" x14ac:dyDescent="0.2">
      <c r="A368">
        <v>366</v>
      </c>
      <c r="B368" t="s">
        <v>784</v>
      </c>
      <c r="C368" s="2" t="s">
        <v>785</v>
      </c>
      <c r="D368" s="3">
        <v>1800</v>
      </c>
      <c r="E368" s="3">
        <v>10658</v>
      </c>
      <c r="F368" s="20">
        <f>ROUND(E368/D368,2)</f>
        <v>5.92</v>
      </c>
      <c r="G368" t="s">
        <v>20</v>
      </c>
      <c r="H368">
        <v>101</v>
      </c>
      <c r="I368" s="3">
        <f>IF(H368=0,0,ROUND(E368/H368,2))</f>
        <v>105.52</v>
      </c>
      <c r="J368" t="s">
        <v>21</v>
      </c>
      <c r="K368" t="s">
        <v>22</v>
      </c>
      <c r="L368">
        <v>1294034400</v>
      </c>
      <c r="M368">
        <v>1294120800</v>
      </c>
      <c r="N368" s="13">
        <f>((L368/60)/60/24)+DATE(1970,1,1)</f>
        <v>40546.25</v>
      </c>
      <c r="O368" s="13">
        <f>((M368/60)/60/24)+DATE(1970,1,1)</f>
        <v>40547.25</v>
      </c>
      <c r="P368" t="b">
        <v>0</v>
      </c>
      <c r="Q368" t="b">
        <v>1</v>
      </c>
      <c r="R368" t="s">
        <v>33</v>
      </c>
      <c r="S368" t="str">
        <f>LEFT(R368,SEARCH("/",R368)-1)</f>
        <v>theater</v>
      </c>
      <c r="T368" t="str">
        <f>RIGHT(R368,LEN(R368)-SEARCH("/",R368))</f>
        <v>plays</v>
      </c>
    </row>
    <row r="369" spans="1:20" ht="17" x14ac:dyDescent="0.2">
      <c r="A369">
        <v>367</v>
      </c>
      <c r="B369" t="s">
        <v>786</v>
      </c>
      <c r="C369" s="2" t="s">
        <v>787</v>
      </c>
      <c r="D369" s="3">
        <v>9900</v>
      </c>
      <c r="E369" s="3">
        <v>1870</v>
      </c>
      <c r="F369" s="20">
        <f>ROUND(E369/D369,2)</f>
        <v>0.19</v>
      </c>
      <c r="G369" t="s">
        <v>14</v>
      </c>
      <c r="H369">
        <v>75</v>
      </c>
      <c r="I369" s="3">
        <f>IF(H369=0,0,ROUND(E369/H369,2))</f>
        <v>24.93</v>
      </c>
      <c r="J369" t="s">
        <v>21</v>
      </c>
      <c r="K369" t="s">
        <v>22</v>
      </c>
      <c r="L369">
        <v>1413608400</v>
      </c>
      <c r="M369">
        <v>1415685600</v>
      </c>
      <c r="N369" s="13">
        <f>((L369/60)/60/24)+DATE(1970,1,1)</f>
        <v>41930.208333333336</v>
      </c>
      <c r="O369" s="13">
        <f>((M369/60)/60/24)+DATE(1970,1,1)</f>
        <v>41954.25</v>
      </c>
      <c r="P369" t="b">
        <v>0</v>
      </c>
      <c r="Q369" t="b">
        <v>1</v>
      </c>
      <c r="R369" t="s">
        <v>33</v>
      </c>
      <c r="S369" t="str">
        <f>LEFT(R369,SEARCH("/",R369)-1)</f>
        <v>theater</v>
      </c>
      <c r="T369" t="str">
        <f>RIGHT(R369,LEN(R369)-SEARCH("/",R369))</f>
        <v>plays</v>
      </c>
    </row>
    <row r="370" spans="1:20" ht="17" x14ac:dyDescent="0.2">
      <c r="A370">
        <v>368</v>
      </c>
      <c r="B370" t="s">
        <v>788</v>
      </c>
      <c r="C370" s="2" t="s">
        <v>789</v>
      </c>
      <c r="D370" s="3">
        <v>5200</v>
      </c>
      <c r="E370" s="3">
        <v>14394</v>
      </c>
      <c r="F370" s="20">
        <f>ROUND(E370/D370,2)</f>
        <v>2.77</v>
      </c>
      <c r="G370" t="s">
        <v>20</v>
      </c>
      <c r="H370">
        <v>206</v>
      </c>
      <c r="I370" s="3">
        <f>IF(H370=0,0,ROUND(E370/H370,2))</f>
        <v>69.87</v>
      </c>
      <c r="J370" t="s">
        <v>40</v>
      </c>
      <c r="K370" t="s">
        <v>41</v>
      </c>
      <c r="L370">
        <v>1286946000</v>
      </c>
      <c r="M370">
        <v>1288933200</v>
      </c>
      <c r="N370" s="13">
        <f>((L370/60)/60/24)+DATE(1970,1,1)</f>
        <v>40464.208333333336</v>
      </c>
      <c r="O370" s="13">
        <f>((M370/60)/60/24)+DATE(1970,1,1)</f>
        <v>40487.208333333336</v>
      </c>
      <c r="P370" t="b">
        <v>0</v>
      </c>
      <c r="Q370" t="b">
        <v>1</v>
      </c>
      <c r="R370" t="s">
        <v>42</v>
      </c>
      <c r="S370" t="str">
        <f>LEFT(R370,SEARCH("/",R370)-1)</f>
        <v>film &amp; video</v>
      </c>
      <c r="T370" t="str">
        <f>RIGHT(R370,LEN(R370)-SEARCH("/",R370))</f>
        <v>documentary</v>
      </c>
    </row>
    <row r="371" spans="1:20" ht="17" x14ac:dyDescent="0.2">
      <c r="A371">
        <v>369</v>
      </c>
      <c r="B371" t="s">
        <v>790</v>
      </c>
      <c r="C371" s="2" t="s">
        <v>791</v>
      </c>
      <c r="D371" s="3">
        <v>5400</v>
      </c>
      <c r="E371" s="3">
        <v>14743</v>
      </c>
      <c r="F371" s="20">
        <f>ROUND(E371/D371,2)</f>
        <v>2.73</v>
      </c>
      <c r="G371" t="s">
        <v>20</v>
      </c>
      <c r="H371">
        <v>154</v>
      </c>
      <c r="I371" s="3">
        <f>IF(H371=0,0,ROUND(E371/H371,2))</f>
        <v>95.73</v>
      </c>
      <c r="J371" t="s">
        <v>21</v>
      </c>
      <c r="K371" t="s">
        <v>22</v>
      </c>
      <c r="L371">
        <v>1359871200</v>
      </c>
      <c r="M371">
        <v>1363237200</v>
      </c>
      <c r="N371" s="13">
        <f>((L371/60)/60/24)+DATE(1970,1,1)</f>
        <v>41308.25</v>
      </c>
      <c r="O371" s="13">
        <f>((M371/60)/60/24)+DATE(1970,1,1)</f>
        <v>41347.208333333336</v>
      </c>
      <c r="P371" t="b">
        <v>0</v>
      </c>
      <c r="Q371" t="b">
        <v>1</v>
      </c>
      <c r="R371" t="s">
        <v>269</v>
      </c>
      <c r="S371" t="str">
        <f>LEFT(R371,SEARCH("/",R371)-1)</f>
        <v>film &amp; video</v>
      </c>
      <c r="T371" t="str">
        <f>RIGHT(R371,LEN(R371)-SEARCH("/",R371))</f>
        <v>television</v>
      </c>
    </row>
    <row r="372" spans="1:20" ht="17" x14ac:dyDescent="0.2">
      <c r="A372">
        <v>370</v>
      </c>
      <c r="B372" t="s">
        <v>792</v>
      </c>
      <c r="C372" s="2" t="s">
        <v>793</v>
      </c>
      <c r="D372" s="3">
        <v>112300</v>
      </c>
      <c r="E372" s="3">
        <v>178965</v>
      </c>
      <c r="F372" s="20">
        <f>ROUND(E372/D372,2)</f>
        <v>1.59</v>
      </c>
      <c r="G372" t="s">
        <v>20</v>
      </c>
      <c r="H372">
        <v>5966</v>
      </c>
      <c r="I372" s="3">
        <f>IF(H372=0,0,ROUND(E372/H372,2))</f>
        <v>30</v>
      </c>
      <c r="J372" t="s">
        <v>21</v>
      </c>
      <c r="K372" t="s">
        <v>22</v>
      </c>
      <c r="L372">
        <v>1555304400</v>
      </c>
      <c r="M372">
        <v>1555822800</v>
      </c>
      <c r="N372" s="13">
        <f>((L372/60)/60/24)+DATE(1970,1,1)</f>
        <v>43570.208333333328</v>
      </c>
      <c r="O372" s="13">
        <f>((M372/60)/60/24)+DATE(1970,1,1)</f>
        <v>43576.208333333328</v>
      </c>
      <c r="P372" t="b">
        <v>0</v>
      </c>
      <c r="Q372" t="b">
        <v>0</v>
      </c>
      <c r="R372" t="s">
        <v>33</v>
      </c>
      <c r="S372" t="str">
        <f>LEFT(R372,SEARCH("/",R372)-1)</f>
        <v>theater</v>
      </c>
      <c r="T372" t="str">
        <f>RIGHT(R372,LEN(R372)-SEARCH("/",R372))</f>
        <v>plays</v>
      </c>
    </row>
    <row r="373" spans="1:20" ht="17" x14ac:dyDescent="0.2">
      <c r="A373">
        <v>371</v>
      </c>
      <c r="B373" t="s">
        <v>794</v>
      </c>
      <c r="C373" s="2" t="s">
        <v>795</v>
      </c>
      <c r="D373" s="3">
        <v>189200</v>
      </c>
      <c r="E373" s="3">
        <v>128410</v>
      </c>
      <c r="F373" s="20">
        <f>ROUND(E373/D373,2)</f>
        <v>0.68</v>
      </c>
      <c r="G373" t="s">
        <v>14</v>
      </c>
      <c r="H373">
        <v>2176</v>
      </c>
      <c r="I373" s="3">
        <f>IF(H373=0,0,ROUND(E373/H373,2))</f>
        <v>59.01</v>
      </c>
      <c r="J373" t="s">
        <v>21</v>
      </c>
      <c r="K373" t="s">
        <v>22</v>
      </c>
      <c r="L373">
        <v>1423375200</v>
      </c>
      <c r="M373">
        <v>1427778000</v>
      </c>
      <c r="N373" s="13">
        <f>((L373/60)/60/24)+DATE(1970,1,1)</f>
        <v>42043.25</v>
      </c>
      <c r="O373" s="13">
        <f>((M373/60)/60/24)+DATE(1970,1,1)</f>
        <v>42094.208333333328</v>
      </c>
      <c r="P373" t="b">
        <v>0</v>
      </c>
      <c r="Q373" t="b">
        <v>0</v>
      </c>
      <c r="R373" t="s">
        <v>33</v>
      </c>
      <c r="S373" t="str">
        <f>LEFT(R373,SEARCH("/",R373)-1)</f>
        <v>theater</v>
      </c>
      <c r="T373" t="str">
        <f>RIGHT(R373,LEN(R373)-SEARCH("/",R373))</f>
        <v>plays</v>
      </c>
    </row>
    <row r="374" spans="1:20" ht="34" x14ac:dyDescent="0.2">
      <c r="A374">
        <v>372</v>
      </c>
      <c r="B374" t="s">
        <v>796</v>
      </c>
      <c r="C374" s="2" t="s">
        <v>797</v>
      </c>
      <c r="D374" s="3">
        <v>900</v>
      </c>
      <c r="E374" s="3">
        <v>14324</v>
      </c>
      <c r="F374" s="20">
        <f>ROUND(E374/D374,2)</f>
        <v>15.92</v>
      </c>
      <c r="G374" t="s">
        <v>20</v>
      </c>
      <c r="H374">
        <v>169</v>
      </c>
      <c r="I374" s="3">
        <f>IF(H374=0,0,ROUND(E374/H374,2))</f>
        <v>84.76</v>
      </c>
      <c r="J374" t="s">
        <v>21</v>
      </c>
      <c r="K374" t="s">
        <v>22</v>
      </c>
      <c r="L374">
        <v>1420696800</v>
      </c>
      <c r="M374">
        <v>1422424800</v>
      </c>
      <c r="N374" s="13">
        <f>((L374/60)/60/24)+DATE(1970,1,1)</f>
        <v>42012.25</v>
      </c>
      <c r="O374" s="13">
        <f>((M374/60)/60/24)+DATE(1970,1,1)</f>
        <v>42032.25</v>
      </c>
      <c r="P374" t="b">
        <v>0</v>
      </c>
      <c r="Q374" t="b">
        <v>1</v>
      </c>
      <c r="R374" t="s">
        <v>42</v>
      </c>
      <c r="S374" t="str">
        <f>LEFT(R374,SEARCH("/",R374)-1)</f>
        <v>film &amp; video</v>
      </c>
      <c r="T374" t="str">
        <f>RIGHT(R374,LEN(R374)-SEARCH("/",R374))</f>
        <v>documentary</v>
      </c>
    </row>
    <row r="375" spans="1:20" ht="17" x14ac:dyDescent="0.2">
      <c r="A375">
        <v>373</v>
      </c>
      <c r="B375" t="s">
        <v>798</v>
      </c>
      <c r="C375" s="2" t="s">
        <v>799</v>
      </c>
      <c r="D375" s="3">
        <v>22500</v>
      </c>
      <c r="E375" s="3">
        <v>164291</v>
      </c>
      <c r="F375" s="20">
        <f>ROUND(E375/D375,2)</f>
        <v>7.3</v>
      </c>
      <c r="G375" t="s">
        <v>20</v>
      </c>
      <c r="H375">
        <v>2106</v>
      </c>
      <c r="I375" s="3">
        <f>IF(H375=0,0,ROUND(E375/H375,2))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3">
        <f>((L375/60)/60/24)+DATE(1970,1,1)</f>
        <v>42964.208333333328</v>
      </c>
      <c r="O375" s="13">
        <f>((M375/60)/60/24)+DATE(1970,1,1)</f>
        <v>42972.208333333328</v>
      </c>
      <c r="P375" t="b">
        <v>0</v>
      </c>
      <c r="Q375" t="b">
        <v>0</v>
      </c>
      <c r="R375" t="s">
        <v>33</v>
      </c>
      <c r="S375" t="str">
        <f>LEFT(R375,SEARCH("/",R375)-1)</f>
        <v>theater</v>
      </c>
      <c r="T375" t="str">
        <f>RIGHT(R375,LEN(R375)-SEARCH("/",R375))</f>
        <v>plays</v>
      </c>
    </row>
    <row r="376" spans="1:20" ht="34" x14ac:dyDescent="0.2">
      <c r="A376">
        <v>374</v>
      </c>
      <c r="B376" t="s">
        <v>800</v>
      </c>
      <c r="C376" s="2" t="s">
        <v>801</v>
      </c>
      <c r="D376" s="3">
        <v>167400</v>
      </c>
      <c r="E376" s="3">
        <v>22073</v>
      </c>
      <c r="F376" s="20">
        <f>ROUND(E376/D376,2)</f>
        <v>0.13</v>
      </c>
      <c r="G376" t="s">
        <v>14</v>
      </c>
      <c r="H376">
        <v>441</v>
      </c>
      <c r="I376" s="3">
        <f>IF(H376=0,0,ROUND(E376/H376,2))</f>
        <v>50.05</v>
      </c>
      <c r="J376" t="s">
        <v>21</v>
      </c>
      <c r="K376" t="s">
        <v>22</v>
      </c>
      <c r="L376">
        <v>1547186400</v>
      </c>
      <c r="M376">
        <v>1547618400</v>
      </c>
      <c r="N376" s="13">
        <f>((L376/60)/60/24)+DATE(1970,1,1)</f>
        <v>43476.25</v>
      </c>
      <c r="O376" s="13">
        <f>((M376/60)/60/24)+DATE(1970,1,1)</f>
        <v>43481.25</v>
      </c>
      <c r="P376" t="b">
        <v>0</v>
      </c>
      <c r="Q376" t="b">
        <v>1</v>
      </c>
      <c r="R376" t="s">
        <v>42</v>
      </c>
      <c r="S376" t="str">
        <f>LEFT(R376,SEARCH("/",R376)-1)</f>
        <v>film &amp; video</v>
      </c>
      <c r="T376" t="str">
        <f>RIGHT(R376,LEN(R376)-SEARCH("/",R376))</f>
        <v>documentary</v>
      </c>
    </row>
    <row r="377" spans="1:20" ht="34" x14ac:dyDescent="0.2">
      <c r="A377">
        <v>375</v>
      </c>
      <c r="B377" t="s">
        <v>802</v>
      </c>
      <c r="C377" s="2" t="s">
        <v>803</v>
      </c>
      <c r="D377" s="3">
        <v>2700</v>
      </c>
      <c r="E377" s="3">
        <v>1479</v>
      </c>
      <c r="F377" s="20">
        <f>ROUND(E377/D377,2)</f>
        <v>0.55000000000000004</v>
      </c>
      <c r="G377" t="s">
        <v>14</v>
      </c>
      <c r="H377">
        <v>25</v>
      </c>
      <c r="I377" s="3">
        <f>IF(H377=0,0,ROUND(E377/H377,2))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>((L377/60)/60/24)+DATE(1970,1,1)</f>
        <v>42293.208333333328</v>
      </c>
      <c r="O377" s="13">
        <f>((M377/60)/60/24)+DATE(1970,1,1)</f>
        <v>42350.25</v>
      </c>
      <c r="P377" t="b">
        <v>0</v>
      </c>
      <c r="Q377" t="b">
        <v>0</v>
      </c>
      <c r="R377" t="s">
        <v>60</v>
      </c>
      <c r="S377" t="str">
        <f>LEFT(R377,SEARCH("/",R377)-1)</f>
        <v>music</v>
      </c>
      <c r="T377" t="str">
        <f>RIGHT(R377,LEN(R377)-SEARCH("/",R377))</f>
        <v>indie rock</v>
      </c>
    </row>
    <row r="378" spans="1:20" ht="17" x14ac:dyDescent="0.2">
      <c r="A378">
        <v>376</v>
      </c>
      <c r="B378" t="s">
        <v>804</v>
      </c>
      <c r="C378" s="2" t="s">
        <v>805</v>
      </c>
      <c r="D378" s="3">
        <v>3400</v>
      </c>
      <c r="E378" s="3">
        <v>12275</v>
      </c>
      <c r="F378" s="20">
        <f>ROUND(E378/D378,2)</f>
        <v>3.61</v>
      </c>
      <c r="G378" t="s">
        <v>20</v>
      </c>
      <c r="H378">
        <v>131</v>
      </c>
      <c r="I378" s="3">
        <f>IF(H378=0,0,ROUND(E378/H378,2))</f>
        <v>93.7</v>
      </c>
      <c r="J378" t="s">
        <v>21</v>
      </c>
      <c r="K378" t="s">
        <v>22</v>
      </c>
      <c r="L378">
        <v>1404622800</v>
      </c>
      <c r="M378">
        <v>1405141200</v>
      </c>
      <c r="N378" s="13">
        <f>((L378/60)/60/24)+DATE(1970,1,1)</f>
        <v>41826.208333333336</v>
      </c>
      <c r="O378" s="13">
        <f>((M378/60)/60/24)+DATE(1970,1,1)</f>
        <v>41832.208333333336</v>
      </c>
      <c r="P378" t="b">
        <v>0</v>
      </c>
      <c r="Q378" t="b">
        <v>0</v>
      </c>
      <c r="R378" t="s">
        <v>23</v>
      </c>
      <c r="S378" t="str">
        <f>LEFT(R378,SEARCH("/",R378)-1)</f>
        <v>music</v>
      </c>
      <c r="T378" t="str">
        <f>RIGHT(R378,LEN(R378)-SEARCH("/",R378))</f>
        <v>rock</v>
      </c>
    </row>
    <row r="379" spans="1:20" ht="17" x14ac:dyDescent="0.2">
      <c r="A379">
        <v>377</v>
      </c>
      <c r="B379" t="s">
        <v>806</v>
      </c>
      <c r="C379" s="2" t="s">
        <v>807</v>
      </c>
      <c r="D379" s="3">
        <v>49700</v>
      </c>
      <c r="E379" s="3">
        <v>5098</v>
      </c>
      <c r="F379" s="20">
        <f>ROUND(E379/D379,2)</f>
        <v>0.1</v>
      </c>
      <c r="G379" t="s">
        <v>14</v>
      </c>
      <c r="H379">
        <v>127</v>
      </c>
      <c r="I379" s="3">
        <f>IF(H379=0,0,ROUND(E379/H379,2))</f>
        <v>40.14</v>
      </c>
      <c r="J379" t="s">
        <v>21</v>
      </c>
      <c r="K379" t="s">
        <v>22</v>
      </c>
      <c r="L379">
        <v>1571720400</v>
      </c>
      <c r="M379">
        <v>1572933600</v>
      </c>
      <c r="N379" s="13">
        <f>((L379/60)/60/24)+DATE(1970,1,1)</f>
        <v>43760.208333333328</v>
      </c>
      <c r="O379" s="13">
        <f>((M379/60)/60/24)+DATE(1970,1,1)</f>
        <v>43774.25</v>
      </c>
      <c r="P379" t="b">
        <v>0</v>
      </c>
      <c r="Q379" t="b">
        <v>0</v>
      </c>
      <c r="R379" t="s">
        <v>33</v>
      </c>
      <c r="S379" t="str">
        <f>LEFT(R379,SEARCH("/",R379)-1)</f>
        <v>theater</v>
      </c>
      <c r="T379" t="str">
        <f>RIGHT(R379,LEN(R379)-SEARCH("/",R379))</f>
        <v>plays</v>
      </c>
    </row>
    <row r="380" spans="1:20" ht="17" x14ac:dyDescent="0.2">
      <c r="A380">
        <v>378</v>
      </c>
      <c r="B380" t="s">
        <v>808</v>
      </c>
      <c r="C380" s="2" t="s">
        <v>809</v>
      </c>
      <c r="D380" s="3">
        <v>178200</v>
      </c>
      <c r="E380" s="3">
        <v>24882</v>
      </c>
      <c r="F380" s="20">
        <f>ROUND(E380/D380,2)</f>
        <v>0.14000000000000001</v>
      </c>
      <c r="G380" t="s">
        <v>14</v>
      </c>
      <c r="H380">
        <v>355</v>
      </c>
      <c r="I380" s="3">
        <f>IF(H380=0,0,ROUND(E380/H380,2))</f>
        <v>70.09</v>
      </c>
      <c r="J380" t="s">
        <v>21</v>
      </c>
      <c r="K380" t="s">
        <v>22</v>
      </c>
      <c r="L380">
        <v>1526878800</v>
      </c>
      <c r="M380">
        <v>1530162000</v>
      </c>
      <c r="N380" s="13">
        <f>((L380/60)/60/24)+DATE(1970,1,1)</f>
        <v>43241.208333333328</v>
      </c>
      <c r="O380" s="13">
        <f>((M380/60)/60/24)+DATE(1970,1,1)</f>
        <v>43279.208333333328</v>
      </c>
      <c r="P380" t="b">
        <v>0</v>
      </c>
      <c r="Q380" t="b">
        <v>0</v>
      </c>
      <c r="R380" t="s">
        <v>42</v>
      </c>
      <c r="S380" t="str">
        <f>LEFT(R380,SEARCH("/",R380)-1)</f>
        <v>film &amp; video</v>
      </c>
      <c r="T380" t="str">
        <f>RIGHT(R380,LEN(R380)-SEARCH("/",R380))</f>
        <v>documentary</v>
      </c>
    </row>
    <row r="381" spans="1:20" ht="17" x14ac:dyDescent="0.2">
      <c r="A381">
        <v>379</v>
      </c>
      <c r="B381" t="s">
        <v>810</v>
      </c>
      <c r="C381" s="2" t="s">
        <v>811</v>
      </c>
      <c r="D381" s="3">
        <v>7200</v>
      </c>
      <c r="E381" s="3">
        <v>2912</v>
      </c>
      <c r="F381" s="20">
        <f>ROUND(E381/D381,2)</f>
        <v>0.4</v>
      </c>
      <c r="G381" t="s">
        <v>14</v>
      </c>
      <c r="H381">
        <v>44</v>
      </c>
      <c r="I381" s="3">
        <f>IF(H381=0,0,ROUND(E381/H381,2))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3">
        <f>((L381/60)/60/24)+DATE(1970,1,1)</f>
        <v>40843.208333333336</v>
      </c>
      <c r="O381" s="13">
        <f>((M381/60)/60/24)+DATE(1970,1,1)</f>
        <v>40857.25</v>
      </c>
      <c r="P381" t="b">
        <v>0</v>
      </c>
      <c r="Q381" t="b">
        <v>0</v>
      </c>
      <c r="R381" t="s">
        <v>33</v>
      </c>
      <c r="S381" t="str">
        <f>LEFT(R381,SEARCH("/",R381)-1)</f>
        <v>theater</v>
      </c>
      <c r="T381" t="str">
        <f>RIGHT(R381,LEN(R381)-SEARCH("/",R381))</f>
        <v>plays</v>
      </c>
    </row>
    <row r="382" spans="1:20" ht="34" x14ac:dyDescent="0.2">
      <c r="A382">
        <v>380</v>
      </c>
      <c r="B382" t="s">
        <v>812</v>
      </c>
      <c r="C382" s="2" t="s">
        <v>813</v>
      </c>
      <c r="D382" s="3">
        <v>2500</v>
      </c>
      <c r="E382" s="3">
        <v>4008</v>
      </c>
      <c r="F382" s="20">
        <f>ROUND(E382/D382,2)</f>
        <v>1.6</v>
      </c>
      <c r="G382" t="s">
        <v>20</v>
      </c>
      <c r="H382">
        <v>84</v>
      </c>
      <c r="I382" s="3">
        <f>IF(H382=0,0,ROUND(E382/H382,2))</f>
        <v>47.71</v>
      </c>
      <c r="J382" t="s">
        <v>21</v>
      </c>
      <c r="K382" t="s">
        <v>22</v>
      </c>
      <c r="L382">
        <v>1371963600</v>
      </c>
      <c r="M382">
        <v>1372395600</v>
      </c>
      <c r="N382" s="13">
        <f>((L382/60)/60/24)+DATE(1970,1,1)</f>
        <v>41448.208333333336</v>
      </c>
      <c r="O382" s="13">
        <f>((M382/60)/60/24)+DATE(1970,1,1)</f>
        <v>41453.208333333336</v>
      </c>
      <c r="P382" t="b">
        <v>0</v>
      </c>
      <c r="Q382" t="b">
        <v>0</v>
      </c>
      <c r="R382" t="s">
        <v>33</v>
      </c>
      <c r="S382" t="str">
        <f>LEFT(R382,SEARCH("/",R382)-1)</f>
        <v>theater</v>
      </c>
      <c r="T382" t="str">
        <f>RIGHT(R382,LEN(R382)-SEARCH("/",R382))</f>
        <v>plays</v>
      </c>
    </row>
    <row r="383" spans="1:20" ht="17" x14ac:dyDescent="0.2">
      <c r="A383">
        <v>381</v>
      </c>
      <c r="B383" t="s">
        <v>814</v>
      </c>
      <c r="C383" s="2" t="s">
        <v>815</v>
      </c>
      <c r="D383" s="3">
        <v>5300</v>
      </c>
      <c r="E383" s="3">
        <v>9749</v>
      </c>
      <c r="F383" s="20">
        <f>ROUND(E383/D383,2)</f>
        <v>1.84</v>
      </c>
      <c r="G383" t="s">
        <v>20</v>
      </c>
      <c r="H383">
        <v>155</v>
      </c>
      <c r="I383" s="3">
        <f>IF(H383=0,0,ROUND(E383/H383,2))</f>
        <v>62.9</v>
      </c>
      <c r="J383" t="s">
        <v>21</v>
      </c>
      <c r="K383" t="s">
        <v>22</v>
      </c>
      <c r="L383">
        <v>1433739600</v>
      </c>
      <c r="M383">
        <v>1437714000</v>
      </c>
      <c r="N383" s="13">
        <f>((L383/60)/60/24)+DATE(1970,1,1)</f>
        <v>42163.208333333328</v>
      </c>
      <c r="O383" s="13">
        <f>((M383/60)/60/24)+DATE(1970,1,1)</f>
        <v>42209.208333333328</v>
      </c>
      <c r="P383" t="b">
        <v>0</v>
      </c>
      <c r="Q383" t="b">
        <v>0</v>
      </c>
      <c r="R383" t="s">
        <v>33</v>
      </c>
      <c r="S383" t="str">
        <f>LEFT(R383,SEARCH("/",R383)-1)</f>
        <v>theater</v>
      </c>
      <c r="T383" t="str">
        <f>RIGHT(R383,LEN(R383)-SEARCH("/",R383))</f>
        <v>plays</v>
      </c>
    </row>
    <row r="384" spans="1:20" ht="34" x14ac:dyDescent="0.2">
      <c r="A384">
        <v>382</v>
      </c>
      <c r="B384" t="s">
        <v>816</v>
      </c>
      <c r="C384" s="2" t="s">
        <v>817</v>
      </c>
      <c r="D384" s="3">
        <v>9100</v>
      </c>
      <c r="E384" s="3">
        <v>5803</v>
      </c>
      <c r="F384" s="20">
        <f>ROUND(E384/D384,2)</f>
        <v>0.64</v>
      </c>
      <c r="G384" t="s">
        <v>14</v>
      </c>
      <c r="H384">
        <v>67</v>
      </c>
      <c r="I384" s="3">
        <f>IF(H384=0,0,ROUND(E384/H384,2))</f>
        <v>86.61</v>
      </c>
      <c r="J384" t="s">
        <v>21</v>
      </c>
      <c r="K384" t="s">
        <v>22</v>
      </c>
      <c r="L384">
        <v>1508130000</v>
      </c>
      <c r="M384">
        <v>1509771600</v>
      </c>
      <c r="N384" s="13">
        <f>((L384/60)/60/24)+DATE(1970,1,1)</f>
        <v>43024.208333333328</v>
      </c>
      <c r="O384" s="13">
        <f>((M384/60)/60/24)+DATE(1970,1,1)</f>
        <v>43043.208333333328</v>
      </c>
      <c r="P384" t="b">
        <v>0</v>
      </c>
      <c r="Q384" t="b">
        <v>0</v>
      </c>
      <c r="R384" t="s">
        <v>122</v>
      </c>
      <c r="S384" t="str">
        <f>LEFT(R384,SEARCH("/",R384)-1)</f>
        <v>photography</v>
      </c>
      <c r="T384" t="str">
        <f>RIGHT(R384,LEN(R384)-SEARCH("/",R384))</f>
        <v>photography books</v>
      </c>
    </row>
    <row r="385" spans="1:20" ht="17" x14ac:dyDescent="0.2">
      <c r="A385">
        <v>383</v>
      </c>
      <c r="B385" t="s">
        <v>818</v>
      </c>
      <c r="C385" s="2" t="s">
        <v>819</v>
      </c>
      <c r="D385" s="3">
        <v>6300</v>
      </c>
      <c r="E385" s="3">
        <v>14199</v>
      </c>
      <c r="F385" s="20">
        <f>ROUND(E385/D385,2)</f>
        <v>2.25</v>
      </c>
      <c r="G385" t="s">
        <v>20</v>
      </c>
      <c r="H385">
        <v>189</v>
      </c>
      <c r="I385" s="3">
        <f>IF(H385=0,0,ROUND(E385/H385,2))</f>
        <v>75.13</v>
      </c>
      <c r="J385" t="s">
        <v>21</v>
      </c>
      <c r="K385" t="s">
        <v>22</v>
      </c>
      <c r="L385">
        <v>1550037600</v>
      </c>
      <c r="M385">
        <v>1550556000</v>
      </c>
      <c r="N385" s="13">
        <f>((L385/60)/60/24)+DATE(1970,1,1)</f>
        <v>43509.25</v>
      </c>
      <c r="O385" s="13">
        <f>((M385/60)/60/24)+DATE(1970,1,1)</f>
        <v>43515.25</v>
      </c>
      <c r="P385" t="b">
        <v>0</v>
      </c>
      <c r="Q385" t="b">
        <v>1</v>
      </c>
      <c r="R385" t="s">
        <v>17</v>
      </c>
      <c r="S385" t="str">
        <f>LEFT(R385,SEARCH("/",R385)-1)</f>
        <v>food</v>
      </c>
      <c r="T385" t="str">
        <f>RIGHT(R385,LEN(R385)-SEARCH("/",R385))</f>
        <v>food trucks</v>
      </c>
    </row>
    <row r="386" spans="1:20" ht="17" x14ac:dyDescent="0.2">
      <c r="A386">
        <v>384</v>
      </c>
      <c r="B386" t="s">
        <v>820</v>
      </c>
      <c r="C386" s="2" t="s">
        <v>821</v>
      </c>
      <c r="D386" s="3">
        <v>114400</v>
      </c>
      <c r="E386" s="3">
        <v>196779</v>
      </c>
      <c r="F386" s="20">
        <f>ROUND(E386/D386,2)</f>
        <v>1.72</v>
      </c>
      <c r="G386" t="s">
        <v>20</v>
      </c>
      <c r="H386">
        <v>4799</v>
      </c>
      <c r="I386" s="3">
        <f>IF(H386=0,0,ROUND(E386/H386,2))</f>
        <v>41</v>
      </c>
      <c r="J386" t="s">
        <v>21</v>
      </c>
      <c r="K386" t="s">
        <v>22</v>
      </c>
      <c r="L386">
        <v>1486706400</v>
      </c>
      <c r="M386">
        <v>1489039200</v>
      </c>
      <c r="N386" s="13">
        <f>((L386/60)/60/24)+DATE(1970,1,1)</f>
        <v>42776.25</v>
      </c>
      <c r="O386" s="13">
        <f>((M386/60)/60/24)+DATE(1970,1,1)</f>
        <v>42803.25</v>
      </c>
      <c r="P386" t="b">
        <v>1</v>
      </c>
      <c r="Q386" t="b">
        <v>1</v>
      </c>
      <c r="R386" t="s">
        <v>42</v>
      </c>
      <c r="S386" t="str">
        <f>LEFT(R386,SEARCH("/",R386)-1)</f>
        <v>film &amp; video</v>
      </c>
      <c r="T386" t="str">
        <f>RIGHT(R386,LEN(R386)-SEARCH("/",R386))</f>
        <v>documentary</v>
      </c>
    </row>
    <row r="387" spans="1:20" ht="34" x14ac:dyDescent="0.2">
      <c r="A387">
        <v>385</v>
      </c>
      <c r="B387" t="s">
        <v>822</v>
      </c>
      <c r="C387" s="2" t="s">
        <v>823</v>
      </c>
      <c r="D387" s="3">
        <v>38900</v>
      </c>
      <c r="E387" s="3">
        <v>56859</v>
      </c>
      <c r="F387" s="20">
        <f>ROUND(E387/D387,2)</f>
        <v>1.46</v>
      </c>
      <c r="G387" t="s">
        <v>20</v>
      </c>
      <c r="H387">
        <v>1137</v>
      </c>
      <c r="I387" s="3">
        <f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3">
        <f>((L387/60)/60/24)+DATE(1970,1,1)</f>
        <v>43553.208333333328</v>
      </c>
      <c r="O387" s="13">
        <f>((M387/60)/60/24)+DATE(1970,1,1)</f>
        <v>43585.208333333328</v>
      </c>
      <c r="P387" t="b">
        <v>0</v>
      </c>
      <c r="Q387" t="b">
        <v>0</v>
      </c>
      <c r="R387" t="s">
        <v>68</v>
      </c>
      <c r="S387" t="str">
        <f>LEFT(R387,SEARCH("/",R387)-1)</f>
        <v>publishing</v>
      </c>
      <c r="T387" t="str">
        <f>RIGHT(R387,LEN(R387)-SEARCH("/",R387))</f>
        <v>nonfiction</v>
      </c>
    </row>
    <row r="388" spans="1:20" ht="34" x14ac:dyDescent="0.2">
      <c r="A388">
        <v>386</v>
      </c>
      <c r="B388" t="s">
        <v>824</v>
      </c>
      <c r="C388" s="2" t="s">
        <v>825</v>
      </c>
      <c r="D388" s="3">
        <v>135500</v>
      </c>
      <c r="E388" s="3">
        <v>103554</v>
      </c>
      <c r="F388" s="20">
        <f>ROUND(E388/D388,2)</f>
        <v>0.76</v>
      </c>
      <c r="G388" t="s">
        <v>14</v>
      </c>
      <c r="H388">
        <v>1068</v>
      </c>
      <c r="I388" s="3">
        <f>IF(H388=0,0,ROUND(E388/H388,2))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3">
        <f>((L388/60)/60/24)+DATE(1970,1,1)</f>
        <v>40355.208333333336</v>
      </c>
      <c r="O388" s="13">
        <f>((M388/60)/60/24)+DATE(1970,1,1)</f>
        <v>40367.208333333336</v>
      </c>
      <c r="P388" t="b">
        <v>0</v>
      </c>
      <c r="Q388" t="b">
        <v>0</v>
      </c>
      <c r="R388" t="s">
        <v>33</v>
      </c>
      <c r="S388" t="str">
        <f>LEFT(R388,SEARCH("/",R388)-1)</f>
        <v>theater</v>
      </c>
      <c r="T388" t="str">
        <f>RIGHT(R388,LEN(R388)-SEARCH("/",R388))</f>
        <v>plays</v>
      </c>
    </row>
    <row r="389" spans="1:20" ht="17" x14ac:dyDescent="0.2">
      <c r="A389">
        <v>387</v>
      </c>
      <c r="B389" t="s">
        <v>826</v>
      </c>
      <c r="C389" s="2" t="s">
        <v>827</v>
      </c>
      <c r="D389" s="3">
        <v>109000</v>
      </c>
      <c r="E389" s="3">
        <v>42795</v>
      </c>
      <c r="F389" s="20">
        <f>ROUND(E389/D389,2)</f>
        <v>0.39</v>
      </c>
      <c r="G389" t="s">
        <v>14</v>
      </c>
      <c r="H389">
        <v>424</v>
      </c>
      <c r="I389" s="3">
        <f>IF(H389=0,0,ROUND(E389/H389,2))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13">
        <f>((L389/60)/60/24)+DATE(1970,1,1)</f>
        <v>41072.208333333336</v>
      </c>
      <c r="O389" s="13">
        <f>((M389/60)/60/24)+DATE(1970,1,1)</f>
        <v>41077.208333333336</v>
      </c>
      <c r="P389" t="b">
        <v>0</v>
      </c>
      <c r="Q389" t="b">
        <v>0</v>
      </c>
      <c r="R389" t="s">
        <v>65</v>
      </c>
      <c r="S389" t="str">
        <f>LEFT(R389,SEARCH("/",R389)-1)</f>
        <v>technology</v>
      </c>
      <c r="T389" t="str">
        <f>RIGHT(R389,LEN(R389)-SEARCH("/",R389))</f>
        <v>wearables</v>
      </c>
    </row>
    <row r="390" spans="1:20" ht="17" x14ac:dyDescent="0.2">
      <c r="A390">
        <v>388</v>
      </c>
      <c r="B390" t="s">
        <v>828</v>
      </c>
      <c r="C390" s="2" t="s">
        <v>829</v>
      </c>
      <c r="D390" s="3">
        <v>114800</v>
      </c>
      <c r="E390" s="3">
        <v>12938</v>
      </c>
      <c r="F390" s="20">
        <f>ROUND(E390/D390,2)</f>
        <v>0.11</v>
      </c>
      <c r="G390" t="s">
        <v>74</v>
      </c>
      <c r="H390">
        <v>145</v>
      </c>
      <c r="I390" s="3">
        <f>IF(H390=0,0,ROUND(E390/H390,2))</f>
        <v>89.23</v>
      </c>
      <c r="J390" t="s">
        <v>98</v>
      </c>
      <c r="K390" t="s">
        <v>99</v>
      </c>
      <c r="L390">
        <v>1325656800</v>
      </c>
      <c r="M390">
        <v>1325829600</v>
      </c>
      <c r="N390" s="13">
        <f>((L390/60)/60/24)+DATE(1970,1,1)</f>
        <v>40912.25</v>
      </c>
      <c r="O390" s="13">
        <f>((M390/60)/60/24)+DATE(1970,1,1)</f>
        <v>40914.25</v>
      </c>
      <c r="P390" t="b">
        <v>0</v>
      </c>
      <c r="Q390" t="b">
        <v>0</v>
      </c>
      <c r="R390" t="s">
        <v>60</v>
      </c>
      <c r="S390" t="str">
        <f>LEFT(R390,SEARCH("/",R390)-1)</f>
        <v>music</v>
      </c>
      <c r="T390" t="str">
        <f>RIGHT(R390,LEN(R390)-SEARCH("/",R390))</f>
        <v>indie rock</v>
      </c>
    </row>
    <row r="391" spans="1:20" ht="17" x14ac:dyDescent="0.2">
      <c r="A391">
        <v>389</v>
      </c>
      <c r="B391" t="s">
        <v>830</v>
      </c>
      <c r="C391" s="2" t="s">
        <v>831</v>
      </c>
      <c r="D391" s="3">
        <v>83000</v>
      </c>
      <c r="E391" s="3">
        <v>101352</v>
      </c>
      <c r="F391" s="20">
        <f>ROUND(E391/D391,2)</f>
        <v>1.22</v>
      </c>
      <c r="G391" t="s">
        <v>20</v>
      </c>
      <c r="H391">
        <v>1152</v>
      </c>
      <c r="I391" s="3">
        <f>IF(H391=0,0,ROUND(E391/H391,2))</f>
        <v>87.98</v>
      </c>
      <c r="J391" t="s">
        <v>21</v>
      </c>
      <c r="K391" t="s">
        <v>22</v>
      </c>
      <c r="L391">
        <v>1288242000</v>
      </c>
      <c r="M391">
        <v>1290578400</v>
      </c>
      <c r="N391" s="13">
        <f>((L391/60)/60/24)+DATE(1970,1,1)</f>
        <v>40479.208333333336</v>
      </c>
      <c r="O391" s="13">
        <f>((M391/60)/60/24)+DATE(1970,1,1)</f>
        <v>40506.25</v>
      </c>
      <c r="P391" t="b">
        <v>0</v>
      </c>
      <c r="Q391" t="b">
        <v>0</v>
      </c>
      <c r="R391" t="s">
        <v>33</v>
      </c>
      <c r="S391" t="str">
        <f>LEFT(R391,SEARCH("/",R391)-1)</f>
        <v>theater</v>
      </c>
      <c r="T391" t="str">
        <f>RIGHT(R391,LEN(R391)-SEARCH("/",R391))</f>
        <v>plays</v>
      </c>
    </row>
    <row r="392" spans="1:20" ht="17" x14ac:dyDescent="0.2">
      <c r="A392">
        <v>390</v>
      </c>
      <c r="B392" t="s">
        <v>832</v>
      </c>
      <c r="C392" s="2" t="s">
        <v>833</v>
      </c>
      <c r="D392" s="3">
        <v>2400</v>
      </c>
      <c r="E392" s="3">
        <v>4477</v>
      </c>
      <c r="F392" s="20">
        <f>ROUND(E392/D392,2)</f>
        <v>1.87</v>
      </c>
      <c r="G392" t="s">
        <v>20</v>
      </c>
      <c r="H392">
        <v>50</v>
      </c>
      <c r="I392" s="3">
        <f>IF(H392=0,0,ROUND(E392/H392,2))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>((L392/60)/60/24)+DATE(1970,1,1)</f>
        <v>41530.208333333336</v>
      </c>
      <c r="O392" s="13">
        <f>((M392/60)/60/24)+DATE(1970,1,1)</f>
        <v>41545.208333333336</v>
      </c>
      <c r="P392" t="b">
        <v>0</v>
      </c>
      <c r="Q392" t="b">
        <v>0</v>
      </c>
      <c r="R392" t="s">
        <v>122</v>
      </c>
      <c r="S392" t="str">
        <f>LEFT(R392,SEARCH("/",R392)-1)</f>
        <v>photography</v>
      </c>
      <c r="T392" t="str">
        <f>RIGHT(R392,LEN(R392)-SEARCH("/",R392))</f>
        <v>photography books</v>
      </c>
    </row>
    <row r="393" spans="1:20" ht="17" x14ac:dyDescent="0.2">
      <c r="A393">
        <v>391</v>
      </c>
      <c r="B393" t="s">
        <v>834</v>
      </c>
      <c r="C393" s="2" t="s">
        <v>835</v>
      </c>
      <c r="D393" s="3">
        <v>60400</v>
      </c>
      <c r="E393" s="3">
        <v>4393</v>
      </c>
      <c r="F393" s="20">
        <f>ROUND(E393/D393,2)</f>
        <v>7.0000000000000007E-2</v>
      </c>
      <c r="G393" t="s">
        <v>14</v>
      </c>
      <c r="H393">
        <v>151</v>
      </c>
      <c r="I393" s="3">
        <f>IF(H393=0,0,ROUND(E393/H393,2))</f>
        <v>29.09</v>
      </c>
      <c r="J393" t="s">
        <v>21</v>
      </c>
      <c r="K393" t="s">
        <v>22</v>
      </c>
      <c r="L393">
        <v>1389679200</v>
      </c>
      <c r="M393">
        <v>1389852000</v>
      </c>
      <c r="N393" s="13">
        <f>((L393/60)/60/24)+DATE(1970,1,1)</f>
        <v>41653.25</v>
      </c>
      <c r="O393" s="13">
        <f>((M393/60)/60/24)+DATE(1970,1,1)</f>
        <v>41655.25</v>
      </c>
      <c r="P393" t="b">
        <v>0</v>
      </c>
      <c r="Q393" t="b">
        <v>0</v>
      </c>
      <c r="R393" t="s">
        <v>68</v>
      </c>
      <c r="S393" t="str">
        <f>LEFT(R393,SEARCH("/",R393)-1)</f>
        <v>publishing</v>
      </c>
      <c r="T393" t="str">
        <f>RIGHT(R393,LEN(R393)-SEARCH("/",R393))</f>
        <v>nonfiction</v>
      </c>
    </row>
    <row r="394" spans="1:20" ht="34" x14ac:dyDescent="0.2">
      <c r="A394">
        <v>392</v>
      </c>
      <c r="B394" t="s">
        <v>836</v>
      </c>
      <c r="C394" s="2" t="s">
        <v>837</v>
      </c>
      <c r="D394" s="3">
        <v>102900</v>
      </c>
      <c r="E394" s="3">
        <v>67546</v>
      </c>
      <c r="F394" s="20">
        <f>ROUND(E394/D394,2)</f>
        <v>0.66</v>
      </c>
      <c r="G394" t="s">
        <v>14</v>
      </c>
      <c r="H394">
        <v>1608</v>
      </c>
      <c r="I394" s="3">
        <f>IF(H394=0,0,ROUND(E394/H394,2))</f>
        <v>42.01</v>
      </c>
      <c r="J394" t="s">
        <v>21</v>
      </c>
      <c r="K394" t="s">
        <v>22</v>
      </c>
      <c r="L394">
        <v>1294293600</v>
      </c>
      <c r="M394">
        <v>1294466400</v>
      </c>
      <c r="N394" s="13">
        <f>((L394/60)/60/24)+DATE(1970,1,1)</f>
        <v>40549.25</v>
      </c>
      <c r="O394" s="13">
        <f>((M394/60)/60/24)+DATE(1970,1,1)</f>
        <v>40551.25</v>
      </c>
      <c r="P394" t="b">
        <v>0</v>
      </c>
      <c r="Q394" t="b">
        <v>0</v>
      </c>
      <c r="R394" t="s">
        <v>65</v>
      </c>
      <c r="S394" t="str">
        <f>LEFT(R394,SEARCH("/",R394)-1)</f>
        <v>technology</v>
      </c>
      <c r="T394" t="str">
        <f>RIGHT(R394,LEN(R394)-SEARCH("/",R394))</f>
        <v>wearables</v>
      </c>
    </row>
    <row r="395" spans="1:20" ht="17" x14ac:dyDescent="0.2">
      <c r="A395">
        <v>393</v>
      </c>
      <c r="B395" t="s">
        <v>838</v>
      </c>
      <c r="C395" s="2" t="s">
        <v>839</v>
      </c>
      <c r="D395" s="3">
        <v>62800</v>
      </c>
      <c r="E395" s="3">
        <v>143788</v>
      </c>
      <c r="F395" s="20">
        <f>ROUND(E395/D395,2)</f>
        <v>2.29</v>
      </c>
      <c r="G395" t="s">
        <v>20</v>
      </c>
      <c r="H395">
        <v>3059</v>
      </c>
      <c r="I395" s="3">
        <f>IF(H395=0,0,ROUND(E395/H395,2))</f>
        <v>47</v>
      </c>
      <c r="J395" t="s">
        <v>15</v>
      </c>
      <c r="K395" t="s">
        <v>16</v>
      </c>
      <c r="L395">
        <v>1500267600</v>
      </c>
      <c r="M395">
        <v>1500354000</v>
      </c>
      <c r="N395" s="13">
        <f>((L395/60)/60/24)+DATE(1970,1,1)</f>
        <v>42933.208333333328</v>
      </c>
      <c r="O395" s="13">
        <f>((M395/60)/60/24)+DATE(1970,1,1)</f>
        <v>42934.208333333328</v>
      </c>
      <c r="P395" t="b">
        <v>0</v>
      </c>
      <c r="Q395" t="b">
        <v>0</v>
      </c>
      <c r="R395" t="s">
        <v>159</v>
      </c>
      <c r="S395" t="str">
        <f>LEFT(R395,SEARCH("/",R395)-1)</f>
        <v>music</v>
      </c>
      <c r="T395" t="str">
        <f>RIGHT(R395,LEN(R395)-SEARCH("/",R395))</f>
        <v>jazz</v>
      </c>
    </row>
    <row r="396" spans="1:20" ht="17" x14ac:dyDescent="0.2">
      <c r="A396">
        <v>394</v>
      </c>
      <c r="B396" t="s">
        <v>840</v>
      </c>
      <c r="C396" s="2" t="s">
        <v>841</v>
      </c>
      <c r="D396" s="3">
        <v>800</v>
      </c>
      <c r="E396" s="3">
        <v>3755</v>
      </c>
      <c r="F396" s="20">
        <f>ROUND(E396/D396,2)</f>
        <v>4.6900000000000004</v>
      </c>
      <c r="G396" t="s">
        <v>20</v>
      </c>
      <c r="H396">
        <v>34</v>
      </c>
      <c r="I396" s="3">
        <f>IF(H396=0,0,ROUND(E396/H396,2))</f>
        <v>110.44</v>
      </c>
      <c r="J396" t="s">
        <v>21</v>
      </c>
      <c r="K396" t="s">
        <v>22</v>
      </c>
      <c r="L396">
        <v>1375074000</v>
      </c>
      <c r="M396">
        <v>1375938000</v>
      </c>
      <c r="N396" s="13">
        <f>((L396/60)/60/24)+DATE(1970,1,1)</f>
        <v>41484.208333333336</v>
      </c>
      <c r="O396" s="13">
        <f>((M396/60)/60/24)+DATE(1970,1,1)</f>
        <v>41494.208333333336</v>
      </c>
      <c r="P396" t="b">
        <v>0</v>
      </c>
      <c r="Q396" t="b">
        <v>1</v>
      </c>
      <c r="R396" t="s">
        <v>42</v>
      </c>
      <c r="S396" t="str">
        <f>LEFT(R396,SEARCH("/",R396)-1)</f>
        <v>film &amp; video</v>
      </c>
      <c r="T396" t="str">
        <f>RIGHT(R396,LEN(R396)-SEARCH("/",R396))</f>
        <v>documentary</v>
      </c>
    </row>
    <row r="397" spans="1:20" ht="34" x14ac:dyDescent="0.2">
      <c r="A397">
        <v>395</v>
      </c>
      <c r="B397" t="s">
        <v>295</v>
      </c>
      <c r="C397" s="2" t="s">
        <v>842</v>
      </c>
      <c r="D397" s="3">
        <v>7100</v>
      </c>
      <c r="E397" s="3">
        <v>9238</v>
      </c>
      <c r="F397" s="20">
        <f>ROUND(E397/D397,2)</f>
        <v>1.3</v>
      </c>
      <c r="G397" t="s">
        <v>20</v>
      </c>
      <c r="H397">
        <v>220</v>
      </c>
      <c r="I397" s="3">
        <f>IF(H397=0,0,ROUND(E397/H397,2))</f>
        <v>41.99</v>
      </c>
      <c r="J397" t="s">
        <v>21</v>
      </c>
      <c r="K397" t="s">
        <v>22</v>
      </c>
      <c r="L397">
        <v>1323324000</v>
      </c>
      <c r="M397">
        <v>1323410400</v>
      </c>
      <c r="N397" s="13">
        <f>((L397/60)/60/24)+DATE(1970,1,1)</f>
        <v>40885.25</v>
      </c>
      <c r="O397" s="13">
        <f>((M397/60)/60/24)+DATE(1970,1,1)</f>
        <v>40886.25</v>
      </c>
      <c r="P397" t="b">
        <v>1</v>
      </c>
      <c r="Q397" t="b">
        <v>0</v>
      </c>
      <c r="R397" t="s">
        <v>33</v>
      </c>
      <c r="S397" t="str">
        <f>LEFT(R397,SEARCH("/",R397)-1)</f>
        <v>theater</v>
      </c>
      <c r="T397" t="str">
        <f>RIGHT(R397,LEN(R397)-SEARCH("/",R397))</f>
        <v>plays</v>
      </c>
    </row>
    <row r="398" spans="1:20" ht="17" x14ac:dyDescent="0.2">
      <c r="A398">
        <v>396</v>
      </c>
      <c r="B398" t="s">
        <v>843</v>
      </c>
      <c r="C398" s="2" t="s">
        <v>844</v>
      </c>
      <c r="D398" s="3">
        <v>46100</v>
      </c>
      <c r="E398" s="3">
        <v>77012</v>
      </c>
      <c r="F398" s="20">
        <f>ROUND(E398/D398,2)</f>
        <v>1.67</v>
      </c>
      <c r="G398" t="s">
        <v>20</v>
      </c>
      <c r="H398">
        <v>1604</v>
      </c>
      <c r="I398" s="3">
        <f>IF(H398=0,0,ROUND(E398/H398,2))</f>
        <v>48.01</v>
      </c>
      <c r="J398" t="s">
        <v>26</v>
      </c>
      <c r="K398" t="s">
        <v>27</v>
      </c>
      <c r="L398">
        <v>1538715600</v>
      </c>
      <c r="M398">
        <v>1539406800</v>
      </c>
      <c r="N398" s="13">
        <f>((L398/60)/60/24)+DATE(1970,1,1)</f>
        <v>43378.208333333328</v>
      </c>
      <c r="O398" s="13">
        <f>((M398/60)/60/24)+DATE(1970,1,1)</f>
        <v>43386.208333333328</v>
      </c>
      <c r="P398" t="b">
        <v>0</v>
      </c>
      <c r="Q398" t="b">
        <v>0</v>
      </c>
      <c r="R398" t="s">
        <v>53</v>
      </c>
      <c r="S398" t="str">
        <f>LEFT(R398,SEARCH("/",R398)-1)</f>
        <v>film &amp; video</v>
      </c>
      <c r="T398" t="str">
        <f>RIGHT(R398,LEN(R398)-SEARCH("/",R398))</f>
        <v>drama</v>
      </c>
    </row>
    <row r="399" spans="1:20" ht="17" x14ac:dyDescent="0.2">
      <c r="A399">
        <v>397</v>
      </c>
      <c r="B399" t="s">
        <v>845</v>
      </c>
      <c r="C399" s="2" t="s">
        <v>846</v>
      </c>
      <c r="D399" s="3">
        <v>8100</v>
      </c>
      <c r="E399" s="3">
        <v>14083</v>
      </c>
      <c r="F399" s="20">
        <f>ROUND(E399/D399,2)</f>
        <v>1.74</v>
      </c>
      <c r="G399" t="s">
        <v>20</v>
      </c>
      <c r="H399">
        <v>454</v>
      </c>
      <c r="I399" s="3">
        <f>IF(H399=0,0,ROUND(E399/H399,2))</f>
        <v>31.02</v>
      </c>
      <c r="J399" t="s">
        <v>21</v>
      </c>
      <c r="K399" t="s">
        <v>22</v>
      </c>
      <c r="L399">
        <v>1369285200</v>
      </c>
      <c r="M399">
        <v>1369803600</v>
      </c>
      <c r="N399" s="13">
        <f>((L399/60)/60/24)+DATE(1970,1,1)</f>
        <v>41417.208333333336</v>
      </c>
      <c r="O399" s="13">
        <f>((M399/60)/60/24)+DATE(1970,1,1)</f>
        <v>41423.208333333336</v>
      </c>
      <c r="P399" t="b">
        <v>0</v>
      </c>
      <c r="Q399" t="b">
        <v>0</v>
      </c>
      <c r="R399" t="s">
        <v>23</v>
      </c>
      <c r="S399" t="str">
        <f>LEFT(R399,SEARCH("/",R399)-1)</f>
        <v>music</v>
      </c>
      <c r="T399" t="str">
        <f>RIGHT(R399,LEN(R399)-SEARCH("/",R399))</f>
        <v>rock</v>
      </c>
    </row>
    <row r="400" spans="1:20" ht="34" x14ac:dyDescent="0.2">
      <c r="A400">
        <v>398</v>
      </c>
      <c r="B400" t="s">
        <v>847</v>
      </c>
      <c r="C400" s="2" t="s">
        <v>848</v>
      </c>
      <c r="D400" s="3">
        <v>1700</v>
      </c>
      <c r="E400" s="3">
        <v>12202</v>
      </c>
      <c r="F400" s="20">
        <f>ROUND(E400/D400,2)</f>
        <v>7.18</v>
      </c>
      <c r="G400" t="s">
        <v>20</v>
      </c>
      <c r="H400">
        <v>123</v>
      </c>
      <c r="I400" s="3">
        <f>IF(H400=0,0,ROUND(E400/H400,2))</f>
        <v>99.2</v>
      </c>
      <c r="J400" t="s">
        <v>107</v>
      </c>
      <c r="K400" t="s">
        <v>108</v>
      </c>
      <c r="L400">
        <v>1525755600</v>
      </c>
      <c r="M400">
        <v>1525928400</v>
      </c>
      <c r="N400" s="13">
        <f>((L400/60)/60/24)+DATE(1970,1,1)</f>
        <v>43228.208333333328</v>
      </c>
      <c r="O400" s="13">
        <f>((M400/60)/60/24)+DATE(1970,1,1)</f>
        <v>43230.208333333328</v>
      </c>
      <c r="P400" t="b">
        <v>0</v>
      </c>
      <c r="Q400" t="b">
        <v>1</v>
      </c>
      <c r="R400" t="s">
        <v>71</v>
      </c>
      <c r="S400" t="str">
        <f>LEFT(R400,SEARCH("/",R400)-1)</f>
        <v>film &amp; video</v>
      </c>
      <c r="T400" t="str">
        <f>RIGHT(R400,LEN(R400)-SEARCH("/",R400))</f>
        <v>animation</v>
      </c>
    </row>
    <row r="401" spans="1:20" ht="17" x14ac:dyDescent="0.2">
      <c r="A401">
        <v>399</v>
      </c>
      <c r="B401" t="s">
        <v>849</v>
      </c>
      <c r="C401" s="2" t="s">
        <v>850</v>
      </c>
      <c r="D401" s="3">
        <v>97300</v>
      </c>
      <c r="E401" s="3">
        <v>62127</v>
      </c>
      <c r="F401" s="20">
        <f>ROUND(E401/D401,2)</f>
        <v>0.64</v>
      </c>
      <c r="G401" t="s">
        <v>14</v>
      </c>
      <c r="H401">
        <v>941</v>
      </c>
      <c r="I401" s="3">
        <f>IF(H401=0,0,ROUND(E401/H401,2))</f>
        <v>66.02</v>
      </c>
      <c r="J401" t="s">
        <v>21</v>
      </c>
      <c r="K401" t="s">
        <v>22</v>
      </c>
      <c r="L401">
        <v>1296626400</v>
      </c>
      <c r="M401">
        <v>1297231200</v>
      </c>
      <c r="N401" s="13">
        <f>((L401/60)/60/24)+DATE(1970,1,1)</f>
        <v>40576.25</v>
      </c>
      <c r="O401" s="13">
        <f>((M401/60)/60/24)+DATE(1970,1,1)</f>
        <v>40583.25</v>
      </c>
      <c r="P401" t="b">
        <v>0</v>
      </c>
      <c r="Q401" t="b">
        <v>0</v>
      </c>
      <c r="R401" t="s">
        <v>60</v>
      </c>
      <c r="S401" t="str">
        <f>LEFT(R401,SEARCH("/",R401)-1)</f>
        <v>music</v>
      </c>
      <c r="T401" t="str">
        <f>RIGHT(R401,LEN(R401)-SEARCH("/",R401))</f>
        <v>indie rock</v>
      </c>
    </row>
    <row r="402" spans="1:20" ht="34" x14ac:dyDescent="0.2">
      <c r="A402">
        <v>400</v>
      </c>
      <c r="B402" t="s">
        <v>851</v>
      </c>
      <c r="C402" s="2" t="s">
        <v>852</v>
      </c>
      <c r="D402" s="3">
        <v>100</v>
      </c>
      <c r="E402" s="3">
        <v>2</v>
      </c>
      <c r="F402" s="20">
        <f>ROUND(E402/D402,2)</f>
        <v>0.02</v>
      </c>
      <c r="G402" t="s">
        <v>14</v>
      </c>
      <c r="H402">
        <v>1</v>
      </c>
      <c r="I402" s="3">
        <f>IF(H402=0,0,ROUND(E402/H402,2))</f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>((L402/60)/60/24)+DATE(1970,1,1)</f>
        <v>41502.208333333336</v>
      </c>
      <c r="O402" s="13">
        <f>((M402/60)/60/24)+DATE(1970,1,1)</f>
        <v>41524.208333333336</v>
      </c>
      <c r="P402" t="b">
        <v>0</v>
      </c>
      <c r="Q402" t="b">
        <v>1</v>
      </c>
      <c r="R402" t="s">
        <v>122</v>
      </c>
      <c r="S402" t="str">
        <f>LEFT(R402,SEARCH("/",R402)-1)</f>
        <v>photography</v>
      </c>
      <c r="T402" t="str">
        <f>RIGHT(R402,LEN(R402)-SEARCH("/",R402))</f>
        <v>photography books</v>
      </c>
    </row>
    <row r="403" spans="1:20" ht="17" x14ac:dyDescent="0.2">
      <c r="A403">
        <v>401</v>
      </c>
      <c r="B403" t="s">
        <v>853</v>
      </c>
      <c r="C403" s="2" t="s">
        <v>854</v>
      </c>
      <c r="D403" s="3">
        <v>900</v>
      </c>
      <c r="E403" s="3">
        <v>13772</v>
      </c>
      <c r="F403" s="20">
        <f>ROUND(E403/D403,2)</f>
        <v>15.3</v>
      </c>
      <c r="G403" t="s">
        <v>20</v>
      </c>
      <c r="H403">
        <v>299</v>
      </c>
      <c r="I403" s="3">
        <f>IF(H403=0,0,ROUND(E403/H403,2))</f>
        <v>46.06</v>
      </c>
      <c r="J403" t="s">
        <v>21</v>
      </c>
      <c r="K403" t="s">
        <v>22</v>
      </c>
      <c r="L403">
        <v>1572152400</v>
      </c>
      <c r="M403">
        <v>1572152400</v>
      </c>
      <c r="N403" s="13">
        <f>((L403/60)/60/24)+DATE(1970,1,1)</f>
        <v>43765.208333333328</v>
      </c>
      <c r="O403" s="13">
        <f>((M403/60)/60/24)+DATE(1970,1,1)</f>
        <v>43765.208333333328</v>
      </c>
      <c r="P403" t="b">
        <v>0</v>
      </c>
      <c r="Q403" t="b">
        <v>0</v>
      </c>
      <c r="R403" t="s">
        <v>33</v>
      </c>
      <c r="S403" t="str">
        <f>LEFT(R403,SEARCH("/",R403)-1)</f>
        <v>theater</v>
      </c>
      <c r="T403" t="str">
        <f>RIGHT(R403,LEN(R403)-SEARCH("/",R403))</f>
        <v>plays</v>
      </c>
    </row>
    <row r="404" spans="1:20" ht="17" x14ac:dyDescent="0.2">
      <c r="A404">
        <v>402</v>
      </c>
      <c r="B404" t="s">
        <v>855</v>
      </c>
      <c r="C404" s="2" t="s">
        <v>856</v>
      </c>
      <c r="D404" s="3">
        <v>7300</v>
      </c>
      <c r="E404" s="3">
        <v>2946</v>
      </c>
      <c r="F404" s="20">
        <f>ROUND(E404/D404,2)</f>
        <v>0.4</v>
      </c>
      <c r="G404" t="s">
        <v>14</v>
      </c>
      <c r="H404">
        <v>40</v>
      </c>
      <c r="I404" s="3">
        <f>IF(H404=0,0,ROUND(E404/H404,2))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>((L404/60)/60/24)+DATE(1970,1,1)</f>
        <v>40914.25</v>
      </c>
      <c r="O404" s="13">
        <f>((M404/60)/60/24)+DATE(1970,1,1)</f>
        <v>40961.25</v>
      </c>
      <c r="P404" t="b">
        <v>0</v>
      </c>
      <c r="Q404" t="b">
        <v>1</v>
      </c>
      <c r="R404" t="s">
        <v>100</v>
      </c>
      <c r="S404" t="str">
        <f>LEFT(R404,SEARCH("/",R404)-1)</f>
        <v>film &amp; video</v>
      </c>
      <c r="T404" t="str">
        <f>RIGHT(R404,LEN(R404)-SEARCH("/",R404))</f>
        <v>shorts</v>
      </c>
    </row>
    <row r="405" spans="1:20" ht="17" x14ac:dyDescent="0.2">
      <c r="A405">
        <v>403</v>
      </c>
      <c r="B405" t="s">
        <v>857</v>
      </c>
      <c r="C405" s="2" t="s">
        <v>858</v>
      </c>
      <c r="D405" s="3">
        <v>195800</v>
      </c>
      <c r="E405" s="3">
        <v>168820</v>
      </c>
      <c r="F405" s="20">
        <f>ROUND(E405/D405,2)</f>
        <v>0.86</v>
      </c>
      <c r="G405" t="s">
        <v>14</v>
      </c>
      <c r="H405">
        <v>3015</v>
      </c>
      <c r="I405" s="3">
        <f>IF(H405=0,0,ROUND(E405/H405,2))</f>
        <v>55.99</v>
      </c>
      <c r="J405" t="s">
        <v>15</v>
      </c>
      <c r="K405" t="s">
        <v>16</v>
      </c>
      <c r="L405">
        <v>1273640400</v>
      </c>
      <c r="M405">
        <v>1276750800</v>
      </c>
      <c r="N405" s="13">
        <f>((L405/60)/60/24)+DATE(1970,1,1)</f>
        <v>40310.208333333336</v>
      </c>
      <c r="O405" s="13">
        <f>((M405/60)/60/24)+DATE(1970,1,1)</f>
        <v>40346.208333333336</v>
      </c>
      <c r="P405" t="b">
        <v>0</v>
      </c>
      <c r="Q405" t="b">
        <v>1</v>
      </c>
      <c r="R405" t="s">
        <v>33</v>
      </c>
      <c r="S405" t="str">
        <f>LEFT(R405,SEARCH("/",R405)-1)</f>
        <v>theater</v>
      </c>
      <c r="T405" t="str">
        <f>RIGHT(R405,LEN(R405)-SEARCH("/",R405))</f>
        <v>plays</v>
      </c>
    </row>
    <row r="406" spans="1:20" ht="17" x14ac:dyDescent="0.2">
      <c r="A406">
        <v>404</v>
      </c>
      <c r="B406" t="s">
        <v>859</v>
      </c>
      <c r="C406" s="2" t="s">
        <v>860</v>
      </c>
      <c r="D406" s="3">
        <v>48900</v>
      </c>
      <c r="E406" s="3">
        <v>154321</v>
      </c>
      <c r="F406" s="20">
        <f>ROUND(E406/D406,2)</f>
        <v>3.16</v>
      </c>
      <c r="G406" t="s">
        <v>20</v>
      </c>
      <c r="H406">
        <v>2237</v>
      </c>
      <c r="I406" s="3">
        <f>IF(H406=0,0,ROUND(E406/H406,2))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3">
        <f>((L406/60)/60/24)+DATE(1970,1,1)</f>
        <v>43053.25</v>
      </c>
      <c r="O406" s="13">
        <f>((M406/60)/60/24)+DATE(1970,1,1)</f>
        <v>43056.25</v>
      </c>
      <c r="P406" t="b">
        <v>0</v>
      </c>
      <c r="Q406" t="b">
        <v>0</v>
      </c>
      <c r="R406" t="s">
        <v>33</v>
      </c>
      <c r="S406" t="str">
        <f>LEFT(R406,SEARCH("/",R406)-1)</f>
        <v>theater</v>
      </c>
      <c r="T406" t="str">
        <f>RIGHT(R406,LEN(R406)-SEARCH("/",R406))</f>
        <v>plays</v>
      </c>
    </row>
    <row r="407" spans="1:20" ht="17" x14ac:dyDescent="0.2">
      <c r="A407">
        <v>405</v>
      </c>
      <c r="B407" t="s">
        <v>861</v>
      </c>
      <c r="C407" s="2" t="s">
        <v>862</v>
      </c>
      <c r="D407" s="3">
        <v>29600</v>
      </c>
      <c r="E407" s="3">
        <v>26527</v>
      </c>
      <c r="F407" s="20">
        <f>ROUND(E407/D407,2)</f>
        <v>0.9</v>
      </c>
      <c r="G407" t="s">
        <v>14</v>
      </c>
      <c r="H407">
        <v>435</v>
      </c>
      <c r="I407" s="3">
        <f>IF(H407=0,0,ROUND(E407/H407,2))</f>
        <v>60.98</v>
      </c>
      <c r="J407" t="s">
        <v>21</v>
      </c>
      <c r="K407" t="s">
        <v>22</v>
      </c>
      <c r="L407">
        <v>1528088400</v>
      </c>
      <c r="M407">
        <v>1532408400</v>
      </c>
      <c r="N407" s="13">
        <f>((L407/60)/60/24)+DATE(1970,1,1)</f>
        <v>43255.208333333328</v>
      </c>
      <c r="O407" s="13">
        <f>((M407/60)/60/24)+DATE(1970,1,1)</f>
        <v>43305.208333333328</v>
      </c>
      <c r="P407" t="b">
        <v>0</v>
      </c>
      <c r="Q407" t="b">
        <v>0</v>
      </c>
      <c r="R407" t="s">
        <v>33</v>
      </c>
      <c r="S407" t="str">
        <f>LEFT(R407,SEARCH("/",R407)-1)</f>
        <v>theater</v>
      </c>
      <c r="T407" t="str">
        <f>RIGHT(R407,LEN(R407)-SEARCH("/",R407))</f>
        <v>plays</v>
      </c>
    </row>
    <row r="408" spans="1:20" ht="17" x14ac:dyDescent="0.2">
      <c r="A408">
        <v>406</v>
      </c>
      <c r="B408" t="s">
        <v>863</v>
      </c>
      <c r="C408" s="2" t="s">
        <v>864</v>
      </c>
      <c r="D408" s="3">
        <v>39300</v>
      </c>
      <c r="E408" s="3">
        <v>71583</v>
      </c>
      <c r="F408" s="20">
        <f>ROUND(E408/D408,2)</f>
        <v>1.82</v>
      </c>
      <c r="G408" t="s">
        <v>20</v>
      </c>
      <c r="H408">
        <v>645</v>
      </c>
      <c r="I408" s="3">
        <f>IF(H408=0,0,ROUND(E408/H408,2))</f>
        <v>110.98</v>
      </c>
      <c r="J408" t="s">
        <v>21</v>
      </c>
      <c r="K408" t="s">
        <v>22</v>
      </c>
      <c r="L408">
        <v>1359525600</v>
      </c>
      <c r="M408">
        <v>1360562400</v>
      </c>
      <c r="N408" s="13">
        <f>((L408/60)/60/24)+DATE(1970,1,1)</f>
        <v>41304.25</v>
      </c>
      <c r="O408" s="13">
        <f>((M408/60)/60/24)+DATE(1970,1,1)</f>
        <v>41316.25</v>
      </c>
      <c r="P408" t="b">
        <v>1</v>
      </c>
      <c r="Q408" t="b">
        <v>0</v>
      </c>
      <c r="R408" t="s">
        <v>42</v>
      </c>
      <c r="S408" t="str">
        <f>LEFT(R408,SEARCH("/",R408)-1)</f>
        <v>film &amp; video</v>
      </c>
      <c r="T408" t="str">
        <f>RIGHT(R408,LEN(R408)-SEARCH("/",R408))</f>
        <v>documentary</v>
      </c>
    </row>
    <row r="409" spans="1:20" ht="17" x14ac:dyDescent="0.2">
      <c r="A409">
        <v>407</v>
      </c>
      <c r="B409" t="s">
        <v>865</v>
      </c>
      <c r="C409" s="2" t="s">
        <v>866</v>
      </c>
      <c r="D409" s="3">
        <v>3400</v>
      </c>
      <c r="E409" s="3">
        <v>12100</v>
      </c>
      <c r="F409" s="20">
        <f>ROUND(E409/D409,2)</f>
        <v>3.56</v>
      </c>
      <c r="G409" t="s">
        <v>20</v>
      </c>
      <c r="H409">
        <v>484</v>
      </c>
      <c r="I409" s="3">
        <f>IF(H409=0,0,ROUND(E409/H409,2))</f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>((L409/60)/60/24)+DATE(1970,1,1)</f>
        <v>43751.208333333328</v>
      </c>
      <c r="O409" s="13">
        <f>((M409/60)/60/24)+DATE(1970,1,1)</f>
        <v>43758.208333333328</v>
      </c>
      <c r="P409" t="b">
        <v>0</v>
      </c>
      <c r="Q409" t="b">
        <v>0</v>
      </c>
      <c r="R409" t="s">
        <v>33</v>
      </c>
      <c r="S409" t="str">
        <f>LEFT(R409,SEARCH("/",R409)-1)</f>
        <v>theater</v>
      </c>
      <c r="T409" t="str">
        <f>RIGHT(R409,LEN(R409)-SEARCH("/",R409))</f>
        <v>plays</v>
      </c>
    </row>
    <row r="410" spans="1:20" ht="17" x14ac:dyDescent="0.2">
      <c r="A410">
        <v>408</v>
      </c>
      <c r="B410" t="s">
        <v>867</v>
      </c>
      <c r="C410" s="2" t="s">
        <v>868</v>
      </c>
      <c r="D410" s="3">
        <v>9200</v>
      </c>
      <c r="E410" s="3">
        <v>12129</v>
      </c>
      <c r="F410" s="20">
        <f>ROUND(E410/D410,2)</f>
        <v>1.32</v>
      </c>
      <c r="G410" t="s">
        <v>20</v>
      </c>
      <c r="H410">
        <v>154</v>
      </c>
      <c r="I410" s="3">
        <f>IF(H410=0,0,ROUND(E410/H410,2))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3">
        <f>((L410/60)/60/24)+DATE(1970,1,1)</f>
        <v>42541.208333333328</v>
      </c>
      <c r="O410" s="13">
        <f>((M410/60)/60/24)+DATE(1970,1,1)</f>
        <v>42561.208333333328</v>
      </c>
      <c r="P410" t="b">
        <v>0</v>
      </c>
      <c r="Q410" t="b">
        <v>0</v>
      </c>
      <c r="R410" t="s">
        <v>42</v>
      </c>
      <c r="S410" t="str">
        <f>LEFT(R410,SEARCH("/",R410)-1)</f>
        <v>film &amp; video</v>
      </c>
      <c r="T410" t="str">
        <f>RIGHT(R410,LEN(R410)-SEARCH("/",R410))</f>
        <v>documentary</v>
      </c>
    </row>
    <row r="411" spans="1:20" ht="17" x14ac:dyDescent="0.2">
      <c r="A411">
        <v>409</v>
      </c>
      <c r="B411" t="s">
        <v>243</v>
      </c>
      <c r="C411" s="2" t="s">
        <v>869</v>
      </c>
      <c r="D411" s="3">
        <v>135600</v>
      </c>
      <c r="E411" s="3">
        <v>62804</v>
      </c>
      <c r="F411" s="20">
        <f>ROUND(E411/D411,2)</f>
        <v>0.46</v>
      </c>
      <c r="G411" t="s">
        <v>14</v>
      </c>
      <c r="H411">
        <v>714</v>
      </c>
      <c r="I411" s="3">
        <f>IF(H411=0,0,ROUND(E411/H411,2))</f>
        <v>87.96</v>
      </c>
      <c r="J411" t="s">
        <v>21</v>
      </c>
      <c r="K411" t="s">
        <v>22</v>
      </c>
      <c r="L411">
        <v>1492491600</v>
      </c>
      <c r="M411">
        <v>1492837200</v>
      </c>
      <c r="N411" s="13">
        <f>((L411/60)/60/24)+DATE(1970,1,1)</f>
        <v>42843.208333333328</v>
      </c>
      <c r="O411" s="13">
        <f>((M411/60)/60/24)+DATE(1970,1,1)</f>
        <v>42847.208333333328</v>
      </c>
      <c r="P411" t="b">
        <v>0</v>
      </c>
      <c r="Q411" t="b">
        <v>0</v>
      </c>
      <c r="R411" t="s">
        <v>23</v>
      </c>
      <c r="S411" t="str">
        <f>LEFT(R411,SEARCH("/",R411)-1)</f>
        <v>music</v>
      </c>
      <c r="T411" t="str">
        <f>RIGHT(R411,LEN(R411)-SEARCH("/",R411))</f>
        <v>rock</v>
      </c>
    </row>
    <row r="412" spans="1:20" ht="17" x14ac:dyDescent="0.2">
      <c r="A412">
        <v>410</v>
      </c>
      <c r="B412" t="s">
        <v>870</v>
      </c>
      <c r="C412" s="2" t="s">
        <v>871</v>
      </c>
      <c r="D412" s="3">
        <v>153700</v>
      </c>
      <c r="E412" s="3">
        <v>55536</v>
      </c>
      <c r="F412" s="20">
        <f>ROUND(E412/D412,2)</f>
        <v>0.36</v>
      </c>
      <c r="G412" t="s">
        <v>47</v>
      </c>
      <c r="H412">
        <v>1111</v>
      </c>
      <c r="I412" s="3">
        <f>IF(H412=0,0,ROUND(E412/H412,2))</f>
        <v>49.99</v>
      </c>
      <c r="J412" t="s">
        <v>21</v>
      </c>
      <c r="K412" t="s">
        <v>22</v>
      </c>
      <c r="L412">
        <v>1430197200</v>
      </c>
      <c r="M412">
        <v>1430197200</v>
      </c>
      <c r="N412" s="13">
        <f>((L412/60)/60/24)+DATE(1970,1,1)</f>
        <v>42122.208333333328</v>
      </c>
      <c r="O412" s="13">
        <f>((M412/60)/60/24)+DATE(1970,1,1)</f>
        <v>42122.208333333328</v>
      </c>
      <c r="P412" t="b">
        <v>0</v>
      </c>
      <c r="Q412" t="b">
        <v>0</v>
      </c>
      <c r="R412" t="s">
        <v>292</v>
      </c>
      <c r="S412" t="str">
        <f>LEFT(R412,SEARCH("/",R412)-1)</f>
        <v>games</v>
      </c>
      <c r="T412" t="str">
        <f>RIGHT(R412,LEN(R412)-SEARCH("/",R412))</f>
        <v>mobile games</v>
      </c>
    </row>
    <row r="413" spans="1:20" ht="17" x14ac:dyDescent="0.2">
      <c r="A413">
        <v>411</v>
      </c>
      <c r="B413" t="s">
        <v>872</v>
      </c>
      <c r="C413" s="2" t="s">
        <v>873</v>
      </c>
      <c r="D413" s="3">
        <v>7800</v>
      </c>
      <c r="E413" s="3">
        <v>8161</v>
      </c>
      <c r="F413" s="20">
        <f>ROUND(E413/D413,2)</f>
        <v>1.05</v>
      </c>
      <c r="G413" t="s">
        <v>20</v>
      </c>
      <c r="H413">
        <v>82</v>
      </c>
      <c r="I413" s="3">
        <f>IF(H413=0,0,ROUND(E413/H413,2))</f>
        <v>99.52</v>
      </c>
      <c r="J413" t="s">
        <v>21</v>
      </c>
      <c r="K413" t="s">
        <v>22</v>
      </c>
      <c r="L413">
        <v>1496034000</v>
      </c>
      <c r="M413">
        <v>1496206800</v>
      </c>
      <c r="N413" s="13">
        <f>((L413/60)/60/24)+DATE(1970,1,1)</f>
        <v>42884.208333333328</v>
      </c>
      <c r="O413" s="13">
        <f>((M413/60)/60/24)+DATE(1970,1,1)</f>
        <v>42886.208333333328</v>
      </c>
      <c r="P413" t="b">
        <v>0</v>
      </c>
      <c r="Q413" t="b">
        <v>0</v>
      </c>
      <c r="R413" t="s">
        <v>33</v>
      </c>
      <c r="S413" t="str">
        <f>LEFT(R413,SEARCH("/",R413)-1)</f>
        <v>theater</v>
      </c>
      <c r="T413" t="str">
        <f>RIGHT(R413,LEN(R413)-SEARCH("/",R413))</f>
        <v>plays</v>
      </c>
    </row>
    <row r="414" spans="1:20" ht="17" x14ac:dyDescent="0.2">
      <c r="A414">
        <v>412</v>
      </c>
      <c r="B414" t="s">
        <v>874</v>
      </c>
      <c r="C414" s="2" t="s">
        <v>875</v>
      </c>
      <c r="D414" s="3">
        <v>2100</v>
      </c>
      <c r="E414" s="3">
        <v>14046</v>
      </c>
      <c r="F414" s="20">
        <f>ROUND(E414/D414,2)</f>
        <v>6.69</v>
      </c>
      <c r="G414" t="s">
        <v>20</v>
      </c>
      <c r="H414">
        <v>134</v>
      </c>
      <c r="I414" s="3">
        <f>IF(H414=0,0,ROUND(E414/H414,2))</f>
        <v>104.82</v>
      </c>
      <c r="J414" t="s">
        <v>21</v>
      </c>
      <c r="K414" t="s">
        <v>22</v>
      </c>
      <c r="L414">
        <v>1388728800</v>
      </c>
      <c r="M414">
        <v>1389592800</v>
      </c>
      <c r="N414" s="13">
        <f>((L414/60)/60/24)+DATE(1970,1,1)</f>
        <v>41642.25</v>
      </c>
      <c r="O414" s="13">
        <f>((M414/60)/60/24)+DATE(1970,1,1)</f>
        <v>41652.25</v>
      </c>
      <c r="P414" t="b">
        <v>0</v>
      </c>
      <c r="Q414" t="b">
        <v>0</v>
      </c>
      <c r="R414" t="s">
        <v>119</v>
      </c>
      <c r="S414" t="str">
        <f>LEFT(R414,SEARCH("/",R414)-1)</f>
        <v>publishing</v>
      </c>
      <c r="T414" t="str">
        <f>RIGHT(R414,LEN(R414)-SEARCH("/",R414))</f>
        <v>fiction</v>
      </c>
    </row>
    <row r="415" spans="1:20" ht="17" x14ac:dyDescent="0.2">
      <c r="A415">
        <v>413</v>
      </c>
      <c r="B415" t="s">
        <v>876</v>
      </c>
      <c r="C415" s="2" t="s">
        <v>877</v>
      </c>
      <c r="D415" s="3">
        <v>189500</v>
      </c>
      <c r="E415" s="3">
        <v>117628</v>
      </c>
      <c r="F415" s="20">
        <f>ROUND(E415/D415,2)</f>
        <v>0.62</v>
      </c>
      <c r="G415" t="s">
        <v>47</v>
      </c>
      <c r="H415">
        <v>1089</v>
      </c>
      <c r="I415" s="3">
        <f>IF(H415=0,0,ROUND(E415/H415,2))</f>
        <v>108.01</v>
      </c>
      <c r="J415" t="s">
        <v>21</v>
      </c>
      <c r="K415" t="s">
        <v>22</v>
      </c>
      <c r="L415">
        <v>1543298400</v>
      </c>
      <c r="M415">
        <v>1545631200</v>
      </c>
      <c r="N415" s="13">
        <f>((L415/60)/60/24)+DATE(1970,1,1)</f>
        <v>43431.25</v>
      </c>
      <c r="O415" s="13">
        <f>((M415/60)/60/24)+DATE(1970,1,1)</f>
        <v>43458.25</v>
      </c>
      <c r="P415" t="b">
        <v>0</v>
      </c>
      <c r="Q415" t="b">
        <v>0</v>
      </c>
      <c r="R415" t="s">
        <v>71</v>
      </c>
      <c r="S415" t="str">
        <f>LEFT(R415,SEARCH("/",R415)-1)</f>
        <v>film &amp; video</v>
      </c>
      <c r="T415" t="str">
        <f>RIGHT(R415,LEN(R415)-SEARCH("/",R415))</f>
        <v>animation</v>
      </c>
    </row>
    <row r="416" spans="1:20" ht="17" x14ac:dyDescent="0.2">
      <c r="A416">
        <v>414</v>
      </c>
      <c r="B416" t="s">
        <v>878</v>
      </c>
      <c r="C416" s="2" t="s">
        <v>879</v>
      </c>
      <c r="D416" s="3">
        <v>188200</v>
      </c>
      <c r="E416" s="3">
        <v>159405</v>
      </c>
      <c r="F416" s="20">
        <f>ROUND(E416/D416,2)</f>
        <v>0.85</v>
      </c>
      <c r="G416" t="s">
        <v>14</v>
      </c>
      <c r="H416">
        <v>5497</v>
      </c>
      <c r="I416" s="3">
        <f>IF(H416=0,0,ROUND(E416/H416,2))</f>
        <v>29</v>
      </c>
      <c r="J416" t="s">
        <v>21</v>
      </c>
      <c r="K416" t="s">
        <v>22</v>
      </c>
      <c r="L416">
        <v>1271739600</v>
      </c>
      <c r="M416">
        <v>1272430800</v>
      </c>
      <c r="N416" s="13">
        <f>((L416/60)/60/24)+DATE(1970,1,1)</f>
        <v>40288.208333333336</v>
      </c>
      <c r="O416" s="13">
        <f>((M416/60)/60/24)+DATE(1970,1,1)</f>
        <v>40296.208333333336</v>
      </c>
      <c r="P416" t="b">
        <v>0</v>
      </c>
      <c r="Q416" t="b">
        <v>1</v>
      </c>
      <c r="R416" t="s">
        <v>17</v>
      </c>
      <c r="S416" t="str">
        <f>LEFT(R416,SEARCH("/",R416)-1)</f>
        <v>food</v>
      </c>
      <c r="T416" t="str">
        <f>RIGHT(R416,LEN(R416)-SEARCH("/",R416))</f>
        <v>food trucks</v>
      </c>
    </row>
    <row r="417" spans="1:20" ht="17" x14ac:dyDescent="0.2">
      <c r="A417">
        <v>415</v>
      </c>
      <c r="B417" t="s">
        <v>880</v>
      </c>
      <c r="C417" s="2" t="s">
        <v>881</v>
      </c>
      <c r="D417" s="3">
        <v>113500</v>
      </c>
      <c r="E417" s="3">
        <v>12552</v>
      </c>
      <c r="F417" s="20">
        <f>ROUND(E417/D417,2)</f>
        <v>0.11</v>
      </c>
      <c r="G417" t="s">
        <v>14</v>
      </c>
      <c r="H417">
        <v>418</v>
      </c>
      <c r="I417" s="3">
        <f>IF(H417=0,0,ROUND(E417/H417,2))</f>
        <v>30.03</v>
      </c>
      <c r="J417" t="s">
        <v>21</v>
      </c>
      <c r="K417" t="s">
        <v>22</v>
      </c>
      <c r="L417">
        <v>1326434400</v>
      </c>
      <c r="M417">
        <v>1327903200</v>
      </c>
      <c r="N417" s="13">
        <f>((L417/60)/60/24)+DATE(1970,1,1)</f>
        <v>40921.25</v>
      </c>
      <c r="O417" s="13">
        <f>((M417/60)/60/24)+DATE(1970,1,1)</f>
        <v>40938.25</v>
      </c>
      <c r="P417" t="b">
        <v>0</v>
      </c>
      <c r="Q417" t="b">
        <v>0</v>
      </c>
      <c r="R417" t="s">
        <v>33</v>
      </c>
      <c r="S417" t="str">
        <f>LEFT(R417,SEARCH("/",R417)-1)</f>
        <v>theater</v>
      </c>
      <c r="T417" t="str">
        <f>RIGHT(R417,LEN(R417)-SEARCH("/",R417))</f>
        <v>plays</v>
      </c>
    </row>
    <row r="418" spans="1:20" ht="34" x14ac:dyDescent="0.2">
      <c r="A418">
        <v>416</v>
      </c>
      <c r="B418" t="s">
        <v>882</v>
      </c>
      <c r="C418" s="2" t="s">
        <v>883</v>
      </c>
      <c r="D418" s="3">
        <v>134600</v>
      </c>
      <c r="E418" s="3">
        <v>59007</v>
      </c>
      <c r="F418" s="20">
        <f>ROUND(E418/D418,2)</f>
        <v>0.44</v>
      </c>
      <c r="G418" t="s">
        <v>14</v>
      </c>
      <c r="H418">
        <v>1439</v>
      </c>
      <c r="I418" s="3">
        <f>IF(H418=0,0,ROUND(E418/H418,2))</f>
        <v>41.01</v>
      </c>
      <c r="J418" t="s">
        <v>21</v>
      </c>
      <c r="K418" t="s">
        <v>22</v>
      </c>
      <c r="L418">
        <v>1295244000</v>
      </c>
      <c r="M418">
        <v>1296021600</v>
      </c>
      <c r="N418" s="13">
        <f>((L418/60)/60/24)+DATE(1970,1,1)</f>
        <v>40560.25</v>
      </c>
      <c r="O418" s="13">
        <f>((M418/60)/60/24)+DATE(1970,1,1)</f>
        <v>40569.25</v>
      </c>
      <c r="P418" t="b">
        <v>0</v>
      </c>
      <c r="Q418" t="b">
        <v>1</v>
      </c>
      <c r="R418" t="s">
        <v>42</v>
      </c>
      <c r="S418" t="str">
        <f>LEFT(R418,SEARCH("/",R418)-1)</f>
        <v>film &amp; video</v>
      </c>
      <c r="T418" t="str">
        <f>RIGHT(R418,LEN(R418)-SEARCH("/",R418))</f>
        <v>documentary</v>
      </c>
    </row>
    <row r="419" spans="1:20" ht="17" x14ac:dyDescent="0.2">
      <c r="A419">
        <v>417</v>
      </c>
      <c r="B419" t="s">
        <v>884</v>
      </c>
      <c r="C419" s="2" t="s">
        <v>885</v>
      </c>
      <c r="D419" s="3">
        <v>1700</v>
      </c>
      <c r="E419" s="3">
        <v>943</v>
      </c>
      <c r="F419" s="20">
        <f>ROUND(E419/D419,2)</f>
        <v>0.55000000000000004</v>
      </c>
      <c r="G419" t="s">
        <v>14</v>
      </c>
      <c r="H419">
        <v>15</v>
      </c>
      <c r="I419" s="3">
        <f>IF(H419=0,0,ROUND(E419/H419,2))</f>
        <v>62.87</v>
      </c>
      <c r="J419" t="s">
        <v>21</v>
      </c>
      <c r="K419" t="s">
        <v>22</v>
      </c>
      <c r="L419">
        <v>1541221200</v>
      </c>
      <c r="M419">
        <v>1543298400</v>
      </c>
      <c r="N419" s="13">
        <f>((L419/60)/60/24)+DATE(1970,1,1)</f>
        <v>43407.208333333328</v>
      </c>
      <c r="O419" s="13">
        <f>((M419/60)/60/24)+DATE(1970,1,1)</f>
        <v>43431.25</v>
      </c>
      <c r="P419" t="b">
        <v>0</v>
      </c>
      <c r="Q419" t="b">
        <v>0</v>
      </c>
      <c r="R419" t="s">
        <v>33</v>
      </c>
      <c r="S419" t="str">
        <f>LEFT(R419,SEARCH("/",R419)-1)</f>
        <v>theater</v>
      </c>
      <c r="T419" t="str">
        <f>RIGHT(R419,LEN(R419)-SEARCH("/",R419))</f>
        <v>plays</v>
      </c>
    </row>
    <row r="420" spans="1:20" ht="17" x14ac:dyDescent="0.2">
      <c r="A420">
        <v>418</v>
      </c>
      <c r="B420" t="s">
        <v>105</v>
      </c>
      <c r="C420" s="2" t="s">
        <v>886</v>
      </c>
      <c r="D420" s="3">
        <v>163700</v>
      </c>
      <c r="E420" s="3">
        <v>93963</v>
      </c>
      <c r="F420" s="20">
        <f>ROUND(E420/D420,2)</f>
        <v>0.56999999999999995</v>
      </c>
      <c r="G420" t="s">
        <v>14</v>
      </c>
      <c r="H420">
        <v>1999</v>
      </c>
      <c r="I420" s="3">
        <f>IF(H420=0,0,ROUND(E420/H420,2))</f>
        <v>47.01</v>
      </c>
      <c r="J420" t="s">
        <v>15</v>
      </c>
      <c r="K420" t="s">
        <v>16</v>
      </c>
      <c r="L420">
        <v>1336280400</v>
      </c>
      <c r="M420">
        <v>1336366800</v>
      </c>
      <c r="N420" s="13">
        <f>((L420/60)/60/24)+DATE(1970,1,1)</f>
        <v>41035.208333333336</v>
      </c>
      <c r="O420" s="13">
        <f>((M420/60)/60/24)+DATE(1970,1,1)</f>
        <v>41036.208333333336</v>
      </c>
      <c r="P420" t="b">
        <v>0</v>
      </c>
      <c r="Q420" t="b">
        <v>0</v>
      </c>
      <c r="R420" t="s">
        <v>42</v>
      </c>
      <c r="S420" t="str">
        <f>LEFT(R420,SEARCH("/",R420)-1)</f>
        <v>film &amp; video</v>
      </c>
      <c r="T420" t="str">
        <f>RIGHT(R420,LEN(R420)-SEARCH("/",R420))</f>
        <v>documentary</v>
      </c>
    </row>
    <row r="421" spans="1:20" ht="17" x14ac:dyDescent="0.2">
      <c r="A421">
        <v>419</v>
      </c>
      <c r="B421" t="s">
        <v>887</v>
      </c>
      <c r="C421" s="2" t="s">
        <v>888</v>
      </c>
      <c r="D421" s="3">
        <v>113800</v>
      </c>
      <c r="E421" s="3">
        <v>140469</v>
      </c>
      <c r="F421" s="20">
        <f>ROUND(E421/D421,2)</f>
        <v>1.23</v>
      </c>
      <c r="G421" t="s">
        <v>20</v>
      </c>
      <c r="H421">
        <v>5203</v>
      </c>
      <c r="I421" s="3">
        <f>IF(H421=0,0,ROUND(E421/H421,2))</f>
        <v>27</v>
      </c>
      <c r="J421" t="s">
        <v>21</v>
      </c>
      <c r="K421" t="s">
        <v>22</v>
      </c>
      <c r="L421">
        <v>1324533600</v>
      </c>
      <c r="M421">
        <v>1325052000</v>
      </c>
      <c r="N421" s="13">
        <f>((L421/60)/60/24)+DATE(1970,1,1)</f>
        <v>40899.25</v>
      </c>
      <c r="O421" s="13">
        <f>((M421/60)/60/24)+DATE(1970,1,1)</f>
        <v>40905.25</v>
      </c>
      <c r="P421" t="b">
        <v>0</v>
      </c>
      <c r="Q421" t="b">
        <v>0</v>
      </c>
      <c r="R421" t="s">
        <v>28</v>
      </c>
      <c r="S421" t="str">
        <f>LEFT(R421,SEARCH("/",R421)-1)</f>
        <v>technology</v>
      </c>
      <c r="T421" t="str">
        <f>RIGHT(R421,LEN(R421)-SEARCH("/",R421))</f>
        <v>web</v>
      </c>
    </row>
    <row r="422" spans="1:20" ht="17" x14ac:dyDescent="0.2">
      <c r="A422">
        <v>420</v>
      </c>
      <c r="B422" t="s">
        <v>889</v>
      </c>
      <c r="C422" s="2" t="s">
        <v>890</v>
      </c>
      <c r="D422" s="3">
        <v>5000</v>
      </c>
      <c r="E422" s="3">
        <v>6423</v>
      </c>
      <c r="F422" s="20">
        <f>ROUND(E422/D422,2)</f>
        <v>1.28</v>
      </c>
      <c r="G422" t="s">
        <v>20</v>
      </c>
      <c r="H422">
        <v>94</v>
      </c>
      <c r="I422" s="3">
        <f>IF(H422=0,0,ROUND(E422/H422,2))</f>
        <v>68.33</v>
      </c>
      <c r="J422" t="s">
        <v>21</v>
      </c>
      <c r="K422" t="s">
        <v>22</v>
      </c>
      <c r="L422">
        <v>1498366800</v>
      </c>
      <c r="M422">
        <v>1499576400</v>
      </c>
      <c r="N422" s="13">
        <f>((L422/60)/60/24)+DATE(1970,1,1)</f>
        <v>42911.208333333328</v>
      </c>
      <c r="O422" s="13">
        <f>((M422/60)/60/24)+DATE(1970,1,1)</f>
        <v>42925.208333333328</v>
      </c>
      <c r="P422" t="b">
        <v>0</v>
      </c>
      <c r="Q422" t="b">
        <v>0</v>
      </c>
      <c r="R422" t="s">
        <v>33</v>
      </c>
      <c r="S422" t="str">
        <f>LEFT(R422,SEARCH("/",R422)-1)</f>
        <v>theater</v>
      </c>
      <c r="T422" t="str">
        <f>RIGHT(R422,LEN(R422)-SEARCH("/",R422))</f>
        <v>plays</v>
      </c>
    </row>
    <row r="423" spans="1:20" ht="17" x14ac:dyDescent="0.2">
      <c r="A423">
        <v>421</v>
      </c>
      <c r="B423" t="s">
        <v>891</v>
      </c>
      <c r="C423" s="2" t="s">
        <v>892</v>
      </c>
      <c r="D423" s="3">
        <v>9400</v>
      </c>
      <c r="E423" s="3">
        <v>6015</v>
      </c>
      <c r="F423" s="20">
        <f>ROUND(E423/D423,2)</f>
        <v>0.64</v>
      </c>
      <c r="G423" t="s">
        <v>14</v>
      </c>
      <c r="H423">
        <v>118</v>
      </c>
      <c r="I423" s="3">
        <f>IF(H423=0,0,ROUND(E423/H423,2))</f>
        <v>50.97</v>
      </c>
      <c r="J423" t="s">
        <v>21</v>
      </c>
      <c r="K423" t="s">
        <v>22</v>
      </c>
      <c r="L423">
        <v>1498712400</v>
      </c>
      <c r="M423">
        <v>1501304400</v>
      </c>
      <c r="N423" s="13">
        <f>((L423/60)/60/24)+DATE(1970,1,1)</f>
        <v>42915.208333333328</v>
      </c>
      <c r="O423" s="13">
        <f>((M423/60)/60/24)+DATE(1970,1,1)</f>
        <v>42945.208333333328</v>
      </c>
      <c r="P423" t="b">
        <v>0</v>
      </c>
      <c r="Q423" t="b">
        <v>1</v>
      </c>
      <c r="R423" t="s">
        <v>65</v>
      </c>
      <c r="S423" t="str">
        <f>LEFT(R423,SEARCH("/",R423)-1)</f>
        <v>technology</v>
      </c>
      <c r="T423" t="str">
        <f>RIGHT(R423,LEN(R423)-SEARCH("/",R423))</f>
        <v>wearables</v>
      </c>
    </row>
    <row r="424" spans="1:20" ht="34" x14ac:dyDescent="0.2">
      <c r="A424">
        <v>422</v>
      </c>
      <c r="B424" t="s">
        <v>893</v>
      </c>
      <c r="C424" s="2" t="s">
        <v>894</v>
      </c>
      <c r="D424" s="3">
        <v>8700</v>
      </c>
      <c r="E424" s="3">
        <v>11075</v>
      </c>
      <c r="F424" s="20">
        <f>ROUND(E424/D424,2)</f>
        <v>1.27</v>
      </c>
      <c r="G424" t="s">
        <v>20</v>
      </c>
      <c r="H424">
        <v>205</v>
      </c>
      <c r="I424" s="3">
        <f>IF(H424=0,0,ROUND(E424/H424,2))</f>
        <v>54.02</v>
      </c>
      <c r="J424" t="s">
        <v>21</v>
      </c>
      <c r="K424" t="s">
        <v>22</v>
      </c>
      <c r="L424">
        <v>1271480400</v>
      </c>
      <c r="M424">
        <v>1273208400</v>
      </c>
      <c r="N424" s="13">
        <f>((L424/60)/60/24)+DATE(1970,1,1)</f>
        <v>40285.208333333336</v>
      </c>
      <c r="O424" s="13">
        <f>((M424/60)/60/24)+DATE(1970,1,1)</f>
        <v>40305.208333333336</v>
      </c>
      <c r="P424" t="b">
        <v>0</v>
      </c>
      <c r="Q424" t="b">
        <v>1</v>
      </c>
      <c r="R424" t="s">
        <v>33</v>
      </c>
      <c r="S424" t="str">
        <f>LEFT(R424,SEARCH("/",R424)-1)</f>
        <v>theater</v>
      </c>
      <c r="T424" t="str">
        <f>RIGHT(R424,LEN(R424)-SEARCH("/",R424))</f>
        <v>plays</v>
      </c>
    </row>
    <row r="425" spans="1:20" ht="17" x14ac:dyDescent="0.2">
      <c r="A425">
        <v>423</v>
      </c>
      <c r="B425" t="s">
        <v>895</v>
      </c>
      <c r="C425" s="2" t="s">
        <v>896</v>
      </c>
      <c r="D425" s="3">
        <v>147800</v>
      </c>
      <c r="E425" s="3">
        <v>15723</v>
      </c>
      <c r="F425" s="20">
        <f>ROUND(E425/D425,2)</f>
        <v>0.11</v>
      </c>
      <c r="G425" t="s">
        <v>14</v>
      </c>
      <c r="H425">
        <v>162</v>
      </c>
      <c r="I425" s="3">
        <f>IF(H425=0,0,ROUND(E425/H425,2))</f>
        <v>97.06</v>
      </c>
      <c r="J425" t="s">
        <v>21</v>
      </c>
      <c r="K425" t="s">
        <v>22</v>
      </c>
      <c r="L425">
        <v>1316667600</v>
      </c>
      <c r="M425">
        <v>1316840400</v>
      </c>
      <c r="N425" s="13">
        <f>((L425/60)/60/24)+DATE(1970,1,1)</f>
        <v>40808.208333333336</v>
      </c>
      <c r="O425" s="13">
        <f>((M425/60)/60/24)+DATE(1970,1,1)</f>
        <v>40810.208333333336</v>
      </c>
      <c r="P425" t="b">
        <v>0</v>
      </c>
      <c r="Q425" t="b">
        <v>1</v>
      </c>
      <c r="R425" t="s">
        <v>17</v>
      </c>
      <c r="S425" t="str">
        <f>LEFT(R425,SEARCH("/",R425)-1)</f>
        <v>food</v>
      </c>
      <c r="T425" t="str">
        <f>RIGHT(R425,LEN(R425)-SEARCH("/",R425))</f>
        <v>food trucks</v>
      </c>
    </row>
    <row r="426" spans="1:20" ht="17" x14ac:dyDescent="0.2">
      <c r="A426">
        <v>424</v>
      </c>
      <c r="B426" t="s">
        <v>897</v>
      </c>
      <c r="C426" s="2" t="s">
        <v>898</v>
      </c>
      <c r="D426" s="3">
        <v>5100</v>
      </c>
      <c r="E426" s="3">
        <v>2064</v>
      </c>
      <c r="F426" s="20">
        <f>ROUND(E426/D426,2)</f>
        <v>0.4</v>
      </c>
      <c r="G426" t="s">
        <v>14</v>
      </c>
      <c r="H426">
        <v>83</v>
      </c>
      <c r="I426" s="3">
        <f>IF(H426=0,0,ROUND(E426/H426,2))</f>
        <v>24.87</v>
      </c>
      <c r="J426" t="s">
        <v>21</v>
      </c>
      <c r="K426" t="s">
        <v>22</v>
      </c>
      <c r="L426">
        <v>1524027600</v>
      </c>
      <c r="M426">
        <v>1524546000</v>
      </c>
      <c r="N426" s="13">
        <f>((L426/60)/60/24)+DATE(1970,1,1)</f>
        <v>43208.208333333328</v>
      </c>
      <c r="O426" s="13">
        <f>((M426/60)/60/24)+DATE(1970,1,1)</f>
        <v>43214.208333333328</v>
      </c>
      <c r="P426" t="b">
        <v>0</v>
      </c>
      <c r="Q426" t="b">
        <v>0</v>
      </c>
      <c r="R426" t="s">
        <v>60</v>
      </c>
      <c r="S426" t="str">
        <f>LEFT(R426,SEARCH("/",R426)-1)</f>
        <v>music</v>
      </c>
      <c r="T426" t="str">
        <f>RIGHT(R426,LEN(R426)-SEARCH("/",R426))</f>
        <v>indie rock</v>
      </c>
    </row>
    <row r="427" spans="1:20" ht="17" x14ac:dyDescent="0.2">
      <c r="A427">
        <v>425</v>
      </c>
      <c r="B427" t="s">
        <v>899</v>
      </c>
      <c r="C427" s="2" t="s">
        <v>900</v>
      </c>
      <c r="D427" s="3">
        <v>2700</v>
      </c>
      <c r="E427" s="3">
        <v>7767</v>
      </c>
      <c r="F427" s="20">
        <f>ROUND(E427/D427,2)</f>
        <v>2.88</v>
      </c>
      <c r="G427" t="s">
        <v>20</v>
      </c>
      <c r="H427">
        <v>92</v>
      </c>
      <c r="I427" s="3">
        <f>IF(H427=0,0,ROUND(E427/H427,2))</f>
        <v>84.42</v>
      </c>
      <c r="J427" t="s">
        <v>21</v>
      </c>
      <c r="K427" t="s">
        <v>22</v>
      </c>
      <c r="L427">
        <v>1438059600</v>
      </c>
      <c r="M427">
        <v>1438578000</v>
      </c>
      <c r="N427" s="13">
        <f>((L427/60)/60/24)+DATE(1970,1,1)</f>
        <v>42213.208333333328</v>
      </c>
      <c r="O427" s="13">
        <f>((M427/60)/60/24)+DATE(1970,1,1)</f>
        <v>42219.208333333328</v>
      </c>
      <c r="P427" t="b">
        <v>0</v>
      </c>
      <c r="Q427" t="b">
        <v>0</v>
      </c>
      <c r="R427" t="s">
        <v>122</v>
      </c>
      <c r="S427" t="str">
        <f>LEFT(R427,SEARCH("/",R427)-1)</f>
        <v>photography</v>
      </c>
      <c r="T427" t="str">
        <f>RIGHT(R427,LEN(R427)-SEARCH("/",R427))</f>
        <v>photography books</v>
      </c>
    </row>
    <row r="428" spans="1:20" ht="17" x14ac:dyDescent="0.2">
      <c r="A428">
        <v>426</v>
      </c>
      <c r="B428" t="s">
        <v>901</v>
      </c>
      <c r="C428" s="2" t="s">
        <v>902</v>
      </c>
      <c r="D428" s="3">
        <v>1800</v>
      </c>
      <c r="E428" s="3">
        <v>10313</v>
      </c>
      <c r="F428" s="20">
        <f>ROUND(E428/D428,2)</f>
        <v>5.73</v>
      </c>
      <c r="G428" t="s">
        <v>20</v>
      </c>
      <c r="H428">
        <v>219</v>
      </c>
      <c r="I428" s="3">
        <f>IF(H428=0,0,ROUND(E428/H428,2))</f>
        <v>47.09</v>
      </c>
      <c r="J428" t="s">
        <v>21</v>
      </c>
      <c r="K428" t="s">
        <v>22</v>
      </c>
      <c r="L428">
        <v>1361944800</v>
      </c>
      <c r="M428">
        <v>1362549600</v>
      </c>
      <c r="N428" s="13">
        <f>((L428/60)/60/24)+DATE(1970,1,1)</f>
        <v>41332.25</v>
      </c>
      <c r="O428" s="13">
        <f>((M428/60)/60/24)+DATE(1970,1,1)</f>
        <v>41339.25</v>
      </c>
      <c r="P428" t="b">
        <v>0</v>
      </c>
      <c r="Q428" t="b">
        <v>0</v>
      </c>
      <c r="R428" t="s">
        <v>33</v>
      </c>
      <c r="S428" t="str">
        <f>LEFT(R428,SEARCH("/",R428)-1)</f>
        <v>theater</v>
      </c>
      <c r="T428" t="str">
        <f>RIGHT(R428,LEN(R428)-SEARCH("/",R428))</f>
        <v>plays</v>
      </c>
    </row>
    <row r="429" spans="1:20" ht="17" x14ac:dyDescent="0.2">
      <c r="A429">
        <v>427</v>
      </c>
      <c r="B429" t="s">
        <v>903</v>
      </c>
      <c r="C429" s="2" t="s">
        <v>904</v>
      </c>
      <c r="D429" s="3">
        <v>174500</v>
      </c>
      <c r="E429" s="3">
        <v>197018</v>
      </c>
      <c r="F429" s="20">
        <f>ROUND(E429/D429,2)</f>
        <v>1.1299999999999999</v>
      </c>
      <c r="G429" t="s">
        <v>20</v>
      </c>
      <c r="H429">
        <v>2526</v>
      </c>
      <c r="I429" s="3">
        <f>IF(H429=0,0,ROUND(E429/H429,2))</f>
        <v>78</v>
      </c>
      <c r="J429" t="s">
        <v>21</v>
      </c>
      <c r="K429" t="s">
        <v>22</v>
      </c>
      <c r="L429">
        <v>1410584400</v>
      </c>
      <c r="M429">
        <v>1413349200</v>
      </c>
      <c r="N429" s="13">
        <f>((L429/60)/60/24)+DATE(1970,1,1)</f>
        <v>41895.208333333336</v>
      </c>
      <c r="O429" s="13">
        <f>((M429/60)/60/24)+DATE(1970,1,1)</f>
        <v>41927.208333333336</v>
      </c>
      <c r="P429" t="b">
        <v>0</v>
      </c>
      <c r="Q429" t="b">
        <v>1</v>
      </c>
      <c r="R429" t="s">
        <v>33</v>
      </c>
      <c r="S429" t="str">
        <f>LEFT(R429,SEARCH("/",R429)-1)</f>
        <v>theater</v>
      </c>
      <c r="T429" t="str">
        <f>RIGHT(R429,LEN(R429)-SEARCH("/",R429))</f>
        <v>plays</v>
      </c>
    </row>
    <row r="430" spans="1:20" ht="17" x14ac:dyDescent="0.2">
      <c r="A430">
        <v>428</v>
      </c>
      <c r="B430" t="s">
        <v>905</v>
      </c>
      <c r="C430" s="2" t="s">
        <v>906</v>
      </c>
      <c r="D430" s="3">
        <v>101400</v>
      </c>
      <c r="E430" s="3">
        <v>47037</v>
      </c>
      <c r="F430" s="20">
        <f>ROUND(E430/D430,2)</f>
        <v>0.46</v>
      </c>
      <c r="G430" t="s">
        <v>14</v>
      </c>
      <c r="H430">
        <v>747</v>
      </c>
      <c r="I430" s="3">
        <f>IF(H430=0,0,ROUND(E430/H430,2))</f>
        <v>62.97</v>
      </c>
      <c r="J430" t="s">
        <v>21</v>
      </c>
      <c r="K430" t="s">
        <v>22</v>
      </c>
      <c r="L430">
        <v>1297404000</v>
      </c>
      <c r="M430">
        <v>1298008800</v>
      </c>
      <c r="N430" s="13">
        <f>((L430/60)/60/24)+DATE(1970,1,1)</f>
        <v>40585.25</v>
      </c>
      <c r="O430" s="13">
        <f>((M430/60)/60/24)+DATE(1970,1,1)</f>
        <v>40592.25</v>
      </c>
      <c r="P430" t="b">
        <v>0</v>
      </c>
      <c r="Q430" t="b">
        <v>0</v>
      </c>
      <c r="R430" t="s">
        <v>71</v>
      </c>
      <c r="S430" t="str">
        <f>LEFT(R430,SEARCH("/",R430)-1)</f>
        <v>film &amp; video</v>
      </c>
      <c r="T430" t="str">
        <f>RIGHT(R430,LEN(R430)-SEARCH("/",R430))</f>
        <v>animation</v>
      </c>
    </row>
    <row r="431" spans="1:20" ht="17" x14ac:dyDescent="0.2">
      <c r="A431">
        <v>429</v>
      </c>
      <c r="B431" t="s">
        <v>907</v>
      </c>
      <c r="C431" s="2" t="s">
        <v>908</v>
      </c>
      <c r="D431" s="3">
        <v>191000</v>
      </c>
      <c r="E431" s="3">
        <v>173191</v>
      </c>
      <c r="F431" s="20">
        <f>ROUND(E431/D431,2)</f>
        <v>0.91</v>
      </c>
      <c r="G431" t="s">
        <v>74</v>
      </c>
      <c r="H431">
        <v>2138</v>
      </c>
      <c r="I431" s="3">
        <f>IF(H431=0,0,ROUND(E431/H431,2))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3">
        <f>((L431/60)/60/24)+DATE(1970,1,1)</f>
        <v>41680.25</v>
      </c>
      <c r="O431" s="13">
        <f>((M431/60)/60/24)+DATE(1970,1,1)</f>
        <v>41708.208333333336</v>
      </c>
      <c r="P431" t="b">
        <v>0</v>
      </c>
      <c r="Q431" t="b">
        <v>1</v>
      </c>
      <c r="R431" t="s">
        <v>122</v>
      </c>
      <c r="S431" t="str">
        <f>LEFT(R431,SEARCH("/",R431)-1)</f>
        <v>photography</v>
      </c>
      <c r="T431" t="str">
        <f>RIGHT(R431,LEN(R431)-SEARCH("/",R431))</f>
        <v>photography books</v>
      </c>
    </row>
    <row r="432" spans="1:20" ht="34" x14ac:dyDescent="0.2">
      <c r="A432">
        <v>430</v>
      </c>
      <c r="B432" t="s">
        <v>909</v>
      </c>
      <c r="C432" s="2" t="s">
        <v>910</v>
      </c>
      <c r="D432" s="3">
        <v>8100</v>
      </c>
      <c r="E432" s="3">
        <v>5487</v>
      </c>
      <c r="F432" s="20">
        <f>ROUND(E432/D432,2)</f>
        <v>0.68</v>
      </c>
      <c r="G432" t="s">
        <v>14</v>
      </c>
      <c r="H432">
        <v>84</v>
      </c>
      <c r="I432" s="3">
        <f>IF(H432=0,0,ROUND(E432/H432,2))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3">
        <f>((L432/60)/60/24)+DATE(1970,1,1)</f>
        <v>43737.208333333328</v>
      </c>
      <c r="O432" s="13">
        <f>((M432/60)/60/24)+DATE(1970,1,1)</f>
        <v>43771.208333333328</v>
      </c>
      <c r="P432" t="b">
        <v>0</v>
      </c>
      <c r="Q432" t="b">
        <v>0</v>
      </c>
      <c r="R432" t="s">
        <v>33</v>
      </c>
      <c r="S432" t="str">
        <f>LEFT(R432,SEARCH("/",R432)-1)</f>
        <v>theater</v>
      </c>
      <c r="T432" t="str">
        <f>RIGHT(R432,LEN(R432)-SEARCH("/",R432))</f>
        <v>plays</v>
      </c>
    </row>
    <row r="433" spans="1:20" ht="17" x14ac:dyDescent="0.2">
      <c r="A433">
        <v>431</v>
      </c>
      <c r="B433" t="s">
        <v>911</v>
      </c>
      <c r="C433" s="2" t="s">
        <v>912</v>
      </c>
      <c r="D433" s="3">
        <v>5100</v>
      </c>
      <c r="E433" s="3">
        <v>9817</v>
      </c>
      <c r="F433" s="20">
        <f>ROUND(E433/D433,2)</f>
        <v>1.92</v>
      </c>
      <c r="G433" t="s">
        <v>20</v>
      </c>
      <c r="H433">
        <v>94</v>
      </c>
      <c r="I433" s="3">
        <f>IF(H433=0,0,ROUND(E433/H433,2))</f>
        <v>104.44</v>
      </c>
      <c r="J433" t="s">
        <v>21</v>
      </c>
      <c r="K433" t="s">
        <v>22</v>
      </c>
      <c r="L433">
        <v>1529643600</v>
      </c>
      <c r="M433">
        <v>1531112400</v>
      </c>
      <c r="N433" s="13">
        <f>((L433/60)/60/24)+DATE(1970,1,1)</f>
        <v>43273.208333333328</v>
      </c>
      <c r="O433" s="13">
        <f>((M433/60)/60/24)+DATE(1970,1,1)</f>
        <v>43290.208333333328</v>
      </c>
      <c r="P433" t="b">
        <v>1</v>
      </c>
      <c r="Q433" t="b">
        <v>0</v>
      </c>
      <c r="R433" t="s">
        <v>33</v>
      </c>
      <c r="S433" t="str">
        <f>LEFT(R433,SEARCH("/",R433)-1)</f>
        <v>theater</v>
      </c>
      <c r="T433" t="str">
        <f>RIGHT(R433,LEN(R433)-SEARCH("/",R433))</f>
        <v>plays</v>
      </c>
    </row>
    <row r="434" spans="1:20" ht="17" x14ac:dyDescent="0.2">
      <c r="A434">
        <v>432</v>
      </c>
      <c r="B434" t="s">
        <v>913</v>
      </c>
      <c r="C434" s="2" t="s">
        <v>914</v>
      </c>
      <c r="D434" s="3">
        <v>7700</v>
      </c>
      <c r="E434" s="3">
        <v>6369</v>
      </c>
      <c r="F434" s="20">
        <f>ROUND(E434/D434,2)</f>
        <v>0.83</v>
      </c>
      <c r="G434" t="s">
        <v>14</v>
      </c>
      <c r="H434">
        <v>91</v>
      </c>
      <c r="I434" s="3">
        <f>IF(H434=0,0,ROUND(E434/H434,2))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3">
        <f>((L434/60)/60/24)+DATE(1970,1,1)</f>
        <v>41761.208333333336</v>
      </c>
      <c r="O434" s="13">
        <f>((M434/60)/60/24)+DATE(1970,1,1)</f>
        <v>41781.208333333336</v>
      </c>
      <c r="P434" t="b">
        <v>0</v>
      </c>
      <c r="Q434" t="b">
        <v>0</v>
      </c>
      <c r="R434" t="s">
        <v>33</v>
      </c>
      <c r="S434" t="str">
        <f>LEFT(R434,SEARCH("/",R434)-1)</f>
        <v>theater</v>
      </c>
      <c r="T434" t="str">
        <f>RIGHT(R434,LEN(R434)-SEARCH("/",R434))</f>
        <v>plays</v>
      </c>
    </row>
    <row r="435" spans="1:20" ht="17" x14ac:dyDescent="0.2">
      <c r="A435">
        <v>433</v>
      </c>
      <c r="B435" t="s">
        <v>915</v>
      </c>
      <c r="C435" s="2" t="s">
        <v>916</v>
      </c>
      <c r="D435" s="3">
        <v>121400</v>
      </c>
      <c r="E435" s="3">
        <v>65755</v>
      </c>
      <c r="F435" s="20">
        <f>ROUND(E435/D435,2)</f>
        <v>0.54</v>
      </c>
      <c r="G435" t="s">
        <v>14</v>
      </c>
      <c r="H435">
        <v>792</v>
      </c>
      <c r="I435" s="3">
        <f>IF(H435=0,0,ROUND(E435/H435,2))</f>
        <v>83.02</v>
      </c>
      <c r="J435" t="s">
        <v>21</v>
      </c>
      <c r="K435" t="s">
        <v>22</v>
      </c>
      <c r="L435">
        <v>1385359200</v>
      </c>
      <c r="M435">
        <v>1386741600</v>
      </c>
      <c r="N435" s="13">
        <f>((L435/60)/60/24)+DATE(1970,1,1)</f>
        <v>41603.25</v>
      </c>
      <c r="O435" s="13">
        <f>((M435/60)/60/24)+DATE(1970,1,1)</f>
        <v>41619.25</v>
      </c>
      <c r="P435" t="b">
        <v>0</v>
      </c>
      <c r="Q435" t="b">
        <v>1</v>
      </c>
      <c r="R435" t="s">
        <v>42</v>
      </c>
      <c r="S435" t="str">
        <f>LEFT(R435,SEARCH("/",R435)-1)</f>
        <v>film &amp; video</v>
      </c>
      <c r="T435" t="str">
        <f>RIGHT(R435,LEN(R435)-SEARCH("/",R435))</f>
        <v>documentary</v>
      </c>
    </row>
    <row r="436" spans="1:20" ht="17" x14ac:dyDescent="0.2">
      <c r="A436">
        <v>434</v>
      </c>
      <c r="B436" t="s">
        <v>917</v>
      </c>
      <c r="C436" s="2" t="s">
        <v>918</v>
      </c>
      <c r="D436" s="3">
        <v>5400</v>
      </c>
      <c r="E436" s="3">
        <v>903</v>
      </c>
      <c r="F436" s="20">
        <f>ROUND(E436/D436,2)</f>
        <v>0.17</v>
      </c>
      <c r="G436" t="s">
        <v>74</v>
      </c>
      <c r="H436">
        <v>10</v>
      </c>
      <c r="I436" s="3">
        <f>IF(H436=0,0,ROUND(E436/H436,2))</f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>((L436/60)/60/24)+DATE(1970,1,1)</f>
        <v>42705.25</v>
      </c>
      <c r="O436" s="13">
        <f>((M436/60)/60/24)+DATE(1970,1,1)</f>
        <v>42719.25</v>
      </c>
      <c r="P436" t="b">
        <v>1</v>
      </c>
      <c r="Q436" t="b">
        <v>0</v>
      </c>
      <c r="R436" t="s">
        <v>33</v>
      </c>
      <c r="S436" t="str">
        <f>LEFT(R436,SEARCH("/",R436)-1)</f>
        <v>theater</v>
      </c>
      <c r="T436" t="str">
        <f>RIGHT(R436,LEN(R436)-SEARCH("/",R436))</f>
        <v>plays</v>
      </c>
    </row>
    <row r="437" spans="1:20" ht="17" x14ac:dyDescent="0.2">
      <c r="A437">
        <v>435</v>
      </c>
      <c r="B437" t="s">
        <v>919</v>
      </c>
      <c r="C437" s="2" t="s">
        <v>920</v>
      </c>
      <c r="D437" s="3">
        <v>152400</v>
      </c>
      <c r="E437" s="3">
        <v>178120</v>
      </c>
      <c r="F437" s="20">
        <f>ROUND(E437/D437,2)</f>
        <v>1.17</v>
      </c>
      <c r="G437" t="s">
        <v>20</v>
      </c>
      <c r="H437">
        <v>1713</v>
      </c>
      <c r="I437" s="3">
        <f>IF(H437=0,0,ROUND(E437/H437,2))</f>
        <v>103.98</v>
      </c>
      <c r="J437" t="s">
        <v>107</v>
      </c>
      <c r="K437" t="s">
        <v>108</v>
      </c>
      <c r="L437">
        <v>1418623200</v>
      </c>
      <c r="M437">
        <v>1419660000</v>
      </c>
      <c r="N437" s="13">
        <f>((L437/60)/60/24)+DATE(1970,1,1)</f>
        <v>41988.25</v>
      </c>
      <c r="O437" s="13">
        <f>((M437/60)/60/24)+DATE(1970,1,1)</f>
        <v>42000.25</v>
      </c>
      <c r="P437" t="b">
        <v>0</v>
      </c>
      <c r="Q437" t="b">
        <v>1</v>
      </c>
      <c r="R437" t="s">
        <v>33</v>
      </c>
      <c r="S437" t="str">
        <f>LEFT(R437,SEARCH("/",R437)-1)</f>
        <v>theater</v>
      </c>
      <c r="T437" t="str">
        <f>RIGHT(R437,LEN(R437)-SEARCH("/",R437))</f>
        <v>plays</v>
      </c>
    </row>
    <row r="438" spans="1:20" ht="17" x14ac:dyDescent="0.2">
      <c r="A438">
        <v>436</v>
      </c>
      <c r="B438" t="s">
        <v>921</v>
      </c>
      <c r="C438" s="2" t="s">
        <v>922</v>
      </c>
      <c r="D438" s="3">
        <v>1300</v>
      </c>
      <c r="E438" s="3">
        <v>13678</v>
      </c>
      <c r="F438" s="20">
        <f>ROUND(E438/D438,2)</f>
        <v>10.52</v>
      </c>
      <c r="G438" t="s">
        <v>20</v>
      </c>
      <c r="H438">
        <v>249</v>
      </c>
      <c r="I438" s="3">
        <f>IF(H438=0,0,ROUND(E438/H438,2))</f>
        <v>54.93</v>
      </c>
      <c r="J438" t="s">
        <v>21</v>
      </c>
      <c r="K438" t="s">
        <v>22</v>
      </c>
      <c r="L438">
        <v>1555736400</v>
      </c>
      <c r="M438">
        <v>1555822800</v>
      </c>
      <c r="N438" s="13">
        <f>((L438/60)/60/24)+DATE(1970,1,1)</f>
        <v>43575.208333333328</v>
      </c>
      <c r="O438" s="13">
        <f>((M438/60)/60/24)+DATE(1970,1,1)</f>
        <v>43576.208333333328</v>
      </c>
      <c r="P438" t="b">
        <v>0</v>
      </c>
      <c r="Q438" t="b">
        <v>0</v>
      </c>
      <c r="R438" t="s">
        <v>159</v>
      </c>
      <c r="S438" t="str">
        <f>LEFT(R438,SEARCH("/",R438)-1)</f>
        <v>music</v>
      </c>
      <c r="T438" t="str">
        <f>RIGHT(R438,LEN(R438)-SEARCH("/",R438))</f>
        <v>jazz</v>
      </c>
    </row>
    <row r="439" spans="1:20" ht="17" x14ac:dyDescent="0.2">
      <c r="A439">
        <v>437</v>
      </c>
      <c r="B439" t="s">
        <v>923</v>
      </c>
      <c r="C439" s="2" t="s">
        <v>924</v>
      </c>
      <c r="D439" s="3">
        <v>8100</v>
      </c>
      <c r="E439" s="3">
        <v>9969</v>
      </c>
      <c r="F439" s="20">
        <f>ROUND(E439/D439,2)</f>
        <v>1.23</v>
      </c>
      <c r="G439" t="s">
        <v>20</v>
      </c>
      <c r="H439">
        <v>192</v>
      </c>
      <c r="I439" s="3">
        <f>IF(H439=0,0,ROUND(E439/H439,2))</f>
        <v>51.92</v>
      </c>
      <c r="J439" t="s">
        <v>21</v>
      </c>
      <c r="K439" t="s">
        <v>22</v>
      </c>
      <c r="L439">
        <v>1442120400</v>
      </c>
      <c r="M439">
        <v>1442379600</v>
      </c>
      <c r="N439" s="13">
        <f>((L439/60)/60/24)+DATE(1970,1,1)</f>
        <v>42260.208333333328</v>
      </c>
      <c r="O439" s="13">
        <f>((M439/60)/60/24)+DATE(1970,1,1)</f>
        <v>42263.208333333328</v>
      </c>
      <c r="P439" t="b">
        <v>0</v>
      </c>
      <c r="Q439" t="b">
        <v>1</v>
      </c>
      <c r="R439" t="s">
        <v>71</v>
      </c>
      <c r="S439" t="str">
        <f>LEFT(R439,SEARCH("/",R439)-1)</f>
        <v>film &amp; video</v>
      </c>
      <c r="T439" t="str">
        <f>RIGHT(R439,LEN(R439)-SEARCH("/",R439))</f>
        <v>animation</v>
      </c>
    </row>
    <row r="440" spans="1:20" ht="34" x14ac:dyDescent="0.2">
      <c r="A440">
        <v>438</v>
      </c>
      <c r="B440" t="s">
        <v>925</v>
      </c>
      <c r="C440" s="2" t="s">
        <v>926</v>
      </c>
      <c r="D440" s="3">
        <v>8300</v>
      </c>
      <c r="E440" s="3">
        <v>14827</v>
      </c>
      <c r="F440" s="20">
        <f>ROUND(E440/D440,2)</f>
        <v>1.79</v>
      </c>
      <c r="G440" t="s">
        <v>20</v>
      </c>
      <c r="H440">
        <v>247</v>
      </c>
      <c r="I440" s="3">
        <f>IF(H440=0,0,ROUND(E440/H440,2))</f>
        <v>60.03</v>
      </c>
      <c r="J440" t="s">
        <v>21</v>
      </c>
      <c r="K440" t="s">
        <v>22</v>
      </c>
      <c r="L440">
        <v>1362376800</v>
      </c>
      <c r="M440">
        <v>1364965200</v>
      </c>
      <c r="N440" s="13">
        <f>((L440/60)/60/24)+DATE(1970,1,1)</f>
        <v>41337.25</v>
      </c>
      <c r="O440" s="13">
        <f>((M440/60)/60/24)+DATE(1970,1,1)</f>
        <v>41367.208333333336</v>
      </c>
      <c r="P440" t="b">
        <v>0</v>
      </c>
      <c r="Q440" t="b">
        <v>0</v>
      </c>
      <c r="R440" t="s">
        <v>33</v>
      </c>
      <c r="S440" t="str">
        <f>LEFT(R440,SEARCH("/",R440)-1)</f>
        <v>theater</v>
      </c>
      <c r="T440" t="str">
        <f>RIGHT(R440,LEN(R440)-SEARCH("/",R440))</f>
        <v>plays</v>
      </c>
    </row>
    <row r="441" spans="1:20" ht="17" x14ac:dyDescent="0.2">
      <c r="A441">
        <v>439</v>
      </c>
      <c r="B441" t="s">
        <v>927</v>
      </c>
      <c r="C441" s="2" t="s">
        <v>928</v>
      </c>
      <c r="D441" s="3">
        <v>28400</v>
      </c>
      <c r="E441" s="3">
        <v>100900</v>
      </c>
      <c r="F441" s="20">
        <f>ROUND(E441/D441,2)</f>
        <v>3.55</v>
      </c>
      <c r="G441" t="s">
        <v>20</v>
      </c>
      <c r="H441">
        <v>2293</v>
      </c>
      <c r="I441" s="3">
        <f>IF(H441=0,0,ROUND(E441/H441,2))</f>
        <v>44</v>
      </c>
      <c r="J441" t="s">
        <v>21</v>
      </c>
      <c r="K441" t="s">
        <v>22</v>
      </c>
      <c r="L441">
        <v>1478408400</v>
      </c>
      <c r="M441">
        <v>1479016800</v>
      </c>
      <c r="N441" s="13">
        <f>((L441/60)/60/24)+DATE(1970,1,1)</f>
        <v>42680.208333333328</v>
      </c>
      <c r="O441" s="13">
        <f>((M441/60)/60/24)+DATE(1970,1,1)</f>
        <v>42687.25</v>
      </c>
      <c r="P441" t="b">
        <v>0</v>
      </c>
      <c r="Q441" t="b">
        <v>0</v>
      </c>
      <c r="R441" t="s">
        <v>474</v>
      </c>
      <c r="S441" t="str">
        <f>LEFT(R441,SEARCH("/",R441)-1)</f>
        <v>film &amp; video</v>
      </c>
      <c r="T441" t="str">
        <f>RIGHT(R441,LEN(R441)-SEARCH("/",R441))</f>
        <v>science fiction</v>
      </c>
    </row>
    <row r="442" spans="1:20" ht="17" x14ac:dyDescent="0.2">
      <c r="A442">
        <v>440</v>
      </c>
      <c r="B442" t="s">
        <v>929</v>
      </c>
      <c r="C442" s="2" t="s">
        <v>930</v>
      </c>
      <c r="D442" s="3">
        <v>102500</v>
      </c>
      <c r="E442" s="3">
        <v>165954</v>
      </c>
      <c r="F442" s="20">
        <f>ROUND(E442/D442,2)</f>
        <v>1.62</v>
      </c>
      <c r="G442" t="s">
        <v>20</v>
      </c>
      <c r="H442">
        <v>3131</v>
      </c>
      <c r="I442" s="3">
        <f>IF(H442=0,0,ROUND(E442/H442,2))</f>
        <v>53</v>
      </c>
      <c r="J442" t="s">
        <v>21</v>
      </c>
      <c r="K442" t="s">
        <v>22</v>
      </c>
      <c r="L442">
        <v>1498798800</v>
      </c>
      <c r="M442">
        <v>1499662800</v>
      </c>
      <c r="N442" s="13">
        <f>((L442/60)/60/24)+DATE(1970,1,1)</f>
        <v>42916.208333333328</v>
      </c>
      <c r="O442" s="13">
        <f>((M442/60)/60/24)+DATE(1970,1,1)</f>
        <v>42926.208333333328</v>
      </c>
      <c r="P442" t="b">
        <v>0</v>
      </c>
      <c r="Q442" t="b">
        <v>0</v>
      </c>
      <c r="R442" t="s">
        <v>269</v>
      </c>
      <c r="S442" t="str">
        <f>LEFT(R442,SEARCH("/",R442)-1)</f>
        <v>film &amp; video</v>
      </c>
      <c r="T442" t="str">
        <f>RIGHT(R442,LEN(R442)-SEARCH("/",R442))</f>
        <v>television</v>
      </c>
    </row>
    <row r="443" spans="1:20" ht="17" x14ac:dyDescent="0.2">
      <c r="A443">
        <v>441</v>
      </c>
      <c r="B443" t="s">
        <v>931</v>
      </c>
      <c r="C443" s="2" t="s">
        <v>932</v>
      </c>
      <c r="D443" s="3">
        <v>7000</v>
      </c>
      <c r="E443" s="3">
        <v>1744</v>
      </c>
      <c r="F443" s="20">
        <f>ROUND(E443/D443,2)</f>
        <v>0.25</v>
      </c>
      <c r="G443" t="s">
        <v>14</v>
      </c>
      <c r="H443">
        <v>32</v>
      </c>
      <c r="I443" s="3">
        <f>IF(H443=0,0,ROUND(E443/H443,2))</f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>((L443/60)/60/24)+DATE(1970,1,1)</f>
        <v>41025.208333333336</v>
      </c>
      <c r="O443" s="13">
        <f>((M443/60)/60/24)+DATE(1970,1,1)</f>
        <v>41053.208333333336</v>
      </c>
      <c r="P443" t="b">
        <v>0</v>
      </c>
      <c r="Q443" t="b">
        <v>0</v>
      </c>
      <c r="R443" t="s">
        <v>65</v>
      </c>
      <c r="S443" t="str">
        <f>LEFT(R443,SEARCH("/",R443)-1)</f>
        <v>technology</v>
      </c>
      <c r="T443" t="str">
        <f>RIGHT(R443,LEN(R443)-SEARCH("/",R443))</f>
        <v>wearables</v>
      </c>
    </row>
    <row r="444" spans="1:20" ht="17" x14ac:dyDescent="0.2">
      <c r="A444">
        <v>442</v>
      </c>
      <c r="B444" t="s">
        <v>933</v>
      </c>
      <c r="C444" s="2" t="s">
        <v>934</v>
      </c>
      <c r="D444" s="3">
        <v>5400</v>
      </c>
      <c r="E444" s="3">
        <v>10731</v>
      </c>
      <c r="F444" s="20">
        <f>ROUND(E444/D444,2)</f>
        <v>1.99</v>
      </c>
      <c r="G444" t="s">
        <v>20</v>
      </c>
      <c r="H444">
        <v>143</v>
      </c>
      <c r="I444" s="3">
        <f>IF(H444=0,0,ROUND(E444/H444,2))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3">
        <f>((L444/60)/60/24)+DATE(1970,1,1)</f>
        <v>42980.208333333328</v>
      </c>
      <c r="O444" s="13">
        <f>((M444/60)/60/24)+DATE(1970,1,1)</f>
        <v>42996.208333333328</v>
      </c>
      <c r="P444" t="b">
        <v>0</v>
      </c>
      <c r="Q444" t="b">
        <v>0</v>
      </c>
      <c r="R444" t="s">
        <v>33</v>
      </c>
      <c r="S444" t="str">
        <f>LEFT(R444,SEARCH("/",R444)-1)</f>
        <v>theater</v>
      </c>
      <c r="T444" t="str">
        <f>RIGHT(R444,LEN(R444)-SEARCH("/",R444))</f>
        <v>plays</v>
      </c>
    </row>
    <row r="445" spans="1:20" ht="17" x14ac:dyDescent="0.2">
      <c r="A445">
        <v>443</v>
      </c>
      <c r="B445" t="s">
        <v>935</v>
      </c>
      <c r="C445" s="2" t="s">
        <v>936</v>
      </c>
      <c r="D445" s="3">
        <v>9300</v>
      </c>
      <c r="E445" s="3">
        <v>3232</v>
      </c>
      <c r="F445" s="20">
        <f>ROUND(E445/D445,2)</f>
        <v>0.35</v>
      </c>
      <c r="G445" t="s">
        <v>74</v>
      </c>
      <c r="H445">
        <v>90</v>
      </c>
      <c r="I445" s="3">
        <f>IF(H445=0,0,ROUND(E445/H445,2))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3">
        <f>((L445/60)/60/24)+DATE(1970,1,1)</f>
        <v>40451.208333333336</v>
      </c>
      <c r="O445" s="13">
        <f>((M445/60)/60/24)+DATE(1970,1,1)</f>
        <v>40470.208333333336</v>
      </c>
      <c r="P445" t="b">
        <v>0</v>
      </c>
      <c r="Q445" t="b">
        <v>0</v>
      </c>
      <c r="R445" t="s">
        <v>33</v>
      </c>
      <c r="S445" t="str">
        <f>LEFT(R445,SEARCH("/",R445)-1)</f>
        <v>theater</v>
      </c>
      <c r="T445" t="str">
        <f>RIGHT(R445,LEN(R445)-SEARCH("/",R445))</f>
        <v>plays</v>
      </c>
    </row>
    <row r="446" spans="1:20" ht="17" x14ac:dyDescent="0.2">
      <c r="A446">
        <v>444</v>
      </c>
      <c r="B446" t="s">
        <v>748</v>
      </c>
      <c r="C446" s="2" t="s">
        <v>937</v>
      </c>
      <c r="D446" s="3">
        <v>6200</v>
      </c>
      <c r="E446" s="3">
        <v>10938</v>
      </c>
      <c r="F446" s="20">
        <f>ROUND(E446/D446,2)</f>
        <v>1.76</v>
      </c>
      <c r="G446" t="s">
        <v>20</v>
      </c>
      <c r="H446">
        <v>296</v>
      </c>
      <c r="I446" s="3">
        <f>IF(H446=0,0,ROUND(E446/H446,2))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3">
        <f>((L446/60)/60/24)+DATE(1970,1,1)</f>
        <v>40748.208333333336</v>
      </c>
      <c r="O446" s="13">
        <f>((M446/60)/60/24)+DATE(1970,1,1)</f>
        <v>40750.208333333336</v>
      </c>
      <c r="P446" t="b">
        <v>0</v>
      </c>
      <c r="Q446" t="b">
        <v>1</v>
      </c>
      <c r="R446" t="s">
        <v>60</v>
      </c>
      <c r="S446" t="str">
        <f>LEFT(R446,SEARCH("/",R446)-1)</f>
        <v>music</v>
      </c>
      <c r="T446" t="str">
        <f>RIGHT(R446,LEN(R446)-SEARCH("/",R446))</f>
        <v>indie rock</v>
      </c>
    </row>
    <row r="447" spans="1:20" ht="34" x14ac:dyDescent="0.2">
      <c r="A447">
        <v>445</v>
      </c>
      <c r="B447" t="s">
        <v>938</v>
      </c>
      <c r="C447" s="2" t="s">
        <v>939</v>
      </c>
      <c r="D447" s="3">
        <v>2100</v>
      </c>
      <c r="E447" s="3">
        <v>10739</v>
      </c>
      <c r="F447" s="20">
        <f>ROUND(E447/D447,2)</f>
        <v>5.1100000000000003</v>
      </c>
      <c r="G447" t="s">
        <v>20</v>
      </c>
      <c r="H447">
        <v>170</v>
      </c>
      <c r="I447" s="3">
        <f>IF(H447=0,0,ROUND(E447/H447,2))</f>
        <v>63.17</v>
      </c>
      <c r="J447" t="s">
        <v>21</v>
      </c>
      <c r="K447" t="s">
        <v>22</v>
      </c>
      <c r="L447">
        <v>1291356000</v>
      </c>
      <c r="M447">
        <v>1293170400</v>
      </c>
      <c r="N447" s="13">
        <f>((L447/60)/60/24)+DATE(1970,1,1)</f>
        <v>40515.25</v>
      </c>
      <c r="O447" s="13">
        <f>((M447/60)/60/24)+DATE(1970,1,1)</f>
        <v>40536.25</v>
      </c>
      <c r="P447" t="b">
        <v>0</v>
      </c>
      <c r="Q447" t="b">
        <v>1</v>
      </c>
      <c r="R447" t="s">
        <v>33</v>
      </c>
      <c r="S447" t="str">
        <f>LEFT(R447,SEARCH("/",R447)-1)</f>
        <v>theater</v>
      </c>
      <c r="T447" t="str">
        <f>RIGHT(R447,LEN(R447)-SEARCH("/",R447))</f>
        <v>plays</v>
      </c>
    </row>
    <row r="448" spans="1:20" ht="17" x14ac:dyDescent="0.2">
      <c r="A448">
        <v>446</v>
      </c>
      <c r="B448" t="s">
        <v>940</v>
      </c>
      <c r="C448" s="2" t="s">
        <v>941</v>
      </c>
      <c r="D448" s="3">
        <v>6800</v>
      </c>
      <c r="E448" s="3">
        <v>5579</v>
      </c>
      <c r="F448" s="20">
        <f>ROUND(E448/D448,2)</f>
        <v>0.82</v>
      </c>
      <c r="G448" t="s">
        <v>14</v>
      </c>
      <c r="H448">
        <v>186</v>
      </c>
      <c r="I448" s="3">
        <f>IF(H448=0,0,ROUND(E448/H448,2))</f>
        <v>29.99</v>
      </c>
      <c r="J448" t="s">
        <v>21</v>
      </c>
      <c r="K448" t="s">
        <v>22</v>
      </c>
      <c r="L448">
        <v>1355810400</v>
      </c>
      <c r="M448">
        <v>1355983200</v>
      </c>
      <c r="N448" s="13">
        <f>((L448/60)/60/24)+DATE(1970,1,1)</f>
        <v>41261.25</v>
      </c>
      <c r="O448" s="13">
        <f>((M448/60)/60/24)+DATE(1970,1,1)</f>
        <v>41263.25</v>
      </c>
      <c r="P448" t="b">
        <v>0</v>
      </c>
      <c r="Q448" t="b">
        <v>0</v>
      </c>
      <c r="R448" t="s">
        <v>65</v>
      </c>
      <c r="S448" t="str">
        <f>LEFT(R448,SEARCH("/",R448)-1)</f>
        <v>technology</v>
      </c>
      <c r="T448" t="str">
        <f>RIGHT(R448,LEN(R448)-SEARCH("/",R448))</f>
        <v>wearables</v>
      </c>
    </row>
    <row r="449" spans="1:20" ht="34" x14ac:dyDescent="0.2">
      <c r="A449">
        <v>447</v>
      </c>
      <c r="B449" t="s">
        <v>942</v>
      </c>
      <c r="C449" s="2" t="s">
        <v>943</v>
      </c>
      <c r="D449" s="3">
        <v>155200</v>
      </c>
      <c r="E449" s="3">
        <v>37754</v>
      </c>
      <c r="F449" s="20">
        <f>ROUND(E449/D449,2)</f>
        <v>0.24</v>
      </c>
      <c r="G449" t="s">
        <v>74</v>
      </c>
      <c r="H449">
        <v>439</v>
      </c>
      <c r="I449" s="3">
        <f>IF(H449=0,0,ROUND(E449/H449,2))</f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>((L449/60)/60/24)+DATE(1970,1,1)</f>
        <v>43088.25</v>
      </c>
      <c r="O449" s="13">
        <f>((M449/60)/60/24)+DATE(1970,1,1)</f>
        <v>43104.25</v>
      </c>
      <c r="P449" t="b">
        <v>0</v>
      </c>
      <c r="Q449" t="b">
        <v>0</v>
      </c>
      <c r="R449" t="s">
        <v>269</v>
      </c>
      <c r="S449" t="str">
        <f>LEFT(R449,SEARCH("/",R449)-1)</f>
        <v>film &amp; video</v>
      </c>
      <c r="T449" t="str">
        <f>RIGHT(R449,LEN(R449)-SEARCH("/",R449))</f>
        <v>television</v>
      </c>
    </row>
    <row r="450" spans="1:20" ht="17" x14ac:dyDescent="0.2">
      <c r="A450">
        <v>448</v>
      </c>
      <c r="B450" t="s">
        <v>944</v>
      </c>
      <c r="C450" s="2" t="s">
        <v>945</v>
      </c>
      <c r="D450" s="3">
        <v>89900</v>
      </c>
      <c r="E450" s="3">
        <v>45384</v>
      </c>
      <c r="F450" s="20">
        <f>ROUND(E450/D450,2)</f>
        <v>0.5</v>
      </c>
      <c r="G450" t="s">
        <v>14</v>
      </c>
      <c r="H450">
        <v>605</v>
      </c>
      <c r="I450" s="3">
        <f>IF(H450=0,0,ROUND(E450/H450,2))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3">
        <f>((L450/60)/60/24)+DATE(1970,1,1)</f>
        <v>41378.208333333336</v>
      </c>
      <c r="O450" s="13">
        <f>((M450/60)/60/24)+DATE(1970,1,1)</f>
        <v>41380.208333333336</v>
      </c>
      <c r="P450" t="b">
        <v>0</v>
      </c>
      <c r="Q450" t="b">
        <v>1</v>
      </c>
      <c r="R450" t="s">
        <v>89</v>
      </c>
      <c r="S450" t="str">
        <f>LEFT(R450,SEARCH("/",R450)-1)</f>
        <v>games</v>
      </c>
      <c r="T450" t="str">
        <f>RIGHT(R450,LEN(R450)-SEARCH("/",R450))</f>
        <v>video games</v>
      </c>
    </row>
    <row r="451" spans="1:20" ht="17" x14ac:dyDescent="0.2">
      <c r="A451">
        <v>449</v>
      </c>
      <c r="B451" t="s">
        <v>946</v>
      </c>
      <c r="C451" s="2" t="s">
        <v>947</v>
      </c>
      <c r="D451" s="3">
        <v>900</v>
      </c>
      <c r="E451" s="3">
        <v>8703</v>
      </c>
      <c r="F451" s="20">
        <f>ROUND(E451/D451,2)</f>
        <v>9.67</v>
      </c>
      <c r="G451" t="s">
        <v>20</v>
      </c>
      <c r="H451">
        <v>86</v>
      </c>
      <c r="I451" s="3">
        <f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3">
        <f>((L451/60)/60/24)+DATE(1970,1,1)</f>
        <v>43530.25</v>
      </c>
      <c r="O451" s="13">
        <f>((M451/60)/60/24)+DATE(1970,1,1)</f>
        <v>43547.208333333328</v>
      </c>
      <c r="P451" t="b">
        <v>0</v>
      </c>
      <c r="Q451" t="b">
        <v>0</v>
      </c>
      <c r="R451" t="s">
        <v>89</v>
      </c>
      <c r="S451" t="str">
        <f>LEFT(R451,SEARCH("/",R451)-1)</f>
        <v>games</v>
      </c>
      <c r="T451" t="str">
        <f>RIGHT(R451,LEN(R451)-SEARCH("/",R451))</f>
        <v>video games</v>
      </c>
    </row>
    <row r="452" spans="1:20" ht="17" x14ac:dyDescent="0.2">
      <c r="A452">
        <v>450</v>
      </c>
      <c r="B452" t="s">
        <v>948</v>
      </c>
      <c r="C452" s="2" t="s">
        <v>949</v>
      </c>
      <c r="D452" s="3">
        <v>100</v>
      </c>
      <c r="E452" s="3">
        <v>4</v>
      </c>
      <c r="F452" s="20">
        <f>ROUND(E452/D452,2)</f>
        <v>0.04</v>
      </c>
      <c r="G452" t="s">
        <v>14</v>
      </c>
      <c r="H452">
        <v>1</v>
      </c>
      <c r="I452" s="3">
        <f>IF(H452=0,0,ROUND(E452/H452,2))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>((L452/60)/60/24)+DATE(1970,1,1)</f>
        <v>43394.208333333328</v>
      </c>
      <c r="O452" s="13">
        <f>((M452/60)/60/24)+DATE(1970,1,1)</f>
        <v>43417.25</v>
      </c>
      <c r="P452" t="b">
        <v>0</v>
      </c>
      <c r="Q452" t="b">
        <v>0</v>
      </c>
      <c r="R452" t="s">
        <v>71</v>
      </c>
      <c r="S452" t="str">
        <f>LEFT(R452,SEARCH("/",R452)-1)</f>
        <v>film &amp; video</v>
      </c>
      <c r="T452" t="str">
        <f>RIGHT(R452,LEN(R452)-SEARCH("/",R452))</f>
        <v>animation</v>
      </c>
    </row>
    <row r="453" spans="1:20" ht="17" x14ac:dyDescent="0.2">
      <c r="A453">
        <v>451</v>
      </c>
      <c r="B453" t="s">
        <v>950</v>
      </c>
      <c r="C453" s="2" t="s">
        <v>951</v>
      </c>
      <c r="D453" s="3">
        <v>148400</v>
      </c>
      <c r="E453" s="3">
        <v>182302</v>
      </c>
      <c r="F453" s="20">
        <f>ROUND(E453/D453,2)</f>
        <v>1.23</v>
      </c>
      <c r="G453" t="s">
        <v>20</v>
      </c>
      <c r="H453">
        <v>6286</v>
      </c>
      <c r="I453" s="3">
        <f>IF(H453=0,0,ROUND(E453/H453,2))</f>
        <v>29</v>
      </c>
      <c r="J453" t="s">
        <v>21</v>
      </c>
      <c r="K453" t="s">
        <v>22</v>
      </c>
      <c r="L453">
        <v>1500440400</v>
      </c>
      <c r="M453">
        <v>1503118800</v>
      </c>
      <c r="N453" s="13">
        <f>((L453/60)/60/24)+DATE(1970,1,1)</f>
        <v>42935.208333333328</v>
      </c>
      <c r="O453" s="13">
        <f>((M453/60)/60/24)+DATE(1970,1,1)</f>
        <v>42966.208333333328</v>
      </c>
      <c r="P453" t="b">
        <v>0</v>
      </c>
      <c r="Q453" t="b">
        <v>0</v>
      </c>
      <c r="R453" t="s">
        <v>23</v>
      </c>
      <c r="S453" t="str">
        <f>LEFT(R453,SEARCH("/",R453)-1)</f>
        <v>music</v>
      </c>
      <c r="T453" t="str">
        <f>RIGHT(R453,LEN(R453)-SEARCH("/",R453))</f>
        <v>rock</v>
      </c>
    </row>
    <row r="454" spans="1:20" ht="34" x14ac:dyDescent="0.2">
      <c r="A454">
        <v>452</v>
      </c>
      <c r="B454" t="s">
        <v>952</v>
      </c>
      <c r="C454" s="2" t="s">
        <v>953</v>
      </c>
      <c r="D454" s="3">
        <v>4800</v>
      </c>
      <c r="E454" s="3">
        <v>3045</v>
      </c>
      <c r="F454" s="20">
        <f>ROUND(E454/D454,2)</f>
        <v>0.63</v>
      </c>
      <c r="G454" t="s">
        <v>14</v>
      </c>
      <c r="H454">
        <v>31</v>
      </c>
      <c r="I454" s="3">
        <f>IF(H454=0,0,ROUND(E454/H454,2))</f>
        <v>98.23</v>
      </c>
      <c r="J454" t="s">
        <v>21</v>
      </c>
      <c r="K454" t="s">
        <v>22</v>
      </c>
      <c r="L454">
        <v>1278392400</v>
      </c>
      <c r="M454">
        <v>1278478800</v>
      </c>
      <c r="N454" s="13">
        <f>((L454/60)/60/24)+DATE(1970,1,1)</f>
        <v>40365.208333333336</v>
      </c>
      <c r="O454" s="13">
        <f>((M454/60)/60/24)+DATE(1970,1,1)</f>
        <v>40366.208333333336</v>
      </c>
      <c r="P454" t="b">
        <v>0</v>
      </c>
      <c r="Q454" t="b">
        <v>0</v>
      </c>
      <c r="R454" t="s">
        <v>53</v>
      </c>
      <c r="S454" t="str">
        <f>LEFT(R454,SEARCH("/",R454)-1)</f>
        <v>film &amp; video</v>
      </c>
      <c r="T454" t="str">
        <f>RIGHT(R454,LEN(R454)-SEARCH("/",R454))</f>
        <v>drama</v>
      </c>
    </row>
    <row r="455" spans="1:20" ht="34" x14ac:dyDescent="0.2">
      <c r="A455">
        <v>453</v>
      </c>
      <c r="B455" t="s">
        <v>954</v>
      </c>
      <c r="C455" s="2" t="s">
        <v>955</v>
      </c>
      <c r="D455" s="3">
        <v>182400</v>
      </c>
      <c r="E455" s="3">
        <v>102749</v>
      </c>
      <c r="F455" s="20">
        <f>ROUND(E455/D455,2)</f>
        <v>0.56000000000000005</v>
      </c>
      <c r="G455" t="s">
        <v>14</v>
      </c>
      <c r="H455">
        <v>1181</v>
      </c>
      <c r="I455" s="3">
        <f>IF(H455=0,0,ROUND(E455/H455,2))</f>
        <v>87</v>
      </c>
      <c r="J455" t="s">
        <v>21</v>
      </c>
      <c r="K455" t="s">
        <v>22</v>
      </c>
      <c r="L455">
        <v>1480572000</v>
      </c>
      <c r="M455">
        <v>1484114400</v>
      </c>
      <c r="N455" s="13">
        <f>((L455/60)/60/24)+DATE(1970,1,1)</f>
        <v>42705.25</v>
      </c>
      <c r="O455" s="13">
        <f>((M455/60)/60/24)+DATE(1970,1,1)</f>
        <v>42746.25</v>
      </c>
      <c r="P455" t="b">
        <v>0</v>
      </c>
      <c r="Q455" t="b">
        <v>0</v>
      </c>
      <c r="R455" t="s">
        <v>474</v>
      </c>
      <c r="S455" t="str">
        <f>LEFT(R455,SEARCH("/",R455)-1)</f>
        <v>film &amp; video</v>
      </c>
      <c r="T455" t="str">
        <f>RIGHT(R455,LEN(R455)-SEARCH("/",R455))</f>
        <v>science fiction</v>
      </c>
    </row>
    <row r="456" spans="1:20" ht="17" x14ac:dyDescent="0.2">
      <c r="A456">
        <v>454</v>
      </c>
      <c r="B456" t="s">
        <v>956</v>
      </c>
      <c r="C456" s="2" t="s">
        <v>957</v>
      </c>
      <c r="D456" s="3">
        <v>4000</v>
      </c>
      <c r="E456" s="3">
        <v>1763</v>
      </c>
      <c r="F456" s="20">
        <f>ROUND(E456/D456,2)</f>
        <v>0.44</v>
      </c>
      <c r="G456" t="s">
        <v>14</v>
      </c>
      <c r="H456">
        <v>39</v>
      </c>
      <c r="I456" s="3">
        <f>IF(H456=0,0,ROUND(E456/H456,2))</f>
        <v>45.21</v>
      </c>
      <c r="J456" t="s">
        <v>21</v>
      </c>
      <c r="K456" t="s">
        <v>22</v>
      </c>
      <c r="L456">
        <v>1382331600</v>
      </c>
      <c r="M456">
        <v>1385445600</v>
      </c>
      <c r="N456" s="13">
        <f>((L456/60)/60/24)+DATE(1970,1,1)</f>
        <v>41568.208333333336</v>
      </c>
      <c r="O456" s="13">
        <f>((M456/60)/60/24)+DATE(1970,1,1)</f>
        <v>41604.25</v>
      </c>
      <c r="P456" t="b">
        <v>0</v>
      </c>
      <c r="Q456" t="b">
        <v>1</v>
      </c>
      <c r="R456" t="s">
        <v>53</v>
      </c>
      <c r="S456" t="str">
        <f>LEFT(R456,SEARCH("/",R456)-1)</f>
        <v>film &amp; video</v>
      </c>
      <c r="T456" t="str">
        <f>RIGHT(R456,LEN(R456)-SEARCH("/",R456))</f>
        <v>drama</v>
      </c>
    </row>
    <row r="457" spans="1:20" ht="17" x14ac:dyDescent="0.2">
      <c r="A457">
        <v>455</v>
      </c>
      <c r="B457" t="s">
        <v>958</v>
      </c>
      <c r="C457" s="2" t="s">
        <v>959</v>
      </c>
      <c r="D457" s="3">
        <v>116500</v>
      </c>
      <c r="E457" s="3">
        <v>137904</v>
      </c>
      <c r="F457" s="20">
        <f>ROUND(E457/D457,2)</f>
        <v>1.18</v>
      </c>
      <c r="G457" t="s">
        <v>20</v>
      </c>
      <c r="H457">
        <v>3727</v>
      </c>
      <c r="I457" s="3">
        <f>IF(H457=0,0,ROUND(E457/H457,2))</f>
        <v>37</v>
      </c>
      <c r="J457" t="s">
        <v>21</v>
      </c>
      <c r="K457" t="s">
        <v>22</v>
      </c>
      <c r="L457">
        <v>1316754000</v>
      </c>
      <c r="M457">
        <v>1318741200</v>
      </c>
      <c r="N457" s="13">
        <f>((L457/60)/60/24)+DATE(1970,1,1)</f>
        <v>40809.208333333336</v>
      </c>
      <c r="O457" s="13">
        <f>((M457/60)/60/24)+DATE(1970,1,1)</f>
        <v>40832.208333333336</v>
      </c>
      <c r="P457" t="b">
        <v>0</v>
      </c>
      <c r="Q457" t="b">
        <v>0</v>
      </c>
      <c r="R457" t="s">
        <v>33</v>
      </c>
      <c r="S457" t="str">
        <f>LEFT(R457,SEARCH("/",R457)-1)</f>
        <v>theater</v>
      </c>
      <c r="T457" t="str">
        <f>RIGHT(R457,LEN(R457)-SEARCH("/",R457))</f>
        <v>plays</v>
      </c>
    </row>
    <row r="458" spans="1:20" ht="34" x14ac:dyDescent="0.2">
      <c r="A458">
        <v>456</v>
      </c>
      <c r="B458" t="s">
        <v>960</v>
      </c>
      <c r="C458" s="2" t="s">
        <v>961</v>
      </c>
      <c r="D458" s="3">
        <v>146400</v>
      </c>
      <c r="E458" s="3">
        <v>152438</v>
      </c>
      <c r="F458" s="20">
        <f>ROUND(E458/D458,2)</f>
        <v>1.04</v>
      </c>
      <c r="G458" t="s">
        <v>20</v>
      </c>
      <c r="H458">
        <v>1605</v>
      </c>
      <c r="I458" s="3">
        <f>IF(H458=0,0,ROUND(E458/H458,2))</f>
        <v>94.98</v>
      </c>
      <c r="J458" t="s">
        <v>21</v>
      </c>
      <c r="K458" t="s">
        <v>22</v>
      </c>
      <c r="L458">
        <v>1518242400</v>
      </c>
      <c r="M458">
        <v>1518242400</v>
      </c>
      <c r="N458" s="13">
        <f>((L458/60)/60/24)+DATE(1970,1,1)</f>
        <v>43141.25</v>
      </c>
      <c r="O458" s="13">
        <f>((M458/60)/60/24)+DATE(1970,1,1)</f>
        <v>43141.25</v>
      </c>
      <c r="P458" t="b">
        <v>0</v>
      </c>
      <c r="Q458" t="b">
        <v>1</v>
      </c>
      <c r="R458" t="s">
        <v>60</v>
      </c>
      <c r="S458" t="str">
        <f>LEFT(R458,SEARCH("/",R458)-1)</f>
        <v>music</v>
      </c>
      <c r="T458" t="str">
        <f>RIGHT(R458,LEN(R458)-SEARCH("/",R458))</f>
        <v>indie rock</v>
      </c>
    </row>
    <row r="459" spans="1:20" ht="17" x14ac:dyDescent="0.2">
      <c r="A459">
        <v>457</v>
      </c>
      <c r="B459" t="s">
        <v>962</v>
      </c>
      <c r="C459" s="2" t="s">
        <v>963</v>
      </c>
      <c r="D459" s="3">
        <v>5000</v>
      </c>
      <c r="E459" s="3">
        <v>1332</v>
      </c>
      <c r="F459" s="20">
        <f>ROUND(E459/D459,2)</f>
        <v>0.27</v>
      </c>
      <c r="G459" t="s">
        <v>14</v>
      </c>
      <c r="H459">
        <v>46</v>
      </c>
      <c r="I459" s="3">
        <f>IF(H459=0,0,ROUND(E459/H459,2))</f>
        <v>28.96</v>
      </c>
      <c r="J459" t="s">
        <v>21</v>
      </c>
      <c r="K459" t="s">
        <v>22</v>
      </c>
      <c r="L459">
        <v>1476421200</v>
      </c>
      <c r="M459">
        <v>1476594000</v>
      </c>
      <c r="N459" s="13">
        <f>((L459/60)/60/24)+DATE(1970,1,1)</f>
        <v>42657.208333333328</v>
      </c>
      <c r="O459" s="13">
        <f>((M459/60)/60/24)+DATE(1970,1,1)</f>
        <v>42659.208333333328</v>
      </c>
      <c r="P459" t="b">
        <v>0</v>
      </c>
      <c r="Q459" t="b">
        <v>0</v>
      </c>
      <c r="R459" t="s">
        <v>33</v>
      </c>
      <c r="S459" t="str">
        <f>LEFT(R459,SEARCH("/",R459)-1)</f>
        <v>theater</v>
      </c>
      <c r="T459" t="str">
        <f>RIGHT(R459,LEN(R459)-SEARCH("/",R459))</f>
        <v>plays</v>
      </c>
    </row>
    <row r="460" spans="1:20" ht="17" x14ac:dyDescent="0.2">
      <c r="A460">
        <v>458</v>
      </c>
      <c r="B460" t="s">
        <v>964</v>
      </c>
      <c r="C460" s="2" t="s">
        <v>965</v>
      </c>
      <c r="D460" s="3">
        <v>33800</v>
      </c>
      <c r="E460" s="3">
        <v>118706</v>
      </c>
      <c r="F460" s="20">
        <f>ROUND(E460/D460,2)</f>
        <v>3.51</v>
      </c>
      <c r="G460" t="s">
        <v>20</v>
      </c>
      <c r="H460">
        <v>2120</v>
      </c>
      <c r="I460" s="3">
        <f>IF(H460=0,0,ROUND(E460/H460,2))</f>
        <v>55.99</v>
      </c>
      <c r="J460" t="s">
        <v>21</v>
      </c>
      <c r="K460" t="s">
        <v>22</v>
      </c>
      <c r="L460">
        <v>1269752400</v>
      </c>
      <c r="M460">
        <v>1273554000</v>
      </c>
      <c r="N460" s="13">
        <f>((L460/60)/60/24)+DATE(1970,1,1)</f>
        <v>40265.208333333336</v>
      </c>
      <c r="O460" s="13">
        <f>((M460/60)/60/24)+DATE(1970,1,1)</f>
        <v>40309.208333333336</v>
      </c>
      <c r="P460" t="b">
        <v>0</v>
      </c>
      <c r="Q460" t="b">
        <v>0</v>
      </c>
      <c r="R460" t="s">
        <v>33</v>
      </c>
      <c r="S460" t="str">
        <f>LEFT(R460,SEARCH("/",R460)-1)</f>
        <v>theater</v>
      </c>
      <c r="T460" t="str">
        <f>RIGHT(R460,LEN(R460)-SEARCH("/",R460))</f>
        <v>plays</v>
      </c>
    </row>
    <row r="461" spans="1:20" ht="17" x14ac:dyDescent="0.2">
      <c r="A461">
        <v>459</v>
      </c>
      <c r="B461" t="s">
        <v>966</v>
      </c>
      <c r="C461" s="2" t="s">
        <v>967</v>
      </c>
      <c r="D461" s="3">
        <v>6300</v>
      </c>
      <c r="E461" s="3">
        <v>5674</v>
      </c>
      <c r="F461" s="20">
        <f>ROUND(E461/D461,2)</f>
        <v>0.9</v>
      </c>
      <c r="G461" t="s">
        <v>14</v>
      </c>
      <c r="H461">
        <v>105</v>
      </c>
      <c r="I461" s="3">
        <f>IF(H461=0,0,ROUND(E461/H461,2))</f>
        <v>54.04</v>
      </c>
      <c r="J461" t="s">
        <v>21</v>
      </c>
      <c r="K461" t="s">
        <v>22</v>
      </c>
      <c r="L461">
        <v>1419746400</v>
      </c>
      <c r="M461">
        <v>1421906400</v>
      </c>
      <c r="N461" s="13">
        <f>((L461/60)/60/24)+DATE(1970,1,1)</f>
        <v>42001.25</v>
      </c>
      <c r="O461" s="13">
        <f>((M461/60)/60/24)+DATE(1970,1,1)</f>
        <v>42026.25</v>
      </c>
      <c r="P461" t="b">
        <v>0</v>
      </c>
      <c r="Q461" t="b">
        <v>0</v>
      </c>
      <c r="R461" t="s">
        <v>42</v>
      </c>
      <c r="S461" t="str">
        <f>LEFT(R461,SEARCH("/",R461)-1)</f>
        <v>film &amp; video</v>
      </c>
      <c r="T461" t="str">
        <f>RIGHT(R461,LEN(R461)-SEARCH("/",R461))</f>
        <v>documentary</v>
      </c>
    </row>
    <row r="462" spans="1:20" ht="17" x14ac:dyDescent="0.2">
      <c r="A462">
        <v>460</v>
      </c>
      <c r="B462" t="s">
        <v>968</v>
      </c>
      <c r="C462" s="2" t="s">
        <v>969</v>
      </c>
      <c r="D462" s="3">
        <v>2400</v>
      </c>
      <c r="E462" s="3">
        <v>4119</v>
      </c>
      <c r="F462" s="20">
        <f>ROUND(E462/D462,2)</f>
        <v>1.72</v>
      </c>
      <c r="G462" t="s">
        <v>20</v>
      </c>
      <c r="H462">
        <v>50</v>
      </c>
      <c r="I462" s="3">
        <f>IF(H462=0,0,ROUND(E462/H462,2))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>((L462/60)/60/24)+DATE(1970,1,1)</f>
        <v>40399.208333333336</v>
      </c>
      <c r="O462" s="13">
        <f>((M462/60)/60/24)+DATE(1970,1,1)</f>
        <v>40402.208333333336</v>
      </c>
      <c r="P462" t="b">
        <v>0</v>
      </c>
      <c r="Q462" t="b">
        <v>0</v>
      </c>
      <c r="R462" t="s">
        <v>33</v>
      </c>
      <c r="S462" t="str">
        <f>LEFT(R462,SEARCH("/",R462)-1)</f>
        <v>theater</v>
      </c>
      <c r="T462" t="str">
        <f>RIGHT(R462,LEN(R462)-SEARCH("/",R462))</f>
        <v>plays</v>
      </c>
    </row>
    <row r="463" spans="1:20" ht="17" x14ac:dyDescent="0.2">
      <c r="A463">
        <v>461</v>
      </c>
      <c r="B463" t="s">
        <v>970</v>
      </c>
      <c r="C463" s="2" t="s">
        <v>971</v>
      </c>
      <c r="D463" s="3">
        <v>98800</v>
      </c>
      <c r="E463" s="3">
        <v>139354</v>
      </c>
      <c r="F463" s="20">
        <f>ROUND(E463/D463,2)</f>
        <v>1.41</v>
      </c>
      <c r="G463" t="s">
        <v>20</v>
      </c>
      <c r="H463">
        <v>2080</v>
      </c>
      <c r="I463" s="3">
        <f>IF(H463=0,0,ROUND(E463/H463,2))</f>
        <v>67</v>
      </c>
      <c r="J463" t="s">
        <v>21</v>
      </c>
      <c r="K463" t="s">
        <v>22</v>
      </c>
      <c r="L463">
        <v>1398661200</v>
      </c>
      <c r="M463">
        <v>1400389200</v>
      </c>
      <c r="N463" s="13">
        <f>((L463/60)/60/24)+DATE(1970,1,1)</f>
        <v>41757.208333333336</v>
      </c>
      <c r="O463" s="13">
        <f>((M463/60)/60/24)+DATE(1970,1,1)</f>
        <v>41777.208333333336</v>
      </c>
      <c r="P463" t="b">
        <v>0</v>
      </c>
      <c r="Q463" t="b">
        <v>0</v>
      </c>
      <c r="R463" t="s">
        <v>53</v>
      </c>
      <c r="S463" t="str">
        <f>LEFT(R463,SEARCH("/",R463)-1)</f>
        <v>film &amp; video</v>
      </c>
      <c r="T463" t="str">
        <f>RIGHT(R463,LEN(R463)-SEARCH("/",R463))</f>
        <v>drama</v>
      </c>
    </row>
    <row r="464" spans="1:20" ht="17" x14ac:dyDescent="0.2">
      <c r="A464">
        <v>462</v>
      </c>
      <c r="B464" t="s">
        <v>972</v>
      </c>
      <c r="C464" s="2" t="s">
        <v>973</v>
      </c>
      <c r="D464" s="3">
        <v>188800</v>
      </c>
      <c r="E464" s="3">
        <v>57734</v>
      </c>
      <c r="F464" s="20">
        <f>ROUND(E464/D464,2)</f>
        <v>0.31</v>
      </c>
      <c r="G464" t="s">
        <v>14</v>
      </c>
      <c r="H464">
        <v>535</v>
      </c>
      <c r="I464" s="3">
        <f>IF(H464=0,0,ROUND(E464/H464,2))</f>
        <v>107.91</v>
      </c>
      <c r="J464" t="s">
        <v>21</v>
      </c>
      <c r="K464" t="s">
        <v>22</v>
      </c>
      <c r="L464">
        <v>1359525600</v>
      </c>
      <c r="M464">
        <v>1362808800</v>
      </c>
      <c r="N464" s="13">
        <f>((L464/60)/60/24)+DATE(1970,1,1)</f>
        <v>41304.25</v>
      </c>
      <c r="O464" s="13">
        <f>((M464/60)/60/24)+DATE(1970,1,1)</f>
        <v>41342.25</v>
      </c>
      <c r="P464" t="b">
        <v>0</v>
      </c>
      <c r="Q464" t="b">
        <v>0</v>
      </c>
      <c r="R464" t="s">
        <v>292</v>
      </c>
      <c r="S464" t="str">
        <f>LEFT(R464,SEARCH("/",R464)-1)</f>
        <v>games</v>
      </c>
      <c r="T464" t="str">
        <f>RIGHT(R464,LEN(R464)-SEARCH("/",R464))</f>
        <v>mobile games</v>
      </c>
    </row>
    <row r="465" spans="1:20" ht="34" x14ac:dyDescent="0.2">
      <c r="A465">
        <v>463</v>
      </c>
      <c r="B465" t="s">
        <v>974</v>
      </c>
      <c r="C465" s="2" t="s">
        <v>975</v>
      </c>
      <c r="D465" s="3">
        <v>134300</v>
      </c>
      <c r="E465" s="3">
        <v>145265</v>
      </c>
      <c r="F465" s="20">
        <f>ROUND(E465/D465,2)</f>
        <v>1.08</v>
      </c>
      <c r="G465" t="s">
        <v>20</v>
      </c>
      <c r="H465">
        <v>2105</v>
      </c>
      <c r="I465" s="3">
        <f>IF(H465=0,0,ROUND(E465/H465,2))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3">
        <f>((L465/60)/60/24)+DATE(1970,1,1)</f>
        <v>41639.25</v>
      </c>
      <c r="O465" s="13">
        <f>((M465/60)/60/24)+DATE(1970,1,1)</f>
        <v>41643.25</v>
      </c>
      <c r="P465" t="b">
        <v>0</v>
      </c>
      <c r="Q465" t="b">
        <v>0</v>
      </c>
      <c r="R465" t="s">
        <v>71</v>
      </c>
      <c r="S465" t="str">
        <f>LEFT(R465,SEARCH("/",R465)-1)</f>
        <v>film &amp; video</v>
      </c>
      <c r="T465" t="str">
        <f>RIGHT(R465,LEN(R465)-SEARCH("/",R465))</f>
        <v>animation</v>
      </c>
    </row>
    <row r="466" spans="1:20" ht="17" x14ac:dyDescent="0.2">
      <c r="A466">
        <v>464</v>
      </c>
      <c r="B466" t="s">
        <v>976</v>
      </c>
      <c r="C466" s="2" t="s">
        <v>977</v>
      </c>
      <c r="D466" s="3">
        <v>71200</v>
      </c>
      <c r="E466" s="3">
        <v>95020</v>
      </c>
      <c r="F466" s="20">
        <f>ROUND(E466/D466,2)</f>
        <v>1.33</v>
      </c>
      <c r="G466" t="s">
        <v>20</v>
      </c>
      <c r="H466">
        <v>2436</v>
      </c>
      <c r="I466" s="3">
        <f>IF(H466=0,0,ROUND(E466/H466,2))</f>
        <v>39.01</v>
      </c>
      <c r="J466" t="s">
        <v>21</v>
      </c>
      <c r="K466" t="s">
        <v>22</v>
      </c>
      <c r="L466">
        <v>1518328800</v>
      </c>
      <c r="M466">
        <v>1519538400</v>
      </c>
      <c r="N466" s="13">
        <f>((L466/60)/60/24)+DATE(1970,1,1)</f>
        <v>43142.25</v>
      </c>
      <c r="O466" s="13">
        <f>((M466/60)/60/24)+DATE(1970,1,1)</f>
        <v>43156.25</v>
      </c>
      <c r="P466" t="b">
        <v>0</v>
      </c>
      <c r="Q466" t="b">
        <v>0</v>
      </c>
      <c r="R466" t="s">
        <v>33</v>
      </c>
      <c r="S466" t="str">
        <f>LEFT(R466,SEARCH("/",R466)-1)</f>
        <v>theater</v>
      </c>
      <c r="T466" t="str">
        <f>RIGHT(R466,LEN(R466)-SEARCH("/",R466))</f>
        <v>plays</v>
      </c>
    </row>
    <row r="467" spans="1:20" ht="17" x14ac:dyDescent="0.2">
      <c r="A467">
        <v>465</v>
      </c>
      <c r="B467" t="s">
        <v>978</v>
      </c>
      <c r="C467" s="2" t="s">
        <v>979</v>
      </c>
      <c r="D467" s="3">
        <v>4700</v>
      </c>
      <c r="E467" s="3">
        <v>8829</v>
      </c>
      <c r="F467" s="20">
        <f>ROUND(E467/D467,2)</f>
        <v>1.88</v>
      </c>
      <c r="G467" t="s">
        <v>20</v>
      </c>
      <c r="H467">
        <v>80</v>
      </c>
      <c r="I467" s="3">
        <f>IF(H467=0,0,ROUND(E467/H467,2))</f>
        <v>110.36</v>
      </c>
      <c r="J467" t="s">
        <v>21</v>
      </c>
      <c r="K467" t="s">
        <v>22</v>
      </c>
      <c r="L467">
        <v>1517032800</v>
      </c>
      <c r="M467">
        <v>1517810400</v>
      </c>
      <c r="N467" s="13">
        <f>((L467/60)/60/24)+DATE(1970,1,1)</f>
        <v>43127.25</v>
      </c>
      <c r="O467" s="13">
        <f>((M467/60)/60/24)+DATE(1970,1,1)</f>
        <v>43136.25</v>
      </c>
      <c r="P467" t="b">
        <v>0</v>
      </c>
      <c r="Q467" t="b">
        <v>0</v>
      </c>
      <c r="R467" t="s">
        <v>206</v>
      </c>
      <c r="S467" t="str">
        <f>LEFT(R467,SEARCH("/",R467)-1)</f>
        <v>publishing</v>
      </c>
      <c r="T467" t="str">
        <f>RIGHT(R467,LEN(R467)-SEARCH("/",R467))</f>
        <v>translations</v>
      </c>
    </row>
    <row r="468" spans="1:20" ht="17" x14ac:dyDescent="0.2">
      <c r="A468">
        <v>466</v>
      </c>
      <c r="B468" t="s">
        <v>980</v>
      </c>
      <c r="C468" s="2" t="s">
        <v>981</v>
      </c>
      <c r="D468" s="3">
        <v>1200</v>
      </c>
      <c r="E468" s="3">
        <v>3984</v>
      </c>
      <c r="F468" s="20">
        <f>ROUND(E468/D468,2)</f>
        <v>3.32</v>
      </c>
      <c r="G468" t="s">
        <v>20</v>
      </c>
      <c r="H468">
        <v>42</v>
      </c>
      <c r="I468" s="3">
        <f>IF(H468=0,0,ROUND(E468/H468,2))</f>
        <v>94.86</v>
      </c>
      <c r="J468" t="s">
        <v>21</v>
      </c>
      <c r="K468" t="s">
        <v>22</v>
      </c>
      <c r="L468">
        <v>1368594000</v>
      </c>
      <c r="M468">
        <v>1370581200</v>
      </c>
      <c r="N468" s="13">
        <f>((L468/60)/60/24)+DATE(1970,1,1)</f>
        <v>41409.208333333336</v>
      </c>
      <c r="O468" s="13">
        <f>((M468/60)/60/24)+DATE(1970,1,1)</f>
        <v>41432.208333333336</v>
      </c>
      <c r="P468" t="b">
        <v>0</v>
      </c>
      <c r="Q468" t="b">
        <v>1</v>
      </c>
      <c r="R468" t="s">
        <v>65</v>
      </c>
      <c r="S468" t="str">
        <f>LEFT(R468,SEARCH("/",R468)-1)</f>
        <v>technology</v>
      </c>
      <c r="T468" t="str">
        <f>RIGHT(R468,LEN(R468)-SEARCH("/",R468))</f>
        <v>wearables</v>
      </c>
    </row>
    <row r="469" spans="1:20" ht="34" x14ac:dyDescent="0.2">
      <c r="A469">
        <v>467</v>
      </c>
      <c r="B469" t="s">
        <v>982</v>
      </c>
      <c r="C469" s="2" t="s">
        <v>983</v>
      </c>
      <c r="D469" s="3">
        <v>1400</v>
      </c>
      <c r="E469" s="3">
        <v>8053</v>
      </c>
      <c r="F469" s="20">
        <f>ROUND(E469/D469,2)</f>
        <v>5.75</v>
      </c>
      <c r="G469" t="s">
        <v>20</v>
      </c>
      <c r="H469">
        <v>139</v>
      </c>
      <c r="I469" s="3">
        <f>IF(H469=0,0,ROUND(E469/H469,2))</f>
        <v>57.94</v>
      </c>
      <c r="J469" t="s">
        <v>15</v>
      </c>
      <c r="K469" t="s">
        <v>16</v>
      </c>
      <c r="L469">
        <v>1448258400</v>
      </c>
      <c r="M469">
        <v>1448863200</v>
      </c>
      <c r="N469" s="13">
        <f>((L469/60)/60/24)+DATE(1970,1,1)</f>
        <v>42331.25</v>
      </c>
      <c r="O469" s="13">
        <f>((M469/60)/60/24)+DATE(1970,1,1)</f>
        <v>42338.25</v>
      </c>
      <c r="P469" t="b">
        <v>0</v>
      </c>
      <c r="Q469" t="b">
        <v>1</v>
      </c>
      <c r="R469" t="s">
        <v>28</v>
      </c>
      <c r="S469" t="str">
        <f>LEFT(R469,SEARCH("/",R469)-1)</f>
        <v>technology</v>
      </c>
      <c r="T469" t="str">
        <f>RIGHT(R469,LEN(R469)-SEARCH("/",R469))</f>
        <v>web</v>
      </c>
    </row>
    <row r="470" spans="1:20" ht="17" x14ac:dyDescent="0.2">
      <c r="A470">
        <v>468</v>
      </c>
      <c r="B470" t="s">
        <v>984</v>
      </c>
      <c r="C470" s="2" t="s">
        <v>985</v>
      </c>
      <c r="D470" s="3">
        <v>4000</v>
      </c>
      <c r="E470" s="3">
        <v>1620</v>
      </c>
      <c r="F470" s="20">
        <f>ROUND(E470/D470,2)</f>
        <v>0.41</v>
      </c>
      <c r="G470" t="s">
        <v>14</v>
      </c>
      <c r="H470">
        <v>16</v>
      </c>
      <c r="I470" s="3">
        <f>IF(H470=0,0,ROUND(E470/H470,2))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>((L470/60)/60/24)+DATE(1970,1,1)</f>
        <v>43569.208333333328</v>
      </c>
      <c r="O470" s="13">
        <f>((M470/60)/60/24)+DATE(1970,1,1)</f>
        <v>43585.208333333328</v>
      </c>
      <c r="P470" t="b">
        <v>0</v>
      </c>
      <c r="Q470" t="b">
        <v>0</v>
      </c>
      <c r="R470" t="s">
        <v>33</v>
      </c>
      <c r="S470" t="str">
        <f>LEFT(R470,SEARCH("/",R470)-1)</f>
        <v>theater</v>
      </c>
      <c r="T470" t="str">
        <f>RIGHT(R470,LEN(R470)-SEARCH("/",R470))</f>
        <v>plays</v>
      </c>
    </row>
    <row r="471" spans="1:20" ht="17" x14ac:dyDescent="0.2">
      <c r="A471">
        <v>469</v>
      </c>
      <c r="B471" t="s">
        <v>986</v>
      </c>
      <c r="C471" s="2" t="s">
        <v>987</v>
      </c>
      <c r="D471" s="3">
        <v>5600</v>
      </c>
      <c r="E471" s="3">
        <v>10328</v>
      </c>
      <c r="F471" s="20">
        <f>ROUND(E471/D471,2)</f>
        <v>1.84</v>
      </c>
      <c r="G471" t="s">
        <v>20</v>
      </c>
      <c r="H471">
        <v>159</v>
      </c>
      <c r="I471" s="3">
        <f>IF(H471=0,0,ROUND(E471/H471,2))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3">
        <f>((L471/60)/60/24)+DATE(1970,1,1)</f>
        <v>42142.208333333328</v>
      </c>
      <c r="O471" s="13">
        <f>((M471/60)/60/24)+DATE(1970,1,1)</f>
        <v>42144.208333333328</v>
      </c>
      <c r="P471" t="b">
        <v>0</v>
      </c>
      <c r="Q471" t="b">
        <v>0</v>
      </c>
      <c r="R471" t="s">
        <v>53</v>
      </c>
      <c r="S471" t="str">
        <f>LEFT(R471,SEARCH("/",R471)-1)</f>
        <v>film &amp; video</v>
      </c>
      <c r="T471" t="str">
        <f>RIGHT(R471,LEN(R471)-SEARCH("/",R471))</f>
        <v>drama</v>
      </c>
    </row>
    <row r="472" spans="1:20" ht="17" x14ac:dyDescent="0.2">
      <c r="A472">
        <v>470</v>
      </c>
      <c r="B472" t="s">
        <v>988</v>
      </c>
      <c r="C472" s="2" t="s">
        <v>989</v>
      </c>
      <c r="D472" s="3">
        <v>3600</v>
      </c>
      <c r="E472" s="3">
        <v>10289</v>
      </c>
      <c r="F472" s="20">
        <f>ROUND(E472/D472,2)</f>
        <v>2.86</v>
      </c>
      <c r="G472" t="s">
        <v>20</v>
      </c>
      <c r="H472">
        <v>381</v>
      </c>
      <c r="I472" s="3">
        <f>IF(H472=0,0,ROUND(E472/H472,2))</f>
        <v>27.01</v>
      </c>
      <c r="J472" t="s">
        <v>21</v>
      </c>
      <c r="K472" t="s">
        <v>22</v>
      </c>
      <c r="L472">
        <v>1481522400</v>
      </c>
      <c r="M472">
        <v>1482127200</v>
      </c>
      <c r="N472" s="13">
        <f>((L472/60)/60/24)+DATE(1970,1,1)</f>
        <v>42716.25</v>
      </c>
      <c r="O472" s="13">
        <f>((M472/60)/60/24)+DATE(1970,1,1)</f>
        <v>42723.25</v>
      </c>
      <c r="P472" t="b">
        <v>0</v>
      </c>
      <c r="Q472" t="b">
        <v>0</v>
      </c>
      <c r="R472" t="s">
        <v>65</v>
      </c>
      <c r="S472" t="str">
        <f>LEFT(R472,SEARCH("/",R472)-1)</f>
        <v>technology</v>
      </c>
      <c r="T472" t="str">
        <f>RIGHT(R472,LEN(R472)-SEARCH("/",R472))</f>
        <v>wearables</v>
      </c>
    </row>
    <row r="473" spans="1:20" ht="17" x14ac:dyDescent="0.2">
      <c r="A473">
        <v>471</v>
      </c>
      <c r="B473" t="s">
        <v>446</v>
      </c>
      <c r="C473" s="2" t="s">
        <v>990</v>
      </c>
      <c r="D473" s="3">
        <v>3100</v>
      </c>
      <c r="E473" s="3">
        <v>9889</v>
      </c>
      <c r="F473" s="20">
        <f>ROUND(E473/D473,2)</f>
        <v>3.19</v>
      </c>
      <c r="G473" t="s">
        <v>20</v>
      </c>
      <c r="H473">
        <v>194</v>
      </c>
      <c r="I473" s="3">
        <f>IF(H473=0,0,ROUND(E473/H473,2))</f>
        <v>50.97</v>
      </c>
      <c r="J473" t="s">
        <v>40</v>
      </c>
      <c r="K473" t="s">
        <v>41</v>
      </c>
      <c r="L473">
        <v>1335934800</v>
      </c>
      <c r="M473">
        <v>1335934800</v>
      </c>
      <c r="N473" s="13">
        <f>((L473/60)/60/24)+DATE(1970,1,1)</f>
        <v>41031.208333333336</v>
      </c>
      <c r="O473" s="13">
        <f>((M473/60)/60/24)+DATE(1970,1,1)</f>
        <v>41031.208333333336</v>
      </c>
      <c r="P473" t="b">
        <v>0</v>
      </c>
      <c r="Q473" t="b">
        <v>1</v>
      </c>
      <c r="R473" t="s">
        <v>17</v>
      </c>
      <c r="S473" t="str">
        <f>LEFT(R473,SEARCH("/",R473)-1)</f>
        <v>food</v>
      </c>
      <c r="T473" t="str">
        <f>RIGHT(R473,LEN(R473)-SEARCH("/",R473))</f>
        <v>food trucks</v>
      </c>
    </row>
    <row r="474" spans="1:20" ht="34" x14ac:dyDescent="0.2">
      <c r="A474">
        <v>472</v>
      </c>
      <c r="B474" t="s">
        <v>991</v>
      </c>
      <c r="C474" s="2" t="s">
        <v>992</v>
      </c>
      <c r="D474" s="3">
        <v>153800</v>
      </c>
      <c r="E474" s="3">
        <v>60342</v>
      </c>
      <c r="F474" s="20">
        <f>ROUND(E474/D474,2)</f>
        <v>0.39</v>
      </c>
      <c r="G474" t="s">
        <v>14</v>
      </c>
      <c r="H474">
        <v>575</v>
      </c>
      <c r="I474" s="3">
        <f>IF(H474=0,0,ROUND(E474/H474,2))</f>
        <v>104.94</v>
      </c>
      <c r="J474" t="s">
        <v>21</v>
      </c>
      <c r="K474" t="s">
        <v>22</v>
      </c>
      <c r="L474">
        <v>1552280400</v>
      </c>
      <c r="M474">
        <v>1556946000</v>
      </c>
      <c r="N474" s="13">
        <f>((L474/60)/60/24)+DATE(1970,1,1)</f>
        <v>43535.208333333328</v>
      </c>
      <c r="O474" s="13">
        <f>((M474/60)/60/24)+DATE(1970,1,1)</f>
        <v>43589.208333333328</v>
      </c>
      <c r="P474" t="b">
        <v>0</v>
      </c>
      <c r="Q474" t="b">
        <v>0</v>
      </c>
      <c r="R474" t="s">
        <v>23</v>
      </c>
      <c r="S474" t="str">
        <f>LEFT(R474,SEARCH("/",R474)-1)</f>
        <v>music</v>
      </c>
      <c r="T474" t="str">
        <f>RIGHT(R474,LEN(R474)-SEARCH("/",R474))</f>
        <v>rock</v>
      </c>
    </row>
    <row r="475" spans="1:20" ht="17" x14ac:dyDescent="0.2">
      <c r="A475">
        <v>473</v>
      </c>
      <c r="B475" t="s">
        <v>993</v>
      </c>
      <c r="C475" s="2" t="s">
        <v>994</v>
      </c>
      <c r="D475" s="3">
        <v>5000</v>
      </c>
      <c r="E475" s="3">
        <v>8907</v>
      </c>
      <c r="F475" s="20">
        <f>ROUND(E475/D475,2)</f>
        <v>1.78</v>
      </c>
      <c r="G475" t="s">
        <v>20</v>
      </c>
      <c r="H475">
        <v>106</v>
      </c>
      <c r="I475" s="3">
        <f>IF(H475=0,0,ROUND(E475/H475,2))</f>
        <v>84.03</v>
      </c>
      <c r="J475" t="s">
        <v>21</v>
      </c>
      <c r="K475" t="s">
        <v>22</v>
      </c>
      <c r="L475">
        <v>1529989200</v>
      </c>
      <c r="M475">
        <v>1530075600</v>
      </c>
      <c r="N475" s="13">
        <f>((L475/60)/60/24)+DATE(1970,1,1)</f>
        <v>43277.208333333328</v>
      </c>
      <c r="O475" s="13">
        <f>((M475/60)/60/24)+DATE(1970,1,1)</f>
        <v>43278.208333333328</v>
      </c>
      <c r="P475" t="b">
        <v>0</v>
      </c>
      <c r="Q475" t="b">
        <v>0</v>
      </c>
      <c r="R475" t="s">
        <v>50</v>
      </c>
      <c r="S475" t="str">
        <f>LEFT(R475,SEARCH("/",R475)-1)</f>
        <v>music</v>
      </c>
      <c r="T475" t="str">
        <f>RIGHT(R475,LEN(R475)-SEARCH("/",R475))</f>
        <v>electric music</v>
      </c>
    </row>
    <row r="476" spans="1:20" ht="17" x14ac:dyDescent="0.2">
      <c r="A476">
        <v>474</v>
      </c>
      <c r="B476" t="s">
        <v>995</v>
      </c>
      <c r="C476" s="2" t="s">
        <v>996</v>
      </c>
      <c r="D476" s="3">
        <v>4000</v>
      </c>
      <c r="E476" s="3">
        <v>14606</v>
      </c>
      <c r="F476" s="20">
        <f>ROUND(E476/D476,2)</f>
        <v>3.65</v>
      </c>
      <c r="G476" t="s">
        <v>20</v>
      </c>
      <c r="H476">
        <v>142</v>
      </c>
      <c r="I476" s="3">
        <f>IF(H476=0,0,ROUND(E476/H476,2))</f>
        <v>102.86</v>
      </c>
      <c r="J476" t="s">
        <v>21</v>
      </c>
      <c r="K476" t="s">
        <v>22</v>
      </c>
      <c r="L476">
        <v>1418709600</v>
      </c>
      <c r="M476">
        <v>1418796000</v>
      </c>
      <c r="N476" s="13">
        <f>((L476/60)/60/24)+DATE(1970,1,1)</f>
        <v>41989.25</v>
      </c>
      <c r="O476" s="13">
        <f>((M476/60)/60/24)+DATE(1970,1,1)</f>
        <v>41990.25</v>
      </c>
      <c r="P476" t="b">
        <v>0</v>
      </c>
      <c r="Q476" t="b">
        <v>0</v>
      </c>
      <c r="R476" t="s">
        <v>269</v>
      </c>
      <c r="S476" t="str">
        <f>LEFT(R476,SEARCH("/",R476)-1)</f>
        <v>film &amp; video</v>
      </c>
      <c r="T476" t="str">
        <f>RIGHT(R476,LEN(R476)-SEARCH("/",R476))</f>
        <v>television</v>
      </c>
    </row>
    <row r="477" spans="1:20" ht="34" x14ac:dyDescent="0.2">
      <c r="A477">
        <v>475</v>
      </c>
      <c r="B477" t="s">
        <v>997</v>
      </c>
      <c r="C477" s="2" t="s">
        <v>998</v>
      </c>
      <c r="D477" s="3">
        <v>7400</v>
      </c>
      <c r="E477" s="3">
        <v>8432</v>
      </c>
      <c r="F477" s="20">
        <f>ROUND(E477/D477,2)</f>
        <v>1.1399999999999999</v>
      </c>
      <c r="G477" t="s">
        <v>20</v>
      </c>
      <c r="H477">
        <v>211</v>
      </c>
      <c r="I477" s="3">
        <f>IF(H477=0,0,ROUND(E477/H477,2))</f>
        <v>39.96</v>
      </c>
      <c r="J477" t="s">
        <v>21</v>
      </c>
      <c r="K477" t="s">
        <v>22</v>
      </c>
      <c r="L477">
        <v>1372136400</v>
      </c>
      <c r="M477">
        <v>1372482000</v>
      </c>
      <c r="N477" s="13">
        <f>((L477/60)/60/24)+DATE(1970,1,1)</f>
        <v>41450.208333333336</v>
      </c>
      <c r="O477" s="13">
        <f>((M477/60)/60/24)+DATE(1970,1,1)</f>
        <v>41454.208333333336</v>
      </c>
      <c r="P477" t="b">
        <v>0</v>
      </c>
      <c r="Q477" t="b">
        <v>1</v>
      </c>
      <c r="R477" t="s">
        <v>206</v>
      </c>
      <c r="S477" t="str">
        <f>LEFT(R477,SEARCH("/",R477)-1)</f>
        <v>publishing</v>
      </c>
      <c r="T477" t="str">
        <f>RIGHT(R477,LEN(R477)-SEARCH("/",R477))</f>
        <v>translations</v>
      </c>
    </row>
    <row r="478" spans="1:20" ht="34" x14ac:dyDescent="0.2">
      <c r="A478">
        <v>476</v>
      </c>
      <c r="B478" t="s">
        <v>999</v>
      </c>
      <c r="C478" s="2" t="s">
        <v>1000</v>
      </c>
      <c r="D478" s="3">
        <v>191500</v>
      </c>
      <c r="E478" s="3">
        <v>57122</v>
      </c>
      <c r="F478" s="20">
        <f>ROUND(E478/D478,2)</f>
        <v>0.3</v>
      </c>
      <c r="G478" t="s">
        <v>14</v>
      </c>
      <c r="H478">
        <v>1120</v>
      </c>
      <c r="I478" s="3">
        <f>IF(H478=0,0,ROUND(E478/H478,2))</f>
        <v>51</v>
      </c>
      <c r="J478" t="s">
        <v>21</v>
      </c>
      <c r="K478" t="s">
        <v>22</v>
      </c>
      <c r="L478">
        <v>1533877200</v>
      </c>
      <c r="M478">
        <v>1534395600</v>
      </c>
      <c r="N478" s="13">
        <f>((L478/60)/60/24)+DATE(1970,1,1)</f>
        <v>43322.208333333328</v>
      </c>
      <c r="O478" s="13">
        <f>((M478/60)/60/24)+DATE(1970,1,1)</f>
        <v>43328.208333333328</v>
      </c>
      <c r="P478" t="b">
        <v>0</v>
      </c>
      <c r="Q478" t="b">
        <v>0</v>
      </c>
      <c r="R478" t="s">
        <v>119</v>
      </c>
      <c r="S478" t="str">
        <f>LEFT(R478,SEARCH("/",R478)-1)</f>
        <v>publishing</v>
      </c>
      <c r="T478" t="str">
        <f>RIGHT(R478,LEN(R478)-SEARCH("/",R478))</f>
        <v>fiction</v>
      </c>
    </row>
    <row r="479" spans="1:20" ht="17" x14ac:dyDescent="0.2">
      <c r="A479">
        <v>477</v>
      </c>
      <c r="B479" t="s">
        <v>1001</v>
      </c>
      <c r="C479" s="2" t="s">
        <v>1002</v>
      </c>
      <c r="D479" s="3">
        <v>8500</v>
      </c>
      <c r="E479" s="3">
        <v>4613</v>
      </c>
      <c r="F479" s="20">
        <f>ROUND(E479/D479,2)</f>
        <v>0.54</v>
      </c>
      <c r="G479" t="s">
        <v>14</v>
      </c>
      <c r="H479">
        <v>113</v>
      </c>
      <c r="I479" s="3">
        <f>IF(H479=0,0,ROUND(E479/H479,2))</f>
        <v>40.82</v>
      </c>
      <c r="J479" t="s">
        <v>21</v>
      </c>
      <c r="K479" t="s">
        <v>22</v>
      </c>
      <c r="L479">
        <v>1309064400</v>
      </c>
      <c r="M479">
        <v>1311397200</v>
      </c>
      <c r="N479" s="13">
        <f>((L479/60)/60/24)+DATE(1970,1,1)</f>
        <v>40720.208333333336</v>
      </c>
      <c r="O479" s="13">
        <f>((M479/60)/60/24)+DATE(1970,1,1)</f>
        <v>40747.208333333336</v>
      </c>
      <c r="P479" t="b">
        <v>0</v>
      </c>
      <c r="Q479" t="b">
        <v>0</v>
      </c>
      <c r="R479" t="s">
        <v>474</v>
      </c>
      <c r="S479" t="str">
        <f>LEFT(R479,SEARCH("/",R479)-1)</f>
        <v>film &amp; video</v>
      </c>
      <c r="T479" t="str">
        <f>RIGHT(R479,LEN(R479)-SEARCH("/",R479))</f>
        <v>science fiction</v>
      </c>
    </row>
    <row r="480" spans="1:20" ht="17" x14ac:dyDescent="0.2">
      <c r="A480">
        <v>478</v>
      </c>
      <c r="B480" t="s">
        <v>1003</v>
      </c>
      <c r="C480" s="2" t="s">
        <v>1004</v>
      </c>
      <c r="D480" s="3">
        <v>68800</v>
      </c>
      <c r="E480" s="3">
        <v>162603</v>
      </c>
      <c r="F480" s="20">
        <f>ROUND(E480/D480,2)</f>
        <v>2.36</v>
      </c>
      <c r="G480" t="s">
        <v>20</v>
      </c>
      <c r="H480">
        <v>2756</v>
      </c>
      <c r="I480" s="3">
        <f>IF(H480=0,0,ROUND(E480/H480,2))</f>
        <v>59</v>
      </c>
      <c r="J480" t="s">
        <v>21</v>
      </c>
      <c r="K480" t="s">
        <v>22</v>
      </c>
      <c r="L480">
        <v>1425877200</v>
      </c>
      <c r="M480">
        <v>1426914000</v>
      </c>
      <c r="N480" s="13">
        <f>((L480/60)/60/24)+DATE(1970,1,1)</f>
        <v>42072.208333333328</v>
      </c>
      <c r="O480" s="13">
        <f>((M480/60)/60/24)+DATE(1970,1,1)</f>
        <v>42084.208333333328</v>
      </c>
      <c r="P480" t="b">
        <v>0</v>
      </c>
      <c r="Q480" t="b">
        <v>0</v>
      </c>
      <c r="R480" t="s">
        <v>65</v>
      </c>
      <c r="S480" t="str">
        <f>LEFT(R480,SEARCH("/",R480)-1)</f>
        <v>technology</v>
      </c>
      <c r="T480" t="str">
        <f>RIGHT(R480,LEN(R480)-SEARCH("/",R480))</f>
        <v>wearables</v>
      </c>
    </row>
    <row r="481" spans="1:20" ht="17" x14ac:dyDescent="0.2">
      <c r="A481">
        <v>479</v>
      </c>
      <c r="B481" t="s">
        <v>1005</v>
      </c>
      <c r="C481" s="2" t="s">
        <v>1006</v>
      </c>
      <c r="D481" s="3">
        <v>2400</v>
      </c>
      <c r="E481" s="3">
        <v>12310</v>
      </c>
      <c r="F481" s="20">
        <f>ROUND(E481/D481,2)</f>
        <v>5.13</v>
      </c>
      <c r="G481" t="s">
        <v>20</v>
      </c>
      <c r="H481">
        <v>173</v>
      </c>
      <c r="I481" s="3">
        <f>IF(H481=0,0,ROUND(E481/H481,2))</f>
        <v>71.16</v>
      </c>
      <c r="J481" t="s">
        <v>40</v>
      </c>
      <c r="K481" t="s">
        <v>41</v>
      </c>
      <c r="L481">
        <v>1501304400</v>
      </c>
      <c r="M481">
        <v>1501477200</v>
      </c>
      <c r="N481" s="13">
        <f>((L481/60)/60/24)+DATE(1970,1,1)</f>
        <v>42945.208333333328</v>
      </c>
      <c r="O481" s="13">
        <f>((M481/60)/60/24)+DATE(1970,1,1)</f>
        <v>42947.208333333328</v>
      </c>
      <c r="P481" t="b">
        <v>0</v>
      </c>
      <c r="Q481" t="b">
        <v>0</v>
      </c>
      <c r="R481" t="s">
        <v>17</v>
      </c>
      <c r="S481" t="str">
        <f>LEFT(R481,SEARCH("/",R481)-1)</f>
        <v>food</v>
      </c>
      <c r="T481" t="str">
        <f>RIGHT(R481,LEN(R481)-SEARCH("/",R481))</f>
        <v>food trucks</v>
      </c>
    </row>
    <row r="482" spans="1:20" ht="17" x14ac:dyDescent="0.2">
      <c r="A482">
        <v>480</v>
      </c>
      <c r="B482" t="s">
        <v>1007</v>
      </c>
      <c r="C482" s="2" t="s">
        <v>1008</v>
      </c>
      <c r="D482" s="3">
        <v>8600</v>
      </c>
      <c r="E482" s="3">
        <v>8656</v>
      </c>
      <c r="F482" s="20">
        <f>ROUND(E482/D482,2)</f>
        <v>1.01</v>
      </c>
      <c r="G482" t="s">
        <v>20</v>
      </c>
      <c r="H482">
        <v>87</v>
      </c>
      <c r="I482" s="3">
        <f>IF(H482=0,0,ROUND(E482/H482,2))</f>
        <v>99.49</v>
      </c>
      <c r="J482" t="s">
        <v>21</v>
      </c>
      <c r="K482" t="s">
        <v>22</v>
      </c>
      <c r="L482">
        <v>1268287200</v>
      </c>
      <c r="M482">
        <v>1269061200</v>
      </c>
      <c r="N482" s="13">
        <f>((L482/60)/60/24)+DATE(1970,1,1)</f>
        <v>40248.25</v>
      </c>
      <c r="O482" s="13">
        <f>((M482/60)/60/24)+DATE(1970,1,1)</f>
        <v>40257.208333333336</v>
      </c>
      <c r="P482" t="b">
        <v>0</v>
      </c>
      <c r="Q482" t="b">
        <v>1</v>
      </c>
      <c r="R482" t="s">
        <v>122</v>
      </c>
      <c r="S482" t="str">
        <f>LEFT(R482,SEARCH("/",R482)-1)</f>
        <v>photography</v>
      </c>
      <c r="T482" t="str">
        <f>RIGHT(R482,LEN(R482)-SEARCH("/",R482))</f>
        <v>photography books</v>
      </c>
    </row>
    <row r="483" spans="1:20" ht="34" x14ac:dyDescent="0.2">
      <c r="A483">
        <v>481</v>
      </c>
      <c r="B483" t="s">
        <v>1009</v>
      </c>
      <c r="C483" s="2" t="s">
        <v>1010</v>
      </c>
      <c r="D483" s="3">
        <v>196600</v>
      </c>
      <c r="E483" s="3">
        <v>159931</v>
      </c>
      <c r="F483" s="20">
        <f>ROUND(E483/D483,2)</f>
        <v>0.81</v>
      </c>
      <c r="G483" t="s">
        <v>14</v>
      </c>
      <c r="H483">
        <v>1538</v>
      </c>
      <c r="I483" s="3">
        <f>IF(H483=0,0,ROUND(E483/H483,2))</f>
        <v>103.99</v>
      </c>
      <c r="J483" t="s">
        <v>21</v>
      </c>
      <c r="K483" t="s">
        <v>22</v>
      </c>
      <c r="L483">
        <v>1412139600</v>
      </c>
      <c r="M483">
        <v>1415772000</v>
      </c>
      <c r="N483" s="13">
        <f>((L483/60)/60/24)+DATE(1970,1,1)</f>
        <v>41913.208333333336</v>
      </c>
      <c r="O483" s="13">
        <f>((M483/60)/60/24)+DATE(1970,1,1)</f>
        <v>41955.25</v>
      </c>
      <c r="P483" t="b">
        <v>0</v>
      </c>
      <c r="Q483" t="b">
        <v>1</v>
      </c>
      <c r="R483" t="s">
        <v>33</v>
      </c>
      <c r="S483" t="str">
        <f>LEFT(R483,SEARCH("/",R483)-1)</f>
        <v>theater</v>
      </c>
      <c r="T483" t="str">
        <f>RIGHT(R483,LEN(R483)-SEARCH("/",R483))</f>
        <v>plays</v>
      </c>
    </row>
    <row r="484" spans="1:20" ht="34" x14ac:dyDescent="0.2">
      <c r="A484">
        <v>482</v>
      </c>
      <c r="B484" t="s">
        <v>1011</v>
      </c>
      <c r="C484" s="2" t="s">
        <v>1012</v>
      </c>
      <c r="D484" s="3">
        <v>4200</v>
      </c>
      <c r="E484" s="3">
        <v>689</v>
      </c>
      <c r="F484" s="20">
        <f>ROUND(E484/D484,2)</f>
        <v>0.16</v>
      </c>
      <c r="G484" t="s">
        <v>14</v>
      </c>
      <c r="H484">
        <v>9</v>
      </c>
      <c r="I484" s="3">
        <f>IF(H484=0,0,ROUND(E484/H484,2))</f>
        <v>76.56</v>
      </c>
      <c r="J484" t="s">
        <v>21</v>
      </c>
      <c r="K484" t="s">
        <v>22</v>
      </c>
      <c r="L484">
        <v>1330063200</v>
      </c>
      <c r="M484">
        <v>1331013600</v>
      </c>
      <c r="N484" s="13">
        <f>((L484/60)/60/24)+DATE(1970,1,1)</f>
        <v>40963.25</v>
      </c>
      <c r="O484" s="13">
        <f>((M484/60)/60/24)+DATE(1970,1,1)</f>
        <v>40974.25</v>
      </c>
      <c r="P484" t="b">
        <v>0</v>
      </c>
      <c r="Q484" t="b">
        <v>1</v>
      </c>
      <c r="R484" t="s">
        <v>119</v>
      </c>
      <c r="S484" t="str">
        <f>LEFT(R484,SEARCH("/",R484)-1)</f>
        <v>publishing</v>
      </c>
      <c r="T484" t="str">
        <f>RIGHT(R484,LEN(R484)-SEARCH("/",R484))</f>
        <v>fiction</v>
      </c>
    </row>
    <row r="485" spans="1:20" ht="17" x14ac:dyDescent="0.2">
      <c r="A485">
        <v>483</v>
      </c>
      <c r="B485" t="s">
        <v>1013</v>
      </c>
      <c r="C485" s="2" t="s">
        <v>1014</v>
      </c>
      <c r="D485" s="3">
        <v>91400</v>
      </c>
      <c r="E485" s="3">
        <v>48236</v>
      </c>
      <c r="F485" s="20">
        <f>ROUND(E485/D485,2)</f>
        <v>0.53</v>
      </c>
      <c r="G485" t="s">
        <v>14</v>
      </c>
      <c r="H485">
        <v>554</v>
      </c>
      <c r="I485" s="3">
        <f>IF(H485=0,0,ROUND(E485/H485,2))</f>
        <v>87.07</v>
      </c>
      <c r="J485" t="s">
        <v>21</v>
      </c>
      <c r="K485" t="s">
        <v>22</v>
      </c>
      <c r="L485">
        <v>1576130400</v>
      </c>
      <c r="M485">
        <v>1576735200</v>
      </c>
      <c r="N485" s="13">
        <f>((L485/60)/60/24)+DATE(1970,1,1)</f>
        <v>43811.25</v>
      </c>
      <c r="O485" s="13">
        <f>((M485/60)/60/24)+DATE(1970,1,1)</f>
        <v>43818.25</v>
      </c>
      <c r="P485" t="b">
        <v>0</v>
      </c>
      <c r="Q485" t="b">
        <v>0</v>
      </c>
      <c r="R485" t="s">
        <v>33</v>
      </c>
      <c r="S485" t="str">
        <f>LEFT(R485,SEARCH("/",R485)-1)</f>
        <v>theater</v>
      </c>
      <c r="T485" t="str">
        <f>RIGHT(R485,LEN(R485)-SEARCH("/",R485))</f>
        <v>plays</v>
      </c>
    </row>
    <row r="486" spans="1:20" ht="17" x14ac:dyDescent="0.2">
      <c r="A486">
        <v>484</v>
      </c>
      <c r="B486" t="s">
        <v>1015</v>
      </c>
      <c r="C486" s="2" t="s">
        <v>1016</v>
      </c>
      <c r="D486" s="3">
        <v>29600</v>
      </c>
      <c r="E486" s="3">
        <v>77021</v>
      </c>
      <c r="F486" s="20">
        <f>ROUND(E486/D486,2)</f>
        <v>2.6</v>
      </c>
      <c r="G486" t="s">
        <v>20</v>
      </c>
      <c r="H486">
        <v>1572</v>
      </c>
      <c r="I486" s="3">
        <f>IF(H486=0,0,ROUND(E486/H486,2))</f>
        <v>49</v>
      </c>
      <c r="J486" t="s">
        <v>40</v>
      </c>
      <c r="K486" t="s">
        <v>41</v>
      </c>
      <c r="L486">
        <v>1407128400</v>
      </c>
      <c r="M486">
        <v>1411362000</v>
      </c>
      <c r="N486" s="13">
        <f>((L486/60)/60/24)+DATE(1970,1,1)</f>
        <v>41855.208333333336</v>
      </c>
      <c r="O486" s="13">
        <f>((M486/60)/60/24)+DATE(1970,1,1)</f>
        <v>41904.208333333336</v>
      </c>
      <c r="P486" t="b">
        <v>0</v>
      </c>
      <c r="Q486" t="b">
        <v>1</v>
      </c>
      <c r="R486" t="s">
        <v>17</v>
      </c>
      <c r="S486" t="str">
        <f>LEFT(R486,SEARCH("/",R486)-1)</f>
        <v>food</v>
      </c>
      <c r="T486" t="str">
        <f>RIGHT(R486,LEN(R486)-SEARCH("/",R486))</f>
        <v>food trucks</v>
      </c>
    </row>
    <row r="487" spans="1:20" ht="34" x14ac:dyDescent="0.2">
      <c r="A487">
        <v>485</v>
      </c>
      <c r="B487" t="s">
        <v>1017</v>
      </c>
      <c r="C487" s="2" t="s">
        <v>1018</v>
      </c>
      <c r="D487" s="3">
        <v>90600</v>
      </c>
      <c r="E487" s="3">
        <v>27844</v>
      </c>
      <c r="F487" s="20">
        <f>ROUND(E487/D487,2)</f>
        <v>0.31</v>
      </c>
      <c r="G487" t="s">
        <v>14</v>
      </c>
      <c r="H487">
        <v>648</v>
      </c>
      <c r="I487" s="3">
        <f>IF(H487=0,0,ROUND(E487/H487,2))</f>
        <v>42.97</v>
      </c>
      <c r="J487" t="s">
        <v>40</v>
      </c>
      <c r="K487" t="s">
        <v>41</v>
      </c>
      <c r="L487">
        <v>1560142800</v>
      </c>
      <c r="M487">
        <v>1563685200</v>
      </c>
      <c r="N487" s="13">
        <f>((L487/60)/60/24)+DATE(1970,1,1)</f>
        <v>43626.208333333328</v>
      </c>
      <c r="O487" s="13">
        <f>((M487/60)/60/24)+DATE(1970,1,1)</f>
        <v>43667.208333333328</v>
      </c>
      <c r="P487" t="b">
        <v>0</v>
      </c>
      <c r="Q487" t="b">
        <v>0</v>
      </c>
      <c r="R487" t="s">
        <v>33</v>
      </c>
      <c r="S487" t="str">
        <f>LEFT(R487,SEARCH("/",R487)-1)</f>
        <v>theater</v>
      </c>
      <c r="T487" t="str">
        <f>RIGHT(R487,LEN(R487)-SEARCH("/",R487))</f>
        <v>plays</v>
      </c>
    </row>
    <row r="488" spans="1:20" ht="34" x14ac:dyDescent="0.2">
      <c r="A488">
        <v>486</v>
      </c>
      <c r="B488" t="s">
        <v>1019</v>
      </c>
      <c r="C488" s="2" t="s">
        <v>1020</v>
      </c>
      <c r="D488" s="3">
        <v>5200</v>
      </c>
      <c r="E488" s="3">
        <v>702</v>
      </c>
      <c r="F488" s="20">
        <f>ROUND(E488/D488,2)</f>
        <v>0.14000000000000001</v>
      </c>
      <c r="G488" t="s">
        <v>14</v>
      </c>
      <c r="H488">
        <v>21</v>
      </c>
      <c r="I488" s="3">
        <f>IF(H488=0,0,ROUND(E488/H488,2))</f>
        <v>33.43</v>
      </c>
      <c r="J488" t="s">
        <v>40</v>
      </c>
      <c r="K488" t="s">
        <v>41</v>
      </c>
      <c r="L488">
        <v>1520575200</v>
      </c>
      <c r="M488">
        <v>1521867600</v>
      </c>
      <c r="N488" s="13">
        <f>((L488/60)/60/24)+DATE(1970,1,1)</f>
        <v>43168.25</v>
      </c>
      <c r="O488" s="13">
        <f>((M488/60)/60/24)+DATE(1970,1,1)</f>
        <v>43183.208333333328</v>
      </c>
      <c r="P488" t="b">
        <v>0</v>
      </c>
      <c r="Q488" t="b">
        <v>1</v>
      </c>
      <c r="R488" t="s">
        <v>206</v>
      </c>
      <c r="S488" t="str">
        <f>LEFT(R488,SEARCH("/",R488)-1)</f>
        <v>publishing</v>
      </c>
      <c r="T488" t="str">
        <f>RIGHT(R488,LEN(R488)-SEARCH("/",R488))</f>
        <v>translations</v>
      </c>
    </row>
    <row r="489" spans="1:20" ht="17" x14ac:dyDescent="0.2">
      <c r="A489">
        <v>487</v>
      </c>
      <c r="B489" t="s">
        <v>1021</v>
      </c>
      <c r="C489" s="2" t="s">
        <v>1022</v>
      </c>
      <c r="D489" s="3">
        <v>110300</v>
      </c>
      <c r="E489" s="3">
        <v>197024</v>
      </c>
      <c r="F489" s="20">
        <f>ROUND(E489/D489,2)</f>
        <v>1.79</v>
      </c>
      <c r="G489" t="s">
        <v>20</v>
      </c>
      <c r="H489">
        <v>2346</v>
      </c>
      <c r="I489" s="3">
        <f>IF(H489=0,0,ROUND(E489/H489,2))</f>
        <v>83.98</v>
      </c>
      <c r="J489" t="s">
        <v>21</v>
      </c>
      <c r="K489" t="s">
        <v>22</v>
      </c>
      <c r="L489">
        <v>1492664400</v>
      </c>
      <c r="M489">
        <v>1495515600</v>
      </c>
      <c r="N489" s="13">
        <f>((L489/60)/60/24)+DATE(1970,1,1)</f>
        <v>42845.208333333328</v>
      </c>
      <c r="O489" s="13">
        <f>((M489/60)/60/24)+DATE(1970,1,1)</f>
        <v>42878.208333333328</v>
      </c>
      <c r="P489" t="b">
        <v>0</v>
      </c>
      <c r="Q489" t="b">
        <v>0</v>
      </c>
      <c r="R489" t="s">
        <v>33</v>
      </c>
      <c r="S489" t="str">
        <f>LEFT(R489,SEARCH("/",R489)-1)</f>
        <v>theater</v>
      </c>
      <c r="T489" t="str">
        <f>RIGHT(R489,LEN(R489)-SEARCH("/",R489))</f>
        <v>plays</v>
      </c>
    </row>
    <row r="490" spans="1:20" ht="17" x14ac:dyDescent="0.2">
      <c r="A490">
        <v>488</v>
      </c>
      <c r="B490" t="s">
        <v>1023</v>
      </c>
      <c r="C490" s="2" t="s">
        <v>1024</v>
      </c>
      <c r="D490" s="3">
        <v>5300</v>
      </c>
      <c r="E490" s="3">
        <v>11663</v>
      </c>
      <c r="F490" s="20">
        <f>ROUND(E490/D490,2)</f>
        <v>2.2000000000000002</v>
      </c>
      <c r="G490" t="s">
        <v>20</v>
      </c>
      <c r="H490">
        <v>115</v>
      </c>
      <c r="I490" s="3">
        <f>IF(H490=0,0,ROUND(E490/H490,2))</f>
        <v>101.42</v>
      </c>
      <c r="J490" t="s">
        <v>21</v>
      </c>
      <c r="K490" t="s">
        <v>22</v>
      </c>
      <c r="L490">
        <v>1454479200</v>
      </c>
      <c r="M490">
        <v>1455948000</v>
      </c>
      <c r="N490" s="13">
        <f>((L490/60)/60/24)+DATE(1970,1,1)</f>
        <v>42403.25</v>
      </c>
      <c r="O490" s="13">
        <f>((M490/60)/60/24)+DATE(1970,1,1)</f>
        <v>42420.25</v>
      </c>
      <c r="P490" t="b">
        <v>0</v>
      </c>
      <c r="Q490" t="b">
        <v>0</v>
      </c>
      <c r="R490" t="s">
        <v>33</v>
      </c>
      <c r="S490" t="str">
        <f>LEFT(R490,SEARCH("/",R490)-1)</f>
        <v>theater</v>
      </c>
      <c r="T490" t="str">
        <f>RIGHT(R490,LEN(R490)-SEARCH("/",R490))</f>
        <v>plays</v>
      </c>
    </row>
    <row r="491" spans="1:20" ht="17" x14ac:dyDescent="0.2">
      <c r="A491">
        <v>489</v>
      </c>
      <c r="B491" t="s">
        <v>1025</v>
      </c>
      <c r="C491" s="2" t="s">
        <v>1026</v>
      </c>
      <c r="D491" s="3">
        <v>9200</v>
      </c>
      <c r="E491" s="3">
        <v>9339</v>
      </c>
      <c r="F491" s="20">
        <f>ROUND(E491/D491,2)</f>
        <v>1.02</v>
      </c>
      <c r="G491" t="s">
        <v>20</v>
      </c>
      <c r="H491">
        <v>85</v>
      </c>
      <c r="I491" s="3">
        <f>IF(H491=0,0,ROUND(E491/H491,2))</f>
        <v>109.87</v>
      </c>
      <c r="J491" t="s">
        <v>107</v>
      </c>
      <c r="K491" t="s">
        <v>108</v>
      </c>
      <c r="L491">
        <v>1281934800</v>
      </c>
      <c r="M491">
        <v>1282366800</v>
      </c>
      <c r="N491" s="13">
        <f>((L491/60)/60/24)+DATE(1970,1,1)</f>
        <v>40406.208333333336</v>
      </c>
      <c r="O491" s="13">
        <f>((M491/60)/60/24)+DATE(1970,1,1)</f>
        <v>40411.208333333336</v>
      </c>
      <c r="P491" t="b">
        <v>0</v>
      </c>
      <c r="Q491" t="b">
        <v>0</v>
      </c>
      <c r="R491" t="s">
        <v>65</v>
      </c>
      <c r="S491" t="str">
        <f>LEFT(R491,SEARCH("/",R491)-1)</f>
        <v>technology</v>
      </c>
      <c r="T491" t="str">
        <f>RIGHT(R491,LEN(R491)-SEARCH("/",R491))</f>
        <v>wearables</v>
      </c>
    </row>
    <row r="492" spans="1:20" ht="17" x14ac:dyDescent="0.2">
      <c r="A492">
        <v>490</v>
      </c>
      <c r="B492" t="s">
        <v>1027</v>
      </c>
      <c r="C492" s="2" t="s">
        <v>1028</v>
      </c>
      <c r="D492" s="3">
        <v>2400</v>
      </c>
      <c r="E492" s="3">
        <v>4596</v>
      </c>
      <c r="F492" s="20">
        <f>ROUND(E492/D492,2)</f>
        <v>1.92</v>
      </c>
      <c r="G492" t="s">
        <v>20</v>
      </c>
      <c r="H492">
        <v>144</v>
      </c>
      <c r="I492" s="3">
        <f>IF(H492=0,0,ROUND(E492/H492,2))</f>
        <v>31.92</v>
      </c>
      <c r="J492" t="s">
        <v>21</v>
      </c>
      <c r="K492" t="s">
        <v>22</v>
      </c>
      <c r="L492">
        <v>1573970400</v>
      </c>
      <c r="M492">
        <v>1574575200</v>
      </c>
      <c r="N492" s="13">
        <f>((L492/60)/60/24)+DATE(1970,1,1)</f>
        <v>43786.25</v>
      </c>
      <c r="O492" s="13">
        <f>((M492/60)/60/24)+DATE(1970,1,1)</f>
        <v>43793.25</v>
      </c>
      <c r="P492" t="b">
        <v>0</v>
      </c>
      <c r="Q492" t="b">
        <v>0</v>
      </c>
      <c r="R492" t="s">
        <v>1029</v>
      </c>
      <c r="S492" t="str">
        <f>LEFT(R492,SEARCH("/",R492)-1)</f>
        <v>journalism</v>
      </c>
      <c r="T492" t="str">
        <f>RIGHT(R492,LEN(R492)-SEARCH("/",R492))</f>
        <v>audio</v>
      </c>
    </row>
    <row r="493" spans="1:20" ht="34" x14ac:dyDescent="0.2">
      <c r="A493">
        <v>491</v>
      </c>
      <c r="B493" t="s">
        <v>1030</v>
      </c>
      <c r="C493" s="2" t="s">
        <v>1031</v>
      </c>
      <c r="D493" s="3">
        <v>56800</v>
      </c>
      <c r="E493" s="3">
        <v>173437</v>
      </c>
      <c r="F493" s="20">
        <f>ROUND(E493/D493,2)</f>
        <v>3.05</v>
      </c>
      <c r="G493" t="s">
        <v>20</v>
      </c>
      <c r="H493">
        <v>2443</v>
      </c>
      <c r="I493" s="3">
        <f>IF(H493=0,0,ROUND(E493/H493,2))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3">
        <f>((L493/60)/60/24)+DATE(1970,1,1)</f>
        <v>41456.208333333336</v>
      </c>
      <c r="O493" s="13">
        <f>((M493/60)/60/24)+DATE(1970,1,1)</f>
        <v>41482.208333333336</v>
      </c>
      <c r="P493" t="b">
        <v>0</v>
      </c>
      <c r="Q493" t="b">
        <v>1</v>
      </c>
      <c r="R493" t="s">
        <v>17</v>
      </c>
      <c r="S493" t="str">
        <f>LEFT(R493,SEARCH("/",R493)-1)</f>
        <v>food</v>
      </c>
      <c r="T493" t="str">
        <f>RIGHT(R493,LEN(R493)-SEARCH("/",R493))</f>
        <v>food trucks</v>
      </c>
    </row>
    <row r="494" spans="1:20" ht="17" x14ac:dyDescent="0.2">
      <c r="A494">
        <v>492</v>
      </c>
      <c r="B494" t="s">
        <v>1032</v>
      </c>
      <c r="C494" s="2" t="s">
        <v>1033</v>
      </c>
      <c r="D494" s="3">
        <v>191000</v>
      </c>
      <c r="E494" s="3">
        <v>45831</v>
      </c>
      <c r="F494" s="20">
        <f>ROUND(E494/D494,2)</f>
        <v>0.24</v>
      </c>
      <c r="G494" t="s">
        <v>74</v>
      </c>
      <c r="H494">
        <v>595</v>
      </c>
      <c r="I494" s="3">
        <f>IF(H494=0,0,ROUND(E494/H494,2))</f>
        <v>77.03</v>
      </c>
      <c r="J494" t="s">
        <v>21</v>
      </c>
      <c r="K494" t="s">
        <v>22</v>
      </c>
      <c r="L494">
        <v>1275886800</v>
      </c>
      <c r="M494">
        <v>1278910800</v>
      </c>
      <c r="N494" s="13">
        <f>((L494/60)/60/24)+DATE(1970,1,1)</f>
        <v>40336.208333333336</v>
      </c>
      <c r="O494" s="13">
        <f>((M494/60)/60/24)+DATE(1970,1,1)</f>
        <v>40371.208333333336</v>
      </c>
      <c r="P494" t="b">
        <v>1</v>
      </c>
      <c r="Q494" t="b">
        <v>1</v>
      </c>
      <c r="R494" t="s">
        <v>100</v>
      </c>
      <c r="S494" t="str">
        <f>LEFT(R494,SEARCH("/",R494)-1)</f>
        <v>film &amp; video</v>
      </c>
      <c r="T494" t="str">
        <f>RIGHT(R494,LEN(R494)-SEARCH("/",R494))</f>
        <v>shorts</v>
      </c>
    </row>
    <row r="495" spans="1:20" ht="17" x14ac:dyDescent="0.2">
      <c r="A495">
        <v>493</v>
      </c>
      <c r="B495" t="s">
        <v>1034</v>
      </c>
      <c r="C495" s="2" t="s">
        <v>1035</v>
      </c>
      <c r="D495" s="3">
        <v>900</v>
      </c>
      <c r="E495" s="3">
        <v>6514</v>
      </c>
      <c r="F495" s="20">
        <f>ROUND(E495/D495,2)</f>
        <v>7.24</v>
      </c>
      <c r="G495" t="s">
        <v>20</v>
      </c>
      <c r="H495">
        <v>64</v>
      </c>
      <c r="I495" s="3">
        <f>IF(H495=0,0,ROUND(E495/H495,2))</f>
        <v>101.78</v>
      </c>
      <c r="J495" t="s">
        <v>21</v>
      </c>
      <c r="K495" t="s">
        <v>22</v>
      </c>
      <c r="L495">
        <v>1561784400</v>
      </c>
      <c r="M495">
        <v>1562907600</v>
      </c>
      <c r="N495" s="13">
        <f>((L495/60)/60/24)+DATE(1970,1,1)</f>
        <v>43645.208333333328</v>
      </c>
      <c r="O495" s="13">
        <f>((M495/60)/60/24)+DATE(1970,1,1)</f>
        <v>43658.208333333328</v>
      </c>
      <c r="P495" t="b">
        <v>0</v>
      </c>
      <c r="Q495" t="b">
        <v>0</v>
      </c>
      <c r="R495" t="s">
        <v>122</v>
      </c>
      <c r="S495" t="str">
        <f>LEFT(R495,SEARCH("/",R495)-1)</f>
        <v>photography</v>
      </c>
      <c r="T495" t="str">
        <f>RIGHT(R495,LEN(R495)-SEARCH("/",R495))</f>
        <v>photography books</v>
      </c>
    </row>
    <row r="496" spans="1:20" ht="17" x14ac:dyDescent="0.2">
      <c r="A496">
        <v>494</v>
      </c>
      <c r="B496" t="s">
        <v>1036</v>
      </c>
      <c r="C496" s="2" t="s">
        <v>1037</v>
      </c>
      <c r="D496" s="3">
        <v>2500</v>
      </c>
      <c r="E496" s="3">
        <v>13684</v>
      </c>
      <c r="F496" s="20">
        <f>ROUND(E496/D496,2)</f>
        <v>5.47</v>
      </c>
      <c r="G496" t="s">
        <v>20</v>
      </c>
      <c r="H496">
        <v>268</v>
      </c>
      <c r="I496" s="3">
        <f>IF(H496=0,0,ROUND(E496/H496,2))</f>
        <v>51.06</v>
      </c>
      <c r="J496" t="s">
        <v>21</v>
      </c>
      <c r="K496" t="s">
        <v>22</v>
      </c>
      <c r="L496">
        <v>1332392400</v>
      </c>
      <c r="M496">
        <v>1332478800</v>
      </c>
      <c r="N496" s="13">
        <f>((L496/60)/60/24)+DATE(1970,1,1)</f>
        <v>40990.208333333336</v>
      </c>
      <c r="O496" s="13">
        <f>((M496/60)/60/24)+DATE(1970,1,1)</f>
        <v>40991.208333333336</v>
      </c>
      <c r="P496" t="b">
        <v>0</v>
      </c>
      <c r="Q496" t="b">
        <v>0</v>
      </c>
      <c r="R496" t="s">
        <v>65</v>
      </c>
      <c r="S496" t="str">
        <f>LEFT(R496,SEARCH("/",R496)-1)</f>
        <v>technology</v>
      </c>
      <c r="T496" t="str">
        <f>RIGHT(R496,LEN(R496)-SEARCH("/",R496))</f>
        <v>wearables</v>
      </c>
    </row>
    <row r="497" spans="1:20" ht="17" x14ac:dyDescent="0.2">
      <c r="A497">
        <v>495</v>
      </c>
      <c r="B497" t="s">
        <v>1038</v>
      </c>
      <c r="C497" s="2" t="s">
        <v>1039</v>
      </c>
      <c r="D497" s="3">
        <v>3200</v>
      </c>
      <c r="E497" s="3">
        <v>13264</v>
      </c>
      <c r="F497" s="20">
        <f>ROUND(E497/D497,2)</f>
        <v>4.1500000000000004</v>
      </c>
      <c r="G497" t="s">
        <v>20</v>
      </c>
      <c r="H497">
        <v>195</v>
      </c>
      <c r="I497" s="3">
        <f>IF(H497=0,0,ROUND(E497/H497,2))</f>
        <v>68.02</v>
      </c>
      <c r="J497" t="s">
        <v>36</v>
      </c>
      <c r="K497" t="s">
        <v>37</v>
      </c>
      <c r="L497">
        <v>1402376400</v>
      </c>
      <c r="M497">
        <v>1402722000</v>
      </c>
      <c r="N497" s="13">
        <f>((L497/60)/60/24)+DATE(1970,1,1)</f>
        <v>41800.208333333336</v>
      </c>
      <c r="O497" s="13">
        <f>((M497/60)/60/24)+DATE(1970,1,1)</f>
        <v>41804.208333333336</v>
      </c>
      <c r="P497" t="b">
        <v>0</v>
      </c>
      <c r="Q497" t="b">
        <v>0</v>
      </c>
      <c r="R497" t="s">
        <v>33</v>
      </c>
      <c r="S497" t="str">
        <f>LEFT(R497,SEARCH("/",R497)-1)</f>
        <v>theater</v>
      </c>
      <c r="T497" t="str">
        <f>RIGHT(R497,LEN(R497)-SEARCH("/",R497))</f>
        <v>plays</v>
      </c>
    </row>
    <row r="498" spans="1:20" ht="17" x14ac:dyDescent="0.2">
      <c r="A498">
        <v>496</v>
      </c>
      <c r="B498" t="s">
        <v>1040</v>
      </c>
      <c r="C498" s="2" t="s">
        <v>1041</v>
      </c>
      <c r="D498" s="3">
        <v>183800</v>
      </c>
      <c r="E498" s="3">
        <v>1667</v>
      </c>
      <c r="F498" s="20">
        <f>ROUND(E498/D498,2)</f>
        <v>0.01</v>
      </c>
      <c r="G498" t="s">
        <v>14</v>
      </c>
      <c r="H498">
        <v>54</v>
      </c>
      <c r="I498" s="3">
        <f>IF(H498=0,0,ROUND(E498/H498,2))</f>
        <v>30.87</v>
      </c>
      <c r="J498" t="s">
        <v>21</v>
      </c>
      <c r="K498" t="s">
        <v>22</v>
      </c>
      <c r="L498">
        <v>1495342800</v>
      </c>
      <c r="M498">
        <v>1496811600</v>
      </c>
      <c r="N498" s="13">
        <f>((L498/60)/60/24)+DATE(1970,1,1)</f>
        <v>42876.208333333328</v>
      </c>
      <c r="O498" s="13">
        <f>((M498/60)/60/24)+DATE(1970,1,1)</f>
        <v>42893.208333333328</v>
      </c>
      <c r="P498" t="b">
        <v>0</v>
      </c>
      <c r="Q498" t="b">
        <v>0</v>
      </c>
      <c r="R498" t="s">
        <v>71</v>
      </c>
      <c r="S498" t="str">
        <f>LEFT(R498,SEARCH("/",R498)-1)</f>
        <v>film &amp; video</v>
      </c>
      <c r="T498" t="str">
        <f>RIGHT(R498,LEN(R498)-SEARCH("/",R498))</f>
        <v>animation</v>
      </c>
    </row>
    <row r="499" spans="1:20" ht="17" x14ac:dyDescent="0.2">
      <c r="A499">
        <v>497</v>
      </c>
      <c r="B499" t="s">
        <v>1042</v>
      </c>
      <c r="C499" s="2" t="s">
        <v>1043</v>
      </c>
      <c r="D499" s="3">
        <v>9800</v>
      </c>
      <c r="E499" s="3">
        <v>3349</v>
      </c>
      <c r="F499" s="20">
        <f>ROUND(E499/D499,2)</f>
        <v>0.34</v>
      </c>
      <c r="G499" t="s">
        <v>14</v>
      </c>
      <c r="H499">
        <v>120</v>
      </c>
      <c r="I499" s="3">
        <f>IF(H499=0,0,ROUND(E499/H499,2))</f>
        <v>27.91</v>
      </c>
      <c r="J499" t="s">
        <v>21</v>
      </c>
      <c r="K499" t="s">
        <v>22</v>
      </c>
      <c r="L499">
        <v>1482213600</v>
      </c>
      <c r="M499">
        <v>1482213600</v>
      </c>
      <c r="N499" s="13">
        <f>((L499/60)/60/24)+DATE(1970,1,1)</f>
        <v>42724.25</v>
      </c>
      <c r="O499" s="13">
        <f>((M499/60)/60/24)+DATE(1970,1,1)</f>
        <v>42724.25</v>
      </c>
      <c r="P499" t="b">
        <v>0</v>
      </c>
      <c r="Q499" t="b">
        <v>1</v>
      </c>
      <c r="R499" t="s">
        <v>65</v>
      </c>
      <c r="S499" t="str">
        <f>LEFT(R499,SEARCH("/",R499)-1)</f>
        <v>technology</v>
      </c>
      <c r="T499" t="str">
        <f>RIGHT(R499,LEN(R499)-SEARCH("/",R499))</f>
        <v>wearables</v>
      </c>
    </row>
    <row r="500" spans="1:20" ht="17" x14ac:dyDescent="0.2">
      <c r="A500">
        <v>498</v>
      </c>
      <c r="B500" t="s">
        <v>1044</v>
      </c>
      <c r="C500" s="2" t="s">
        <v>1045</v>
      </c>
      <c r="D500" s="3">
        <v>193400</v>
      </c>
      <c r="E500" s="3">
        <v>46317</v>
      </c>
      <c r="F500" s="20">
        <f>ROUND(E500/D500,2)</f>
        <v>0.24</v>
      </c>
      <c r="G500" t="s">
        <v>14</v>
      </c>
      <c r="H500">
        <v>579</v>
      </c>
      <c r="I500" s="3">
        <f>IF(H500=0,0,ROUND(E500/H500,2))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3">
        <f>((L500/60)/60/24)+DATE(1970,1,1)</f>
        <v>42005.25</v>
      </c>
      <c r="O500" s="13">
        <f>((M500/60)/60/24)+DATE(1970,1,1)</f>
        <v>42007.25</v>
      </c>
      <c r="P500" t="b">
        <v>0</v>
      </c>
      <c r="Q500" t="b">
        <v>0</v>
      </c>
      <c r="R500" t="s">
        <v>28</v>
      </c>
      <c r="S500" t="str">
        <f>LEFT(R500,SEARCH("/",R500)-1)</f>
        <v>technology</v>
      </c>
      <c r="T500" t="str">
        <f>RIGHT(R500,LEN(R500)-SEARCH("/",R500))</f>
        <v>web</v>
      </c>
    </row>
    <row r="501" spans="1:20" ht="34" x14ac:dyDescent="0.2">
      <c r="A501">
        <v>499</v>
      </c>
      <c r="B501" t="s">
        <v>1046</v>
      </c>
      <c r="C501" s="2" t="s">
        <v>1047</v>
      </c>
      <c r="D501" s="3">
        <v>163800</v>
      </c>
      <c r="E501" s="3">
        <v>78743</v>
      </c>
      <c r="F501" s="20">
        <f>ROUND(E501/D501,2)</f>
        <v>0.48</v>
      </c>
      <c r="G501" t="s">
        <v>14</v>
      </c>
      <c r="H501">
        <v>2072</v>
      </c>
      <c r="I501" s="3">
        <f>IF(H501=0,0,ROUND(E501/H501,2))</f>
        <v>38</v>
      </c>
      <c r="J501" t="s">
        <v>21</v>
      </c>
      <c r="K501" t="s">
        <v>22</v>
      </c>
      <c r="L501">
        <v>1458018000</v>
      </c>
      <c r="M501">
        <v>1458450000</v>
      </c>
      <c r="N501" s="13">
        <f>((L501/60)/60/24)+DATE(1970,1,1)</f>
        <v>42444.208333333328</v>
      </c>
      <c r="O501" s="13">
        <f>((M501/60)/60/24)+DATE(1970,1,1)</f>
        <v>42449.208333333328</v>
      </c>
      <c r="P501" t="b">
        <v>0</v>
      </c>
      <c r="Q501" t="b">
        <v>1</v>
      </c>
      <c r="R501" t="s">
        <v>42</v>
      </c>
      <c r="S501" t="str">
        <f>LEFT(R501,SEARCH("/",R501)-1)</f>
        <v>film &amp; video</v>
      </c>
      <c r="T501" t="str">
        <f>RIGHT(R501,LEN(R501)-SEARCH("/",R501))</f>
        <v>documentary</v>
      </c>
    </row>
    <row r="502" spans="1:20" ht="17" x14ac:dyDescent="0.2">
      <c r="A502">
        <v>500</v>
      </c>
      <c r="B502" t="s">
        <v>1048</v>
      </c>
      <c r="C502" s="2" t="s">
        <v>1049</v>
      </c>
      <c r="D502" s="3">
        <v>100</v>
      </c>
      <c r="E502" s="3">
        <v>0</v>
      </c>
      <c r="F502" s="20">
        <f>ROUND(E502/D502,2)</f>
        <v>0</v>
      </c>
      <c r="G502" t="s">
        <v>14</v>
      </c>
      <c r="H502">
        <v>0</v>
      </c>
      <c r="I502" s="3">
        <f>IF(H502=0,0,ROUND(E502/H502,2))</f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>((L502/60)/60/24)+DATE(1970,1,1)</f>
        <v>41395.208333333336</v>
      </c>
      <c r="O502" s="13">
        <f>((M502/60)/60/24)+DATE(1970,1,1)</f>
        <v>41423.208333333336</v>
      </c>
      <c r="P502" t="b">
        <v>0</v>
      </c>
      <c r="Q502" t="b">
        <v>1</v>
      </c>
      <c r="R502" t="s">
        <v>33</v>
      </c>
      <c r="S502" t="str">
        <f>LEFT(R502,SEARCH("/",R502)-1)</f>
        <v>theater</v>
      </c>
      <c r="T502" t="str">
        <f>RIGHT(R502,LEN(R502)-SEARCH("/",R502))</f>
        <v>plays</v>
      </c>
    </row>
    <row r="503" spans="1:20" ht="17" x14ac:dyDescent="0.2">
      <c r="A503">
        <v>501</v>
      </c>
      <c r="B503" t="s">
        <v>1050</v>
      </c>
      <c r="C503" s="2" t="s">
        <v>1051</v>
      </c>
      <c r="D503" s="3">
        <v>153600</v>
      </c>
      <c r="E503" s="3">
        <v>107743</v>
      </c>
      <c r="F503" s="20">
        <f>ROUND(E503/D503,2)</f>
        <v>0.7</v>
      </c>
      <c r="G503" t="s">
        <v>14</v>
      </c>
      <c r="H503">
        <v>1796</v>
      </c>
      <c r="I503" s="3">
        <f>IF(H503=0,0,ROUND(E503/H503,2))</f>
        <v>59.99</v>
      </c>
      <c r="J503" t="s">
        <v>21</v>
      </c>
      <c r="K503" t="s">
        <v>22</v>
      </c>
      <c r="L503">
        <v>1363064400</v>
      </c>
      <c r="M503">
        <v>1363237200</v>
      </c>
      <c r="N503" s="13">
        <f>((L503/60)/60/24)+DATE(1970,1,1)</f>
        <v>41345.208333333336</v>
      </c>
      <c r="O503" s="13">
        <f>((M503/60)/60/24)+DATE(1970,1,1)</f>
        <v>41347.208333333336</v>
      </c>
      <c r="P503" t="b">
        <v>0</v>
      </c>
      <c r="Q503" t="b">
        <v>0</v>
      </c>
      <c r="R503" t="s">
        <v>42</v>
      </c>
      <c r="S503" t="str">
        <f>LEFT(R503,SEARCH("/",R503)-1)</f>
        <v>film &amp; video</v>
      </c>
      <c r="T503" t="str">
        <f>RIGHT(R503,LEN(R503)-SEARCH("/",R503))</f>
        <v>documentary</v>
      </c>
    </row>
    <row r="504" spans="1:20" ht="17" x14ac:dyDescent="0.2">
      <c r="A504">
        <v>502</v>
      </c>
      <c r="B504" t="s">
        <v>477</v>
      </c>
      <c r="C504" s="2" t="s">
        <v>1052</v>
      </c>
      <c r="D504" s="3">
        <v>1300</v>
      </c>
      <c r="E504" s="3">
        <v>6889</v>
      </c>
      <c r="F504" s="20">
        <f>ROUND(E504/D504,2)</f>
        <v>5.3</v>
      </c>
      <c r="G504" t="s">
        <v>20</v>
      </c>
      <c r="H504">
        <v>186</v>
      </c>
      <c r="I504" s="3">
        <f>IF(H504=0,0,ROUND(E504/H504,2))</f>
        <v>37.04</v>
      </c>
      <c r="J504" t="s">
        <v>26</v>
      </c>
      <c r="K504" t="s">
        <v>27</v>
      </c>
      <c r="L504">
        <v>1343365200</v>
      </c>
      <c r="M504">
        <v>1345870800</v>
      </c>
      <c r="N504" s="13">
        <f>((L504/60)/60/24)+DATE(1970,1,1)</f>
        <v>41117.208333333336</v>
      </c>
      <c r="O504" s="13">
        <f>((M504/60)/60/24)+DATE(1970,1,1)</f>
        <v>41146.208333333336</v>
      </c>
      <c r="P504" t="b">
        <v>0</v>
      </c>
      <c r="Q504" t="b">
        <v>1</v>
      </c>
      <c r="R504" t="s">
        <v>89</v>
      </c>
      <c r="S504" t="str">
        <f>LEFT(R504,SEARCH("/",R504)-1)</f>
        <v>games</v>
      </c>
      <c r="T504" t="str">
        <f>RIGHT(R504,LEN(R504)-SEARCH("/",R504))</f>
        <v>video games</v>
      </c>
    </row>
    <row r="505" spans="1:20" ht="34" x14ac:dyDescent="0.2">
      <c r="A505">
        <v>503</v>
      </c>
      <c r="B505" t="s">
        <v>1053</v>
      </c>
      <c r="C505" s="2" t="s">
        <v>1054</v>
      </c>
      <c r="D505" s="3">
        <v>25500</v>
      </c>
      <c r="E505" s="3">
        <v>45983</v>
      </c>
      <c r="F505" s="20">
        <f>ROUND(E505/D505,2)</f>
        <v>1.8</v>
      </c>
      <c r="G505" t="s">
        <v>20</v>
      </c>
      <c r="H505">
        <v>460</v>
      </c>
      <c r="I505" s="3">
        <f>IF(H505=0,0,ROUND(E505/H505,2))</f>
        <v>99.96</v>
      </c>
      <c r="J505" t="s">
        <v>21</v>
      </c>
      <c r="K505" t="s">
        <v>22</v>
      </c>
      <c r="L505">
        <v>1435726800</v>
      </c>
      <c r="M505">
        <v>1437454800</v>
      </c>
      <c r="N505" s="13">
        <f>((L505/60)/60/24)+DATE(1970,1,1)</f>
        <v>42186.208333333328</v>
      </c>
      <c r="O505" s="13">
        <f>((M505/60)/60/24)+DATE(1970,1,1)</f>
        <v>42206.208333333328</v>
      </c>
      <c r="P505" t="b">
        <v>0</v>
      </c>
      <c r="Q505" t="b">
        <v>0</v>
      </c>
      <c r="R505" t="s">
        <v>53</v>
      </c>
      <c r="S505" t="str">
        <f>LEFT(R505,SEARCH("/",R505)-1)</f>
        <v>film &amp; video</v>
      </c>
      <c r="T505" t="str">
        <f>RIGHT(R505,LEN(R505)-SEARCH("/",R505))</f>
        <v>drama</v>
      </c>
    </row>
    <row r="506" spans="1:20" ht="17" x14ac:dyDescent="0.2">
      <c r="A506">
        <v>504</v>
      </c>
      <c r="B506" t="s">
        <v>1055</v>
      </c>
      <c r="C506" s="2" t="s">
        <v>1056</v>
      </c>
      <c r="D506" s="3">
        <v>7500</v>
      </c>
      <c r="E506" s="3">
        <v>6924</v>
      </c>
      <c r="F506" s="20">
        <f>ROUND(E506/D506,2)</f>
        <v>0.92</v>
      </c>
      <c r="G506" t="s">
        <v>14</v>
      </c>
      <c r="H506">
        <v>62</v>
      </c>
      <c r="I506" s="3">
        <f>IF(H506=0,0,ROUND(E506/H506,2))</f>
        <v>111.68</v>
      </c>
      <c r="J506" t="s">
        <v>107</v>
      </c>
      <c r="K506" t="s">
        <v>108</v>
      </c>
      <c r="L506">
        <v>1431925200</v>
      </c>
      <c r="M506">
        <v>1432011600</v>
      </c>
      <c r="N506" s="13">
        <f>((L506/60)/60/24)+DATE(1970,1,1)</f>
        <v>42142.208333333328</v>
      </c>
      <c r="O506" s="13">
        <f>((M506/60)/60/24)+DATE(1970,1,1)</f>
        <v>42143.208333333328</v>
      </c>
      <c r="P506" t="b">
        <v>0</v>
      </c>
      <c r="Q506" t="b">
        <v>0</v>
      </c>
      <c r="R506" t="s">
        <v>23</v>
      </c>
      <c r="S506" t="str">
        <f>LEFT(R506,SEARCH("/",R506)-1)</f>
        <v>music</v>
      </c>
      <c r="T506" t="str">
        <f>RIGHT(R506,LEN(R506)-SEARCH("/",R506))</f>
        <v>rock</v>
      </c>
    </row>
    <row r="507" spans="1:20" ht="17" x14ac:dyDescent="0.2">
      <c r="A507">
        <v>505</v>
      </c>
      <c r="B507" t="s">
        <v>1057</v>
      </c>
      <c r="C507" s="2" t="s">
        <v>1058</v>
      </c>
      <c r="D507" s="3">
        <v>89900</v>
      </c>
      <c r="E507" s="3">
        <v>12497</v>
      </c>
      <c r="F507" s="20">
        <f>ROUND(E507/D507,2)</f>
        <v>0.14000000000000001</v>
      </c>
      <c r="G507" t="s">
        <v>14</v>
      </c>
      <c r="H507">
        <v>347</v>
      </c>
      <c r="I507" s="3">
        <f>IF(H507=0,0,ROUND(E507/H507,2))</f>
        <v>36.01</v>
      </c>
      <c r="J507" t="s">
        <v>21</v>
      </c>
      <c r="K507" t="s">
        <v>22</v>
      </c>
      <c r="L507">
        <v>1362722400</v>
      </c>
      <c r="M507">
        <v>1366347600</v>
      </c>
      <c r="N507" s="13">
        <f>((L507/60)/60/24)+DATE(1970,1,1)</f>
        <v>41341.25</v>
      </c>
      <c r="O507" s="13">
        <f>((M507/60)/60/24)+DATE(1970,1,1)</f>
        <v>41383.208333333336</v>
      </c>
      <c r="P507" t="b">
        <v>0</v>
      </c>
      <c r="Q507" t="b">
        <v>1</v>
      </c>
      <c r="R507" t="s">
        <v>133</v>
      </c>
      <c r="S507" t="str">
        <f>LEFT(R507,SEARCH("/",R507)-1)</f>
        <v>publishing</v>
      </c>
      <c r="T507" t="str">
        <f>RIGHT(R507,LEN(R507)-SEARCH("/",R507))</f>
        <v>radio &amp; podcasts</v>
      </c>
    </row>
    <row r="508" spans="1:20" ht="17" x14ac:dyDescent="0.2">
      <c r="A508">
        <v>506</v>
      </c>
      <c r="B508" t="s">
        <v>1059</v>
      </c>
      <c r="C508" s="2" t="s">
        <v>1060</v>
      </c>
      <c r="D508" s="3">
        <v>18000</v>
      </c>
      <c r="E508" s="3">
        <v>166874</v>
      </c>
      <c r="F508" s="20">
        <f>ROUND(E508/D508,2)</f>
        <v>9.27</v>
      </c>
      <c r="G508" t="s">
        <v>20</v>
      </c>
      <c r="H508">
        <v>2528</v>
      </c>
      <c r="I508" s="3">
        <f>IF(H508=0,0,ROUND(E508/H508,2))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3">
        <f>((L508/60)/60/24)+DATE(1970,1,1)</f>
        <v>43062.25</v>
      </c>
      <c r="O508" s="13">
        <f>((M508/60)/60/24)+DATE(1970,1,1)</f>
        <v>43079.25</v>
      </c>
      <c r="P508" t="b">
        <v>0</v>
      </c>
      <c r="Q508" t="b">
        <v>1</v>
      </c>
      <c r="R508" t="s">
        <v>33</v>
      </c>
      <c r="S508" t="str">
        <f>LEFT(R508,SEARCH("/",R508)-1)</f>
        <v>theater</v>
      </c>
      <c r="T508" t="str">
        <f>RIGHT(R508,LEN(R508)-SEARCH("/",R508))</f>
        <v>plays</v>
      </c>
    </row>
    <row r="509" spans="1:20" ht="34" x14ac:dyDescent="0.2">
      <c r="A509">
        <v>507</v>
      </c>
      <c r="B509" t="s">
        <v>1061</v>
      </c>
      <c r="C509" s="2" t="s">
        <v>1062</v>
      </c>
      <c r="D509" s="3">
        <v>2100</v>
      </c>
      <c r="E509" s="3">
        <v>837</v>
      </c>
      <c r="F509" s="20">
        <f>ROUND(E509/D509,2)</f>
        <v>0.4</v>
      </c>
      <c r="G509" t="s">
        <v>14</v>
      </c>
      <c r="H509">
        <v>19</v>
      </c>
      <c r="I509" s="3">
        <f>IF(H509=0,0,ROUND(E509/H509,2))</f>
        <v>44.05</v>
      </c>
      <c r="J509" t="s">
        <v>21</v>
      </c>
      <c r="K509" t="s">
        <v>22</v>
      </c>
      <c r="L509">
        <v>1365483600</v>
      </c>
      <c r="M509">
        <v>1369717200</v>
      </c>
      <c r="N509" s="13">
        <f>((L509/60)/60/24)+DATE(1970,1,1)</f>
        <v>41373.208333333336</v>
      </c>
      <c r="O509" s="13">
        <f>((M509/60)/60/24)+DATE(1970,1,1)</f>
        <v>41422.208333333336</v>
      </c>
      <c r="P509" t="b">
        <v>0</v>
      </c>
      <c r="Q509" t="b">
        <v>1</v>
      </c>
      <c r="R509" t="s">
        <v>28</v>
      </c>
      <c r="S509" t="str">
        <f>LEFT(R509,SEARCH("/",R509)-1)</f>
        <v>technology</v>
      </c>
      <c r="T509" t="str">
        <f>RIGHT(R509,LEN(R509)-SEARCH("/",R509))</f>
        <v>web</v>
      </c>
    </row>
    <row r="510" spans="1:20" ht="17" x14ac:dyDescent="0.2">
      <c r="A510">
        <v>508</v>
      </c>
      <c r="B510" t="s">
        <v>1063</v>
      </c>
      <c r="C510" s="2" t="s">
        <v>1064</v>
      </c>
      <c r="D510" s="3">
        <v>172700</v>
      </c>
      <c r="E510" s="3">
        <v>193820</v>
      </c>
      <c r="F510" s="20">
        <f>ROUND(E510/D510,2)</f>
        <v>1.1200000000000001</v>
      </c>
      <c r="G510" t="s">
        <v>20</v>
      </c>
      <c r="H510">
        <v>3657</v>
      </c>
      <c r="I510" s="3">
        <f>IF(H510=0,0,ROUND(E510/H510,2))</f>
        <v>53</v>
      </c>
      <c r="J510" t="s">
        <v>21</v>
      </c>
      <c r="K510" t="s">
        <v>22</v>
      </c>
      <c r="L510">
        <v>1532840400</v>
      </c>
      <c r="M510">
        <v>1534654800</v>
      </c>
      <c r="N510" s="13">
        <f>((L510/60)/60/24)+DATE(1970,1,1)</f>
        <v>43310.208333333328</v>
      </c>
      <c r="O510" s="13">
        <f>((M510/60)/60/24)+DATE(1970,1,1)</f>
        <v>43331.208333333328</v>
      </c>
      <c r="P510" t="b">
        <v>0</v>
      </c>
      <c r="Q510" t="b">
        <v>0</v>
      </c>
      <c r="R510" t="s">
        <v>33</v>
      </c>
      <c r="S510" t="str">
        <f>LEFT(R510,SEARCH("/",R510)-1)</f>
        <v>theater</v>
      </c>
      <c r="T510" t="str">
        <f>RIGHT(R510,LEN(R510)-SEARCH("/",R510))</f>
        <v>plays</v>
      </c>
    </row>
    <row r="511" spans="1:20" ht="17" x14ac:dyDescent="0.2">
      <c r="A511">
        <v>509</v>
      </c>
      <c r="B511" t="s">
        <v>398</v>
      </c>
      <c r="C511" s="2" t="s">
        <v>1065</v>
      </c>
      <c r="D511" s="3">
        <v>168500</v>
      </c>
      <c r="E511" s="3">
        <v>119510</v>
      </c>
      <c r="F511" s="20">
        <f>ROUND(E511/D511,2)</f>
        <v>0.71</v>
      </c>
      <c r="G511" t="s">
        <v>14</v>
      </c>
      <c r="H511">
        <v>1258</v>
      </c>
      <c r="I511" s="3">
        <f>IF(H511=0,0,ROUND(E511/H511,2))</f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>((L511/60)/60/24)+DATE(1970,1,1)</f>
        <v>41034.208333333336</v>
      </c>
      <c r="O511" s="13">
        <f>((M511/60)/60/24)+DATE(1970,1,1)</f>
        <v>41044.208333333336</v>
      </c>
      <c r="P511" t="b">
        <v>0</v>
      </c>
      <c r="Q511" t="b">
        <v>0</v>
      </c>
      <c r="R511" t="s">
        <v>33</v>
      </c>
      <c r="S511" t="str">
        <f>LEFT(R511,SEARCH("/",R511)-1)</f>
        <v>theater</v>
      </c>
      <c r="T511" t="str">
        <f>RIGHT(R511,LEN(R511)-SEARCH("/",R511))</f>
        <v>plays</v>
      </c>
    </row>
    <row r="512" spans="1:20" ht="17" x14ac:dyDescent="0.2">
      <c r="A512">
        <v>510</v>
      </c>
      <c r="B512" t="s">
        <v>1066</v>
      </c>
      <c r="C512" s="2" t="s">
        <v>1067</v>
      </c>
      <c r="D512" s="3">
        <v>7800</v>
      </c>
      <c r="E512" s="3">
        <v>9289</v>
      </c>
      <c r="F512" s="20">
        <f>ROUND(E512/D512,2)</f>
        <v>1.19</v>
      </c>
      <c r="G512" t="s">
        <v>20</v>
      </c>
      <c r="H512">
        <v>131</v>
      </c>
      <c r="I512" s="3">
        <f>IF(H512=0,0,ROUND(E512/H512,2))</f>
        <v>70.91</v>
      </c>
      <c r="J512" t="s">
        <v>26</v>
      </c>
      <c r="K512" t="s">
        <v>27</v>
      </c>
      <c r="L512">
        <v>1527742800</v>
      </c>
      <c r="M512">
        <v>1529816400</v>
      </c>
      <c r="N512" s="13">
        <f>((L512/60)/60/24)+DATE(1970,1,1)</f>
        <v>43251.208333333328</v>
      </c>
      <c r="O512" s="13">
        <f>((M512/60)/60/24)+DATE(1970,1,1)</f>
        <v>43275.208333333328</v>
      </c>
      <c r="P512" t="b">
        <v>0</v>
      </c>
      <c r="Q512" t="b">
        <v>0</v>
      </c>
      <c r="R512" t="s">
        <v>53</v>
      </c>
      <c r="S512" t="str">
        <f>LEFT(R512,SEARCH("/",R512)-1)</f>
        <v>film &amp; video</v>
      </c>
      <c r="T512" t="str">
        <f>RIGHT(R512,LEN(R512)-SEARCH("/",R512))</f>
        <v>drama</v>
      </c>
    </row>
    <row r="513" spans="1:20" ht="17" x14ac:dyDescent="0.2">
      <c r="A513">
        <v>511</v>
      </c>
      <c r="B513" t="s">
        <v>1068</v>
      </c>
      <c r="C513" s="2" t="s">
        <v>1069</v>
      </c>
      <c r="D513" s="3">
        <v>147800</v>
      </c>
      <c r="E513" s="3">
        <v>35498</v>
      </c>
      <c r="F513" s="20">
        <f>ROUND(E513/D513,2)</f>
        <v>0.24</v>
      </c>
      <c r="G513" t="s">
        <v>14</v>
      </c>
      <c r="H513">
        <v>362</v>
      </c>
      <c r="I513" s="3">
        <f>IF(H513=0,0,ROUND(E513/H513,2))</f>
        <v>98.06</v>
      </c>
      <c r="J513" t="s">
        <v>21</v>
      </c>
      <c r="K513" t="s">
        <v>22</v>
      </c>
      <c r="L513">
        <v>1564030800</v>
      </c>
      <c r="M513">
        <v>1564894800</v>
      </c>
      <c r="N513" s="13">
        <f>((L513/60)/60/24)+DATE(1970,1,1)</f>
        <v>43671.208333333328</v>
      </c>
      <c r="O513" s="13">
        <f>((M513/60)/60/24)+DATE(1970,1,1)</f>
        <v>43681.208333333328</v>
      </c>
      <c r="P513" t="b">
        <v>0</v>
      </c>
      <c r="Q513" t="b">
        <v>0</v>
      </c>
      <c r="R513" t="s">
        <v>33</v>
      </c>
      <c r="S513" t="str">
        <f>LEFT(R513,SEARCH("/",R513)-1)</f>
        <v>theater</v>
      </c>
      <c r="T513" t="str">
        <f>RIGHT(R513,LEN(R513)-SEARCH("/",R513))</f>
        <v>plays</v>
      </c>
    </row>
    <row r="514" spans="1:20" ht="17" x14ac:dyDescent="0.2">
      <c r="A514">
        <v>512</v>
      </c>
      <c r="B514" t="s">
        <v>1070</v>
      </c>
      <c r="C514" s="2" t="s">
        <v>1071</v>
      </c>
      <c r="D514" s="3">
        <v>9100</v>
      </c>
      <c r="E514" s="3">
        <v>12678</v>
      </c>
      <c r="F514" s="20">
        <f>ROUND(E514/D514,2)</f>
        <v>1.39</v>
      </c>
      <c r="G514" t="s">
        <v>20</v>
      </c>
      <c r="H514">
        <v>239</v>
      </c>
      <c r="I514" s="3">
        <f>IF(H514=0,0,ROUND(E514/H514,2))</f>
        <v>53.05</v>
      </c>
      <c r="J514" t="s">
        <v>21</v>
      </c>
      <c r="K514" t="s">
        <v>22</v>
      </c>
      <c r="L514">
        <v>1404536400</v>
      </c>
      <c r="M514">
        <v>1404622800</v>
      </c>
      <c r="N514" s="13">
        <f>((L514/60)/60/24)+DATE(1970,1,1)</f>
        <v>41825.208333333336</v>
      </c>
      <c r="O514" s="13">
        <f>((M514/60)/60/24)+DATE(1970,1,1)</f>
        <v>41826.208333333336</v>
      </c>
      <c r="P514" t="b">
        <v>0</v>
      </c>
      <c r="Q514" t="b">
        <v>1</v>
      </c>
      <c r="R514" t="s">
        <v>89</v>
      </c>
      <c r="S514" t="str">
        <f>LEFT(R514,SEARCH("/",R514)-1)</f>
        <v>games</v>
      </c>
      <c r="T514" t="str">
        <f>RIGHT(R514,LEN(R514)-SEARCH("/",R514))</f>
        <v>video games</v>
      </c>
    </row>
    <row r="515" spans="1:20" ht="17" x14ac:dyDescent="0.2">
      <c r="A515">
        <v>513</v>
      </c>
      <c r="B515" t="s">
        <v>1072</v>
      </c>
      <c r="C515" s="2" t="s">
        <v>1073</v>
      </c>
      <c r="D515" s="3">
        <v>8300</v>
      </c>
      <c r="E515" s="3">
        <v>3260</v>
      </c>
      <c r="F515" s="20">
        <f>ROUND(E515/D515,2)</f>
        <v>0.39</v>
      </c>
      <c r="G515" t="s">
        <v>74</v>
      </c>
      <c r="H515">
        <v>35</v>
      </c>
      <c r="I515" s="3">
        <f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3">
        <f>((L515/60)/60/24)+DATE(1970,1,1)</f>
        <v>40430.208333333336</v>
      </c>
      <c r="O515" s="13">
        <f>((M515/60)/60/24)+DATE(1970,1,1)</f>
        <v>40432.208333333336</v>
      </c>
      <c r="P515" t="b">
        <v>0</v>
      </c>
      <c r="Q515" t="b">
        <v>0</v>
      </c>
      <c r="R515" t="s">
        <v>269</v>
      </c>
      <c r="S515" t="str">
        <f>LEFT(R515,SEARCH("/",R515)-1)</f>
        <v>film &amp; video</v>
      </c>
      <c r="T515" t="str">
        <f>RIGHT(R515,LEN(R515)-SEARCH("/",R515))</f>
        <v>television</v>
      </c>
    </row>
    <row r="516" spans="1:20" ht="17" x14ac:dyDescent="0.2">
      <c r="A516">
        <v>514</v>
      </c>
      <c r="B516" t="s">
        <v>1074</v>
      </c>
      <c r="C516" s="2" t="s">
        <v>1075</v>
      </c>
      <c r="D516" s="3">
        <v>138700</v>
      </c>
      <c r="E516" s="3">
        <v>31123</v>
      </c>
      <c r="F516" s="20">
        <f>ROUND(E516/D516,2)</f>
        <v>0.22</v>
      </c>
      <c r="G516" t="s">
        <v>74</v>
      </c>
      <c r="H516">
        <v>528</v>
      </c>
      <c r="I516" s="3">
        <f>IF(H516=0,0,ROUND(E516/H516,2))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3">
        <f>((L516/60)/60/24)+DATE(1970,1,1)</f>
        <v>41614.25</v>
      </c>
      <c r="O516" s="13">
        <f>((M516/60)/60/24)+DATE(1970,1,1)</f>
        <v>41619.25</v>
      </c>
      <c r="P516" t="b">
        <v>0</v>
      </c>
      <c r="Q516" t="b">
        <v>1</v>
      </c>
      <c r="R516" t="s">
        <v>23</v>
      </c>
      <c r="S516" t="str">
        <f>LEFT(R516,SEARCH("/",R516)-1)</f>
        <v>music</v>
      </c>
      <c r="T516" t="str">
        <f>RIGHT(R516,LEN(R516)-SEARCH("/",R516))</f>
        <v>rock</v>
      </c>
    </row>
    <row r="517" spans="1:20" ht="17" x14ac:dyDescent="0.2">
      <c r="A517">
        <v>515</v>
      </c>
      <c r="B517" t="s">
        <v>1076</v>
      </c>
      <c r="C517" s="2" t="s">
        <v>1077</v>
      </c>
      <c r="D517" s="3">
        <v>8600</v>
      </c>
      <c r="E517" s="3">
        <v>4797</v>
      </c>
      <c r="F517" s="20">
        <f>ROUND(E517/D517,2)</f>
        <v>0.56000000000000005</v>
      </c>
      <c r="G517" t="s">
        <v>14</v>
      </c>
      <c r="H517">
        <v>133</v>
      </c>
      <c r="I517" s="3">
        <f>IF(H517=0,0,ROUND(E517/H517,2))</f>
        <v>36.07</v>
      </c>
      <c r="J517" t="s">
        <v>15</v>
      </c>
      <c r="K517" t="s">
        <v>16</v>
      </c>
      <c r="L517">
        <v>1324620000</v>
      </c>
      <c r="M517">
        <v>1324792800</v>
      </c>
      <c r="N517" s="13">
        <f>((L517/60)/60/24)+DATE(1970,1,1)</f>
        <v>40900.25</v>
      </c>
      <c r="O517" s="13">
        <f>((M517/60)/60/24)+DATE(1970,1,1)</f>
        <v>40902.25</v>
      </c>
      <c r="P517" t="b">
        <v>0</v>
      </c>
      <c r="Q517" t="b">
        <v>1</v>
      </c>
      <c r="R517" t="s">
        <v>33</v>
      </c>
      <c r="S517" t="str">
        <f>LEFT(R517,SEARCH("/",R517)-1)</f>
        <v>theater</v>
      </c>
      <c r="T517" t="str">
        <f>RIGHT(R517,LEN(R517)-SEARCH("/",R517))</f>
        <v>plays</v>
      </c>
    </row>
    <row r="518" spans="1:20" ht="17" x14ac:dyDescent="0.2">
      <c r="A518">
        <v>516</v>
      </c>
      <c r="B518" t="s">
        <v>1078</v>
      </c>
      <c r="C518" s="2" t="s">
        <v>1079</v>
      </c>
      <c r="D518" s="3">
        <v>125400</v>
      </c>
      <c r="E518" s="3">
        <v>53324</v>
      </c>
      <c r="F518" s="20">
        <f>ROUND(E518/D518,2)</f>
        <v>0.43</v>
      </c>
      <c r="G518" t="s">
        <v>14</v>
      </c>
      <c r="H518">
        <v>846</v>
      </c>
      <c r="I518" s="3">
        <f>IF(H518=0,0,ROUND(E518/H518,2))</f>
        <v>63.03</v>
      </c>
      <c r="J518" t="s">
        <v>21</v>
      </c>
      <c r="K518" t="s">
        <v>22</v>
      </c>
      <c r="L518">
        <v>1281070800</v>
      </c>
      <c r="M518">
        <v>1284354000</v>
      </c>
      <c r="N518" s="13">
        <f>((L518/60)/60/24)+DATE(1970,1,1)</f>
        <v>40396.208333333336</v>
      </c>
      <c r="O518" s="13">
        <f>((M518/60)/60/24)+DATE(1970,1,1)</f>
        <v>40434.208333333336</v>
      </c>
      <c r="P518" t="b">
        <v>0</v>
      </c>
      <c r="Q518" t="b">
        <v>0</v>
      </c>
      <c r="R518" t="s">
        <v>68</v>
      </c>
      <c r="S518" t="str">
        <f>LEFT(R518,SEARCH("/",R518)-1)</f>
        <v>publishing</v>
      </c>
      <c r="T518" t="str">
        <f>RIGHT(R518,LEN(R518)-SEARCH("/",R518))</f>
        <v>nonfiction</v>
      </c>
    </row>
    <row r="519" spans="1:20" ht="17" x14ac:dyDescent="0.2">
      <c r="A519">
        <v>517</v>
      </c>
      <c r="B519" t="s">
        <v>1080</v>
      </c>
      <c r="C519" s="2" t="s">
        <v>1081</v>
      </c>
      <c r="D519" s="3">
        <v>5900</v>
      </c>
      <c r="E519" s="3">
        <v>6608</v>
      </c>
      <c r="F519" s="20">
        <f>ROUND(E519/D519,2)</f>
        <v>1.1200000000000001</v>
      </c>
      <c r="G519" t="s">
        <v>20</v>
      </c>
      <c r="H519">
        <v>78</v>
      </c>
      <c r="I519" s="3">
        <f>IF(H519=0,0,ROUND(E519/H519,2))</f>
        <v>84.72</v>
      </c>
      <c r="J519" t="s">
        <v>21</v>
      </c>
      <c r="K519" t="s">
        <v>22</v>
      </c>
      <c r="L519">
        <v>1493960400</v>
      </c>
      <c r="M519">
        <v>1494392400</v>
      </c>
      <c r="N519" s="13">
        <f>((L519/60)/60/24)+DATE(1970,1,1)</f>
        <v>42860.208333333328</v>
      </c>
      <c r="O519" s="13">
        <f>((M519/60)/60/24)+DATE(1970,1,1)</f>
        <v>42865.208333333328</v>
      </c>
      <c r="P519" t="b">
        <v>0</v>
      </c>
      <c r="Q519" t="b">
        <v>0</v>
      </c>
      <c r="R519" t="s">
        <v>17</v>
      </c>
      <c r="S519" t="str">
        <f>LEFT(R519,SEARCH("/",R519)-1)</f>
        <v>food</v>
      </c>
      <c r="T519" t="str">
        <f>RIGHT(R519,LEN(R519)-SEARCH("/",R519))</f>
        <v>food trucks</v>
      </c>
    </row>
    <row r="520" spans="1:20" ht="34" x14ac:dyDescent="0.2">
      <c r="A520">
        <v>518</v>
      </c>
      <c r="B520" t="s">
        <v>1082</v>
      </c>
      <c r="C520" s="2" t="s">
        <v>1083</v>
      </c>
      <c r="D520" s="3">
        <v>8800</v>
      </c>
      <c r="E520" s="3">
        <v>622</v>
      </c>
      <c r="F520" s="20">
        <f>ROUND(E520/D520,2)</f>
        <v>7.0000000000000007E-2</v>
      </c>
      <c r="G520" t="s">
        <v>14</v>
      </c>
      <c r="H520">
        <v>10</v>
      </c>
      <c r="I520" s="3">
        <f>IF(H520=0,0,ROUND(E520/H520,2))</f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>((L520/60)/60/24)+DATE(1970,1,1)</f>
        <v>43154.25</v>
      </c>
      <c r="O520" s="13">
        <f>((M520/60)/60/24)+DATE(1970,1,1)</f>
        <v>43156.25</v>
      </c>
      <c r="P520" t="b">
        <v>0</v>
      </c>
      <c r="Q520" t="b">
        <v>1</v>
      </c>
      <c r="R520" t="s">
        <v>71</v>
      </c>
      <c r="S520" t="str">
        <f>LEFT(R520,SEARCH("/",R520)-1)</f>
        <v>film &amp; video</v>
      </c>
      <c r="T520" t="str">
        <f>RIGHT(R520,LEN(R520)-SEARCH("/",R520))</f>
        <v>animation</v>
      </c>
    </row>
    <row r="521" spans="1:20" ht="17" x14ac:dyDescent="0.2">
      <c r="A521">
        <v>519</v>
      </c>
      <c r="B521" t="s">
        <v>1084</v>
      </c>
      <c r="C521" s="2" t="s">
        <v>1085</v>
      </c>
      <c r="D521" s="3">
        <v>177700</v>
      </c>
      <c r="E521" s="3">
        <v>180802</v>
      </c>
      <c r="F521" s="20">
        <f>ROUND(E521/D521,2)</f>
        <v>1.02</v>
      </c>
      <c r="G521" t="s">
        <v>20</v>
      </c>
      <c r="H521">
        <v>1773</v>
      </c>
      <c r="I521" s="3">
        <f>IF(H521=0,0,ROUND(E521/H521,2))</f>
        <v>101.98</v>
      </c>
      <c r="J521" t="s">
        <v>21</v>
      </c>
      <c r="K521" t="s">
        <v>22</v>
      </c>
      <c r="L521">
        <v>1420696800</v>
      </c>
      <c r="M521">
        <v>1421906400</v>
      </c>
      <c r="N521" s="13">
        <f>((L521/60)/60/24)+DATE(1970,1,1)</f>
        <v>42012.25</v>
      </c>
      <c r="O521" s="13">
        <f>((M521/60)/60/24)+DATE(1970,1,1)</f>
        <v>42026.25</v>
      </c>
      <c r="P521" t="b">
        <v>0</v>
      </c>
      <c r="Q521" t="b">
        <v>1</v>
      </c>
      <c r="R521" t="s">
        <v>23</v>
      </c>
      <c r="S521" t="str">
        <f>LEFT(R521,SEARCH("/",R521)-1)</f>
        <v>music</v>
      </c>
      <c r="T521" t="str">
        <f>RIGHT(R521,LEN(R521)-SEARCH("/",R521))</f>
        <v>rock</v>
      </c>
    </row>
    <row r="522" spans="1:20" ht="17" x14ac:dyDescent="0.2">
      <c r="A522">
        <v>520</v>
      </c>
      <c r="B522" t="s">
        <v>1086</v>
      </c>
      <c r="C522" s="2" t="s">
        <v>1087</v>
      </c>
      <c r="D522" s="3">
        <v>800</v>
      </c>
      <c r="E522" s="3">
        <v>3406</v>
      </c>
      <c r="F522" s="20">
        <f>ROUND(E522/D522,2)</f>
        <v>4.26</v>
      </c>
      <c r="G522" t="s">
        <v>20</v>
      </c>
      <c r="H522">
        <v>32</v>
      </c>
      <c r="I522" s="3">
        <f>IF(H522=0,0,ROUND(E522/H522,2))</f>
        <v>106.44</v>
      </c>
      <c r="J522" t="s">
        <v>21</v>
      </c>
      <c r="K522" t="s">
        <v>22</v>
      </c>
      <c r="L522">
        <v>1555650000</v>
      </c>
      <c r="M522">
        <v>1555909200</v>
      </c>
      <c r="N522" s="13">
        <f>((L522/60)/60/24)+DATE(1970,1,1)</f>
        <v>43574.208333333328</v>
      </c>
      <c r="O522" s="13">
        <f>((M522/60)/60/24)+DATE(1970,1,1)</f>
        <v>43577.208333333328</v>
      </c>
      <c r="P522" t="b">
        <v>0</v>
      </c>
      <c r="Q522" t="b">
        <v>0</v>
      </c>
      <c r="R522" t="s">
        <v>33</v>
      </c>
      <c r="S522" t="str">
        <f>LEFT(R522,SEARCH("/",R522)-1)</f>
        <v>theater</v>
      </c>
      <c r="T522" t="str">
        <f>RIGHT(R522,LEN(R522)-SEARCH("/",R522))</f>
        <v>plays</v>
      </c>
    </row>
    <row r="523" spans="1:20" ht="17" x14ac:dyDescent="0.2">
      <c r="A523">
        <v>521</v>
      </c>
      <c r="B523" t="s">
        <v>1088</v>
      </c>
      <c r="C523" s="2" t="s">
        <v>141</v>
      </c>
      <c r="D523" s="3">
        <v>7600</v>
      </c>
      <c r="E523" s="3">
        <v>11061</v>
      </c>
      <c r="F523" s="20">
        <f>ROUND(E523/D523,2)</f>
        <v>1.46</v>
      </c>
      <c r="G523" t="s">
        <v>20</v>
      </c>
      <c r="H523">
        <v>369</v>
      </c>
      <c r="I523" s="3">
        <f>IF(H523=0,0,ROUND(E523/H523,2))</f>
        <v>29.98</v>
      </c>
      <c r="J523" t="s">
        <v>21</v>
      </c>
      <c r="K523" t="s">
        <v>22</v>
      </c>
      <c r="L523">
        <v>1471928400</v>
      </c>
      <c r="M523">
        <v>1472446800</v>
      </c>
      <c r="N523" s="13">
        <f>((L523/60)/60/24)+DATE(1970,1,1)</f>
        <v>42605.208333333328</v>
      </c>
      <c r="O523" s="13">
        <f>((M523/60)/60/24)+DATE(1970,1,1)</f>
        <v>42611.208333333328</v>
      </c>
      <c r="P523" t="b">
        <v>0</v>
      </c>
      <c r="Q523" t="b">
        <v>1</v>
      </c>
      <c r="R523" t="s">
        <v>53</v>
      </c>
      <c r="S523" t="str">
        <f>LEFT(R523,SEARCH("/",R523)-1)</f>
        <v>film &amp; video</v>
      </c>
      <c r="T523" t="str">
        <f>RIGHT(R523,LEN(R523)-SEARCH("/",R523))</f>
        <v>drama</v>
      </c>
    </row>
    <row r="524" spans="1:20" ht="34" x14ac:dyDescent="0.2">
      <c r="A524">
        <v>522</v>
      </c>
      <c r="B524" t="s">
        <v>1089</v>
      </c>
      <c r="C524" s="2" t="s">
        <v>1090</v>
      </c>
      <c r="D524" s="3">
        <v>50500</v>
      </c>
      <c r="E524" s="3">
        <v>16389</v>
      </c>
      <c r="F524" s="20">
        <f>ROUND(E524/D524,2)</f>
        <v>0.32</v>
      </c>
      <c r="G524" t="s">
        <v>14</v>
      </c>
      <c r="H524">
        <v>191</v>
      </c>
      <c r="I524" s="3">
        <f>IF(H524=0,0,ROUND(E524/H524,2))</f>
        <v>85.81</v>
      </c>
      <c r="J524" t="s">
        <v>21</v>
      </c>
      <c r="K524" t="s">
        <v>22</v>
      </c>
      <c r="L524">
        <v>1341291600</v>
      </c>
      <c r="M524">
        <v>1342328400</v>
      </c>
      <c r="N524" s="13">
        <f>((L524/60)/60/24)+DATE(1970,1,1)</f>
        <v>41093.208333333336</v>
      </c>
      <c r="O524" s="13">
        <f>((M524/60)/60/24)+DATE(1970,1,1)</f>
        <v>41105.208333333336</v>
      </c>
      <c r="P524" t="b">
        <v>0</v>
      </c>
      <c r="Q524" t="b">
        <v>0</v>
      </c>
      <c r="R524" t="s">
        <v>100</v>
      </c>
      <c r="S524" t="str">
        <f>LEFT(R524,SEARCH("/",R524)-1)</f>
        <v>film &amp; video</v>
      </c>
      <c r="T524" t="str">
        <f>RIGHT(R524,LEN(R524)-SEARCH("/",R524))</f>
        <v>shorts</v>
      </c>
    </row>
    <row r="525" spans="1:20" ht="17" x14ac:dyDescent="0.2">
      <c r="A525">
        <v>523</v>
      </c>
      <c r="B525" t="s">
        <v>1091</v>
      </c>
      <c r="C525" s="2" t="s">
        <v>1092</v>
      </c>
      <c r="D525" s="3">
        <v>900</v>
      </c>
      <c r="E525" s="3">
        <v>6303</v>
      </c>
      <c r="F525" s="20">
        <f>ROUND(E525/D525,2)</f>
        <v>7</v>
      </c>
      <c r="G525" t="s">
        <v>20</v>
      </c>
      <c r="H525">
        <v>89</v>
      </c>
      <c r="I525" s="3">
        <f>IF(H525=0,0,ROUND(E525/H525,2))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3">
        <f>((L525/60)/60/24)+DATE(1970,1,1)</f>
        <v>40241.25</v>
      </c>
      <c r="O525" s="13">
        <f>((M525/60)/60/24)+DATE(1970,1,1)</f>
        <v>40246.25</v>
      </c>
      <c r="P525" t="b">
        <v>0</v>
      </c>
      <c r="Q525" t="b">
        <v>0</v>
      </c>
      <c r="R525" t="s">
        <v>100</v>
      </c>
      <c r="S525" t="str">
        <f>LEFT(R525,SEARCH("/",R525)-1)</f>
        <v>film &amp; video</v>
      </c>
      <c r="T525" t="str">
        <f>RIGHT(R525,LEN(R525)-SEARCH("/",R525))</f>
        <v>shorts</v>
      </c>
    </row>
    <row r="526" spans="1:20" ht="17" x14ac:dyDescent="0.2">
      <c r="A526">
        <v>524</v>
      </c>
      <c r="B526" t="s">
        <v>1093</v>
      </c>
      <c r="C526" s="2" t="s">
        <v>1094</v>
      </c>
      <c r="D526" s="3">
        <v>96700</v>
      </c>
      <c r="E526" s="3">
        <v>81136</v>
      </c>
      <c r="F526" s="20">
        <f>ROUND(E526/D526,2)</f>
        <v>0.84</v>
      </c>
      <c r="G526" t="s">
        <v>14</v>
      </c>
      <c r="H526">
        <v>1979</v>
      </c>
      <c r="I526" s="3">
        <f>IF(H526=0,0,ROUND(E526/H526,2))</f>
        <v>41</v>
      </c>
      <c r="J526" t="s">
        <v>21</v>
      </c>
      <c r="K526" t="s">
        <v>22</v>
      </c>
      <c r="L526">
        <v>1272258000</v>
      </c>
      <c r="M526">
        <v>1273381200</v>
      </c>
      <c r="N526" s="13">
        <f>((L526/60)/60/24)+DATE(1970,1,1)</f>
        <v>40294.208333333336</v>
      </c>
      <c r="O526" s="13">
        <f>((M526/60)/60/24)+DATE(1970,1,1)</f>
        <v>40307.208333333336</v>
      </c>
      <c r="P526" t="b">
        <v>0</v>
      </c>
      <c r="Q526" t="b">
        <v>0</v>
      </c>
      <c r="R526" t="s">
        <v>33</v>
      </c>
      <c r="S526" t="str">
        <f>LEFT(R526,SEARCH("/",R526)-1)</f>
        <v>theater</v>
      </c>
      <c r="T526" t="str">
        <f>RIGHT(R526,LEN(R526)-SEARCH("/",R526))</f>
        <v>plays</v>
      </c>
    </row>
    <row r="527" spans="1:20" ht="34" x14ac:dyDescent="0.2">
      <c r="A527">
        <v>525</v>
      </c>
      <c r="B527" t="s">
        <v>1095</v>
      </c>
      <c r="C527" s="2" t="s">
        <v>1096</v>
      </c>
      <c r="D527" s="3">
        <v>2100</v>
      </c>
      <c r="E527" s="3">
        <v>1768</v>
      </c>
      <c r="F527" s="20">
        <f>ROUND(E527/D527,2)</f>
        <v>0.84</v>
      </c>
      <c r="G527" t="s">
        <v>14</v>
      </c>
      <c r="H527">
        <v>63</v>
      </c>
      <c r="I527" s="3">
        <f>IF(H527=0,0,ROUND(E527/H527,2))</f>
        <v>28.06</v>
      </c>
      <c r="J527" t="s">
        <v>21</v>
      </c>
      <c r="K527" t="s">
        <v>22</v>
      </c>
      <c r="L527">
        <v>1290492000</v>
      </c>
      <c r="M527">
        <v>1290837600</v>
      </c>
      <c r="N527" s="13">
        <f>((L527/60)/60/24)+DATE(1970,1,1)</f>
        <v>40505.25</v>
      </c>
      <c r="O527" s="13">
        <f>((M527/60)/60/24)+DATE(1970,1,1)</f>
        <v>40509.25</v>
      </c>
      <c r="P527" t="b">
        <v>0</v>
      </c>
      <c r="Q527" t="b">
        <v>0</v>
      </c>
      <c r="R527" t="s">
        <v>65</v>
      </c>
      <c r="S527" t="str">
        <f>LEFT(R527,SEARCH("/",R527)-1)</f>
        <v>technology</v>
      </c>
      <c r="T527" t="str">
        <f>RIGHT(R527,LEN(R527)-SEARCH("/",R527))</f>
        <v>wearables</v>
      </c>
    </row>
    <row r="528" spans="1:20" ht="34" x14ac:dyDescent="0.2">
      <c r="A528">
        <v>526</v>
      </c>
      <c r="B528" t="s">
        <v>1097</v>
      </c>
      <c r="C528" s="2" t="s">
        <v>1098</v>
      </c>
      <c r="D528" s="3">
        <v>8300</v>
      </c>
      <c r="E528" s="3">
        <v>12944</v>
      </c>
      <c r="F528" s="20">
        <f>ROUND(E528/D528,2)</f>
        <v>1.56</v>
      </c>
      <c r="G528" t="s">
        <v>20</v>
      </c>
      <c r="H528">
        <v>147</v>
      </c>
      <c r="I528" s="3">
        <f>IF(H528=0,0,ROUND(E528/H528,2))</f>
        <v>88.05</v>
      </c>
      <c r="J528" t="s">
        <v>21</v>
      </c>
      <c r="K528" t="s">
        <v>22</v>
      </c>
      <c r="L528">
        <v>1451109600</v>
      </c>
      <c r="M528">
        <v>1454306400</v>
      </c>
      <c r="N528" s="13">
        <f>((L528/60)/60/24)+DATE(1970,1,1)</f>
        <v>42364.25</v>
      </c>
      <c r="O528" s="13">
        <f>((M528/60)/60/24)+DATE(1970,1,1)</f>
        <v>42401.25</v>
      </c>
      <c r="P528" t="b">
        <v>0</v>
      </c>
      <c r="Q528" t="b">
        <v>1</v>
      </c>
      <c r="R528" t="s">
        <v>33</v>
      </c>
      <c r="S528" t="str">
        <f>LEFT(R528,SEARCH("/",R528)-1)</f>
        <v>theater</v>
      </c>
      <c r="T528" t="str">
        <f>RIGHT(R528,LEN(R528)-SEARCH("/",R528))</f>
        <v>plays</v>
      </c>
    </row>
    <row r="529" spans="1:20" ht="17" x14ac:dyDescent="0.2">
      <c r="A529">
        <v>527</v>
      </c>
      <c r="B529" t="s">
        <v>1099</v>
      </c>
      <c r="C529" s="2" t="s">
        <v>1100</v>
      </c>
      <c r="D529" s="3">
        <v>189200</v>
      </c>
      <c r="E529" s="3">
        <v>188480</v>
      </c>
      <c r="F529" s="20">
        <f>ROUND(E529/D529,2)</f>
        <v>1</v>
      </c>
      <c r="G529" t="s">
        <v>14</v>
      </c>
      <c r="H529">
        <v>6080</v>
      </c>
      <c r="I529" s="3">
        <f>IF(H529=0,0,ROUND(E529/H529,2))</f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>((L529/60)/60/24)+DATE(1970,1,1)</f>
        <v>42405.25</v>
      </c>
      <c r="O529" s="13">
        <f>((M529/60)/60/24)+DATE(1970,1,1)</f>
        <v>42441.25</v>
      </c>
      <c r="P529" t="b">
        <v>0</v>
      </c>
      <c r="Q529" t="b">
        <v>0</v>
      </c>
      <c r="R529" t="s">
        <v>71</v>
      </c>
      <c r="S529" t="str">
        <f>LEFT(R529,SEARCH("/",R529)-1)</f>
        <v>film &amp; video</v>
      </c>
      <c r="T529" t="str">
        <f>RIGHT(R529,LEN(R529)-SEARCH("/",R529))</f>
        <v>animation</v>
      </c>
    </row>
    <row r="530" spans="1:20" ht="17" x14ac:dyDescent="0.2">
      <c r="A530">
        <v>528</v>
      </c>
      <c r="B530" t="s">
        <v>1101</v>
      </c>
      <c r="C530" s="2" t="s">
        <v>1102</v>
      </c>
      <c r="D530" s="3">
        <v>9000</v>
      </c>
      <c r="E530" s="3">
        <v>7227</v>
      </c>
      <c r="F530" s="20">
        <f>ROUND(E530/D530,2)</f>
        <v>0.8</v>
      </c>
      <c r="G530" t="s">
        <v>14</v>
      </c>
      <c r="H530">
        <v>80</v>
      </c>
      <c r="I530" s="3">
        <f>IF(H530=0,0,ROUND(E530/H530,2))</f>
        <v>90.34</v>
      </c>
      <c r="J530" t="s">
        <v>40</v>
      </c>
      <c r="K530" t="s">
        <v>41</v>
      </c>
      <c r="L530">
        <v>1385186400</v>
      </c>
      <c r="M530">
        <v>1389074400</v>
      </c>
      <c r="N530" s="13">
        <f>((L530/60)/60/24)+DATE(1970,1,1)</f>
        <v>41601.25</v>
      </c>
      <c r="O530" s="13">
        <f>((M530/60)/60/24)+DATE(1970,1,1)</f>
        <v>41646.25</v>
      </c>
      <c r="P530" t="b">
        <v>0</v>
      </c>
      <c r="Q530" t="b">
        <v>0</v>
      </c>
      <c r="R530" t="s">
        <v>60</v>
      </c>
      <c r="S530" t="str">
        <f>LEFT(R530,SEARCH("/",R530)-1)</f>
        <v>music</v>
      </c>
      <c r="T530" t="str">
        <f>RIGHT(R530,LEN(R530)-SEARCH("/",R530))</f>
        <v>indie rock</v>
      </c>
    </row>
    <row r="531" spans="1:20" ht="17" x14ac:dyDescent="0.2">
      <c r="A531">
        <v>529</v>
      </c>
      <c r="B531" t="s">
        <v>1103</v>
      </c>
      <c r="C531" s="2" t="s">
        <v>1104</v>
      </c>
      <c r="D531" s="3">
        <v>5100</v>
      </c>
      <c r="E531" s="3">
        <v>574</v>
      </c>
      <c r="F531" s="20">
        <f>ROUND(E531/D531,2)</f>
        <v>0.11</v>
      </c>
      <c r="G531" t="s">
        <v>14</v>
      </c>
      <c r="H531">
        <v>9</v>
      </c>
      <c r="I531" s="3">
        <f>IF(H531=0,0,ROUND(E531/H531,2))</f>
        <v>63.78</v>
      </c>
      <c r="J531" t="s">
        <v>21</v>
      </c>
      <c r="K531" t="s">
        <v>22</v>
      </c>
      <c r="L531">
        <v>1399698000</v>
      </c>
      <c r="M531">
        <v>1402117200</v>
      </c>
      <c r="N531" s="13">
        <f>((L531/60)/60/24)+DATE(1970,1,1)</f>
        <v>41769.208333333336</v>
      </c>
      <c r="O531" s="13">
        <f>((M531/60)/60/24)+DATE(1970,1,1)</f>
        <v>41797.208333333336</v>
      </c>
      <c r="P531" t="b">
        <v>0</v>
      </c>
      <c r="Q531" t="b">
        <v>0</v>
      </c>
      <c r="R531" t="s">
        <v>89</v>
      </c>
      <c r="S531" t="str">
        <f>LEFT(R531,SEARCH("/",R531)-1)</f>
        <v>games</v>
      </c>
      <c r="T531" t="str">
        <f>RIGHT(R531,LEN(R531)-SEARCH("/",R531))</f>
        <v>video games</v>
      </c>
    </row>
    <row r="532" spans="1:20" ht="34" x14ac:dyDescent="0.2">
      <c r="A532">
        <v>530</v>
      </c>
      <c r="B532" t="s">
        <v>1105</v>
      </c>
      <c r="C532" s="2" t="s">
        <v>1106</v>
      </c>
      <c r="D532" s="3">
        <v>105000</v>
      </c>
      <c r="E532" s="3">
        <v>96328</v>
      </c>
      <c r="F532" s="20">
        <f>ROUND(E532/D532,2)</f>
        <v>0.92</v>
      </c>
      <c r="G532" t="s">
        <v>14</v>
      </c>
      <c r="H532">
        <v>1784</v>
      </c>
      <c r="I532" s="3">
        <f>IF(H532=0,0,ROUND(E532/H532,2))</f>
        <v>54</v>
      </c>
      <c r="J532" t="s">
        <v>21</v>
      </c>
      <c r="K532" t="s">
        <v>22</v>
      </c>
      <c r="L532">
        <v>1283230800</v>
      </c>
      <c r="M532">
        <v>1284440400</v>
      </c>
      <c r="N532" s="13">
        <f>((L532/60)/60/24)+DATE(1970,1,1)</f>
        <v>40421.208333333336</v>
      </c>
      <c r="O532" s="13">
        <f>((M532/60)/60/24)+DATE(1970,1,1)</f>
        <v>40435.208333333336</v>
      </c>
      <c r="P532" t="b">
        <v>0</v>
      </c>
      <c r="Q532" t="b">
        <v>1</v>
      </c>
      <c r="R532" t="s">
        <v>119</v>
      </c>
      <c r="S532" t="str">
        <f>LEFT(R532,SEARCH("/",R532)-1)</f>
        <v>publishing</v>
      </c>
      <c r="T532" t="str">
        <f>RIGHT(R532,LEN(R532)-SEARCH("/",R532))</f>
        <v>fiction</v>
      </c>
    </row>
    <row r="533" spans="1:20" ht="34" x14ac:dyDescent="0.2">
      <c r="A533">
        <v>531</v>
      </c>
      <c r="B533" t="s">
        <v>1107</v>
      </c>
      <c r="C533" s="2" t="s">
        <v>1108</v>
      </c>
      <c r="D533" s="3">
        <v>186700</v>
      </c>
      <c r="E533" s="3">
        <v>178338</v>
      </c>
      <c r="F533" s="20">
        <f>ROUND(E533/D533,2)</f>
        <v>0.96</v>
      </c>
      <c r="G533" t="s">
        <v>47</v>
      </c>
      <c r="H533">
        <v>3640</v>
      </c>
      <c r="I533" s="3">
        <f>IF(H533=0,0,ROUND(E533/H533,2))</f>
        <v>48.99</v>
      </c>
      <c r="J533" t="s">
        <v>98</v>
      </c>
      <c r="K533" t="s">
        <v>99</v>
      </c>
      <c r="L533">
        <v>1384149600</v>
      </c>
      <c r="M533">
        <v>1388988000</v>
      </c>
      <c r="N533" s="13">
        <f>((L533/60)/60/24)+DATE(1970,1,1)</f>
        <v>41589.25</v>
      </c>
      <c r="O533" s="13">
        <f>((M533/60)/60/24)+DATE(1970,1,1)</f>
        <v>41645.25</v>
      </c>
      <c r="P533" t="b">
        <v>0</v>
      </c>
      <c r="Q533" t="b">
        <v>0</v>
      </c>
      <c r="R533" t="s">
        <v>89</v>
      </c>
      <c r="S533" t="str">
        <f>LEFT(R533,SEARCH("/",R533)-1)</f>
        <v>games</v>
      </c>
      <c r="T533" t="str">
        <f>RIGHT(R533,LEN(R533)-SEARCH("/",R533))</f>
        <v>video games</v>
      </c>
    </row>
    <row r="534" spans="1:20" ht="17" x14ac:dyDescent="0.2">
      <c r="A534">
        <v>532</v>
      </c>
      <c r="B534" t="s">
        <v>1109</v>
      </c>
      <c r="C534" s="2" t="s">
        <v>1110</v>
      </c>
      <c r="D534" s="3">
        <v>1600</v>
      </c>
      <c r="E534" s="3">
        <v>8046</v>
      </c>
      <c r="F534" s="20">
        <f>ROUND(E534/D534,2)</f>
        <v>5.03</v>
      </c>
      <c r="G534" t="s">
        <v>20</v>
      </c>
      <c r="H534">
        <v>126</v>
      </c>
      <c r="I534" s="3">
        <f>IF(H534=0,0,ROUND(E534/H534,2))</f>
        <v>63.86</v>
      </c>
      <c r="J534" t="s">
        <v>15</v>
      </c>
      <c r="K534" t="s">
        <v>16</v>
      </c>
      <c r="L534">
        <v>1516860000</v>
      </c>
      <c r="M534">
        <v>1516946400</v>
      </c>
      <c r="N534" s="13">
        <f>((L534/60)/60/24)+DATE(1970,1,1)</f>
        <v>43125.25</v>
      </c>
      <c r="O534" s="13">
        <f>((M534/60)/60/24)+DATE(1970,1,1)</f>
        <v>43126.25</v>
      </c>
      <c r="P534" t="b">
        <v>0</v>
      </c>
      <c r="Q534" t="b">
        <v>0</v>
      </c>
      <c r="R534" t="s">
        <v>33</v>
      </c>
      <c r="S534" t="str">
        <f>LEFT(R534,SEARCH("/",R534)-1)</f>
        <v>theater</v>
      </c>
      <c r="T534" t="str">
        <f>RIGHT(R534,LEN(R534)-SEARCH("/",R534))</f>
        <v>plays</v>
      </c>
    </row>
    <row r="535" spans="1:20" ht="17" x14ac:dyDescent="0.2">
      <c r="A535">
        <v>533</v>
      </c>
      <c r="B535" t="s">
        <v>1111</v>
      </c>
      <c r="C535" s="2" t="s">
        <v>1112</v>
      </c>
      <c r="D535" s="3">
        <v>115600</v>
      </c>
      <c r="E535" s="3">
        <v>184086</v>
      </c>
      <c r="F535" s="20">
        <f>ROUND(E535/D535,2)</f>
        <v>1.59</v>
      </c>
      <c r="G535" t="s">
        <v>20</v>
      </c>
      <c r="H535">
        <v>2218</v>
      </c>
      <c r="I535" s="3">
        <f>IF(H535=0,0,ROUND(E535/H535,2))</f>
        <v>83</v>
      </c>
      <c r="J535" t="s">
        <v>40</v>
      </c>
      <c r="K535" t="s">
        <v>41</v>
      </c>
      <c r="L535">
        <v>1374642000</v>
      </c>
      <c r="M535">
        <v>1377752400</v>
      </c>
      <c r="N535" s="13">
        <f>((L535/60)/60/24)+DATE(1970,1,1)</f>
        <v>41479.208333333336</v>
      </c>
      <c r="O535" s="13">
        <f>((M535/60)/60/24)+DATE(1970,1,1)</f>
        <v>41515.208333333336</v>
      </c>
      <c r="P535" t="b">
        <v>0</v>
      </c>
      <c r="Q535" t="b">
        <v>0</v>
      </c>
      <c r="R535" t="s">
        <v>60</v>
      </c>
      <c r="S535" t="str">
        <f>LEFT(R535,SEARCH("/",R535)-1)</f>
        <v>music</v>
      </c>
      <c r="T535" t="str">
        <f>RIGHT(R535,LEN(R535)-SEARCH("/",R535))</f>
        <v>indie rock</v>
      </c>
    </row>
    <row r="536" spans="1:20" ht="17" x14ac:dyDescent="0.2">
      <c r="A536">
        <v>534</v>
      </c>
      <c r="B536" t="s">
        <v>1113</v>
      </c>
      <c r="C536" s="2" t="s">
        <v>1114</v>
      </c>
      <c r="D536" s="3">
        <v>89100</v>
      </c>
      <c r="E536" s="3">
        <v>13385</v>
      </c>
      <c r="F536" s="20">
        <f>ROUND(E536/D536,2)</f>
        <v>0.15</v>
      </c>
      <c r="G536" t="s">
        <v>14</v>
      </c>
      <c r="H536">
        <v>243</v>
      </c>
      <c r="I536" s="3">
        <f>IF(H536=0,0,ROUND(E536/H536,2))</f>
        <v>55.08</v>
      </c>
      <c r="J536" t="s">
        <v>21</v>
      </c>
      <c r="K536" t="s">
        <v>22</v>
      </c>
      <c r="L536">
        <v>1534482000</v>
      </c>
      <c r="M536">
        <v>1534568400</v>
      </c>
      <c r="N536" s="13">
        <f>((L536/60)/60/24)+DATE(1970,1,1)</f>
        <v>43329.208333333328</v>
      </c>
      <c r="O536" s="13">
        <f>((M536/60)/60/24)+DATE(1970,1,1)</f>
        <v>43330.208333333328</v>
      </c>
      <c r="P536" t="b">
        <v>0</v>
      </c>
      <c r="Q536" t="b">
        <v>1</v>
      </c>
      <c r="R536" t="s">
        <v>53</v>
      </c>
      <c r="S536" t="str">
        <f>LEFT(R536,SEARCH("/",R536)-1)</f>
        <v>film &amp; video</v>
      </c>
      <c r="T536" t="str">
        <f>RIGHT(R536,LEN(R536)-SEARCH("/",R536))</f>
        <v>drama</v>
      </c>
    </row>
    <row r="537" spans="1:20" ht="17" x14ac:dyDescent="0.2">
      <c r="A537">
        <v>535</v>
      </c>
      <c r="B537" t="s">
        <v>1115</v>
      </c>
      <c r="C537" s="2" t="s">
        <v>1116</v>
      </c>
      <c r="D537" s="3">
        <v>2600</v>
      </c>
      <c r="E537" s="3">
        <v>12533</v>
      </c>
      <c r="F537" s="20">
        <f>ROUND(E537/D537,2)</f>
        <v>4.82</v>
      </c>
      <c r="G537" t="s">
        <v>20</v>
      </c>
      <c r="H537">
        <v>202</v>
      </c>
      <c r="I537" s="3">
        <f>IF(H537=0,0,ROUND(E537/H537,2))</f>
        <v>62.04</v>
      </c>
      <c r="J537" t="s">
        <v>107</v>
      </c>
      <c r="K537" t="s">
        <v>108</v>
      </c>
      <c r="L537">
        <v>1528434000</v>
      </c>
      <c r="M537">
        <v>1528606800</v>
      </c>
      <c r="N537" s="13">
        <f>((L537/60)/60/24)+DATE(1970,1,1)</f>
        <v>43259.208333333328</v>
      </c>
      <c r="O537" s="13">
        <f>((M537/60)/60/24)+DATE(1970,1,1)</f>
        <v>43261.208333333328</v>
      </c>
      <c r="P537" t="b">
        <v>0</v>
      </c>
      <c r="Q537" t="b">
        <v>1</v>
      </c>
      <c r="R537" t="s">
        <v>33</v>
      </c>
      <c r="S537" t="str">
        <f>LEFT(R537,SEARCH("/",R537)-1)</f>
        <v>theater</v>
      </c>
      <c r="T537" t="str">
        <f>RIGHT(R537,LEN(R537)-SEARCH("/",R537))</f>
        <v>plays</v>
      </c>
    </row>
    <row r="538" spans="1:20" ht="17" x14ac:dyDescent="0.2">
      <c r="A538">
        <v>536</v>
      </c>
      <c r="B538" t="s">
        <v>1117</v>
      </c>
      <c r="C538" s="2" t="s">
        <v>1118</v>
      </c>
      <c r="D538" s="3">
        <v>9800</v>
      </c>
      <c r="E538" s="3">
        <v>14697</v>
      </c>
      <c r="F538" s="20">
        <f>ROUND(E538/D538,2)</f>
        <v>1.5</v>
      </c>
      <c r="G538" t="s">
        <v>20</v>
      </c>
      <c r="H538">
        <v>140</v>
      </c>
      <c r="I538" s="3">
        <f>IF(H538=0,0,ROUND(E538/H538,2))</f>
        <v>104.98</v>
      </c>
      <c r="J538" t="s">
        <v>107</v>
      </c>
      <c r="K538" t="s">
        <v>108</v>
      </c>
      <c r="L538">
        <v>1282626000</v>
      </c>
      <c r="M538">
        <v>1284872400</v>
      </c>
      <c r="N538" s="13">
        <f>((L538/60)/60/24)+DATE(1970,1,1)</f>
        <v>40414.208333333336</v>
      </c>
      <c r="O538" s="13">
        <f>((M538/60)/60/24)+DATE(1970,1,1)</f>
        <v>40440.208333333336</v>
      </c>
      <c r="P538" t="b">
        <v>0</v>
      </c>
      <c r="Q538" t="b">
        <v>0</v>
      </c>
      <c r="R538" t="s">
        <v>119</v>
      </c>
      <c r="S538" t="str">
        <f>LEFT(R538,SEARCH("/",R538)-1)</f>
        <v>publishing</v>
      </c>
      <c r="T538" t="str">
        <f>RIGHT(R538,LEN(R538)-SEARCH("/",R538))</f>
        <v>fiction</v>
      </c>
    </row>
    <row r="539" spans="1:20" ht="17" x14ac:dyDescent="0.2">
      <c r="A539">
        <v>537</v>
      </c>
      <c r="B539" t="s">
        <v>1119</v>
      </c>
      <c r="C539" s="2" t="s">
        <v>1120</v>
      </c>
      <c r="D539" s="3">
        <v>84400</v>
      </c>
      <c r="E539" s="3">
        <v>98935</v>
      </c>
      <c r="F539" s="20">
        <f>ROUND(E539/D539,2)</f>
        <v>1.17</v>
      </c>
      <c r="G539" t="s">
        <v>20</v>
      </c>
      <c r="H539">
        <v>1052</v>
      </c>
      <c r="I539" s="3">
        <f>IF(H539=0,0,ROUND(E539/H539,2))</f>
        <v>94.04</v>
      </c>
      <c r="J539" t="s">
        <v>36</v>
      </c>
      <c r="K539" t="s">
        <v>37</v>
      </c>
      <c r="L539">
        <v>1535605200</v>
      </c>
      <c r="M539">
        <v>1537592400</v>
      </c>
      <c r="N539" s="13">
        <f>((L539/60)/60/24)+DATE(1970,1,1)</f>
        <v>43342.208333333328</v>
      </c>
      <c r="O539" s="13">
        <f>((M539/60)/60/24)+DATE(1970,1,1)</f>
        <v>43365.208333333328</v>
      </c>
      <c r="P539" t="b">
        <v>1</v>
      </c>
      <c r="Q539" t="b">
        <v>1</v>
      </c>
      <c r="R539" t="s">
        <v>42</v>
      </c>
      <c r="S539" t="str">
        <f>LEFT(R539,SEARCH("/",R539)-1)</f>
        <v>film &amp; video</v>
      </c>
      <c r="T539" t="str">
        <f>RIGHT(R539,LEN(R539)-SEARCH("/",R539))</f>
        <v>documentary</v>
      </c>
    </row>
    <row r="540" spans="1:20" ht="17" x14ac:dyDescent="0.2">
      <c r="A540">
        <v>538</v>
      </c>
      <c r="B540" t="s">
        <v>1121</v>
      </c>
      <c r="C540" s="2" t="s">
        <v>1122</v>
      </c>
      <c r="D540" s="3">
        <v>151300</v>
      </c>
      <c r="E540" s="3">
        <v>57034</v>
      </c>
      <c r="F540" s="20">
        <f>ROUND(E540/D540,2)</f>
        <v>0.38</v>
      </c>
      <c r="G540" t="s">
        <v>14</v>
      </c>
      <c r="H540">
        <v>1296</v>
      </c>
      <c r="I540" s="3">
        <f>IF(H540=0,0,ROUND(E540/H540,2))</f>
        <v>44.01</v>
      </c>
      <c r="J540" t="s">
        <v>21</v>
      </c>
      <c r="K540" t="s">
        <v>22</v>
      </c>
      <c r="L540">
        <v>1379826000</v>
      </c>
      <c r="M540">
        <v>1381208400</v>
      </c>
      <c r="N540" s="13">
        <f>((L540/60)/60/24)+DATE(1970,1,1)</f>
        <v>41539.208333333336</v>
      </c>
      <c r="O540" s="13">
        <f>((M540/60)/60/24)+DATE(1970,1,1)</f>
        <v>41555.208333333336</v>
      </c>
      <c r="P540" t="b">
        <v>0</v>
      </c>
      <c r="Q540" t="b">
        <v>0</v>
      </c>
      <c r="R540" t="s">
        <v>292</v>
      </c>
      <c r="S540" t="str">
        <f>LEFT(R540,SEARCH("/",R540)-1)</f>
        <v>games</v>
      </c>
      <c r="T540" t="str">
        <f>RIGHT(R540,LEN(R540)-SEARCH("/",R540))</f>
        <v>mobile games</v>
      </c>
    </row>
    <row r="541" spans="1:20" ht="17" x14ac:dyDescent="0.2">
      <c r="A541">
        <v>539</v>
      </c>
      <c r="B541" t="s">
        <v>1123</v>
      </c>
      <c r="C541" s="2" t="s">
        <v>1124</v>
      </c>
      <c r="D541" s="3">
        <v>9800</v>
      </c>
      <c r="E541" s="3">
        <v>7120</v>
      </c>
      <c r="F541" s="20">
        <f>ROUND(E541/D541,2)</f>
        <v>0.73</v>
      </c>
      <c r="G541" t="s">
        <v>14</v>
      </c>
      <c r="H541">
        <v>77</v>
      </c>
      <c r="I541" s="3">
        <f>IF(H541=0,0,ROUND(E541/H541,2))</f>
        <v>92.47</v>
      </c>
      <c r="J541" t="s">
        <v>21</v>
      </c>
      <c r="K541" t="s">
        <v>22</v>
      </c>
      <c r="L541">
        <v>1561957200</v>
      </c>
      <c r="M541">
        <v>1562475600</v>
      </c>
      <c r="N541" s="13">
        <f>((L541/60)/60/24)+DATE(1970,1,1)</f>
        <v>43647.208333333328</v>
      </c>
      <c r="O541" s="13">
        <f>((M541/60)/60/24)+DATE(1970,1,1)</f>
        <v>43653.208333333328</v>
      </c>
      <c r="P541" t="b">
        <v>0</v>
      </c>
      <c r="Q541" t="b">
        <v>1</v>
      </c>
      <c r="R541" t="s">
        <v>17</v>
      </c>
      <c r="S541" t="str">
        <f>LEFT(R541,SEARCH("/",R541)-1)</f>
        <v>food</v>
      </c>
      <c r="T541" t="str">
        <f>RIGHT(R541,LEN(R541)-SEARCH("/",R541))</f>
        <v>food trucks</v>
      </c>
    </row>
    <row r="542" spans="1:20" ht="17" x14ac:dyDescent="0.2">
      <c r="A542">
        <v>540</v>
      </c>
      <c r="B542" t="s">
        <v>1125</v>
      </c>
      <c r="C542" s="2" t="s">
        <v>1126</v>
      </c>
      <c r="D542" s="3">
        <v>5300</v>
      </c>
      <c r="E542" s="3">
        <v>14097</v>
      </c>
      <c r="F542" s="20">
        <f>ROUND(E542/D542,2)</f>
        <v>2.66</v>
      </c>
      <c r="G542" t="s">
        <v>20</v>
      </c>
      <c r="H542">
        <v>247</v>
      </c>
      <c r="I542" s="3">
        <f>IF(H542=0,0,ROUND(E542/H542,2))</f>
        <v>57.07</v>
      </c>
      <c r="J542" t="s">
        <v>21</v>
      </c>
      <c r="K542" t="s">
        <v>22</v>
      </c>
      <c r="L542">
        <v>1525496400</v>
      </c>
      <c r="M542">
        <v>1527397200</v>
      </c>
      <c r="N542" s="13">
        <f>((L542/60)/60/24)+DATE(1970,1,1)</f>
        <v>43225.208333333328</v>
      </c>
      <c r="O542" s="13">
        <f>((M542/60)/60/24)+DATE(1970,1,1)</f>
        <v>43247.208333333328</v>
      </c>
      <c r="P542" t="b">
        <v>0</v>
      </c>
      <c r="Q542" t="b">
        <v>0</v>
      </c>
      <c r="R542" t="s">
        <v>122</v>
      </c>
      <c r="S542" t="str">
        <f>LEFT(R542,SEARCH("/",R542)-1)</f>
        <v>photography</v>
      </c>
      <c r="T542" t="str">
        <f>RIGHT(R542,LEN(R542)-SEARCH("/",R542))</f>
        <v>photography books</v>
      </c>
    </row>
    <row r="543" spans="1:20" ht="17" x14ac:dyDescent="0.2">
      <c r="A543">
        <v>541</v>
      </c>
      <c r="B543" t="s">
        <v>1127</v>
      </c>
      <c r="C543" s="2" t="s">
        <v>1128</v>
      </c>
      <c r="D543" s="3">
        <v>178000</v>
      </c>
      <c r="E543" s="3">
        <v>43086</v>
      </c>
      <c r="F543" s="20">
        <f>ROUND(E543/D543,2)</f>
        <v>0.24</v>
      </c>
      <c r="G543" t="s">
        <v>14</v>
      </c>
      <c r="H543">
        <v>395</v>
      </c>
      <c r="I543" s="3">
        <f>IF(H543=0,0,ROUND(E543/H543,2))</f>
        <v>109.08</v>
      </c>
      <c r="J543" t="s">
        <v>107</v>
      </c>
      <c r="K543" t="s">
        <v>108</v>
      </c>
      <c r="L543">
        <v>1433912400</v>
      </c>
      <c r="M543">
        <v>1436158800</v>
      </c>
      <c r="N543" s="13">
        <f>((L543/60)/60/24)+DATE(1970,1,1)</f>
        <v>42165.208333333328</v>
      </c>
      <c r="O543" s="13">
        <f>((M543/60)/60/24)+DATE(1970,1,1)</f>
        <v>42191.208333333328</v>
      </c>
      <c r="P543" t="b">
        <v>0</v>
      </c>
      <c r="Q543" t="b">
        <v>0</v>
      </c>
      <c r="R543" t="s">
        <v>292</v>
      </c>
      <c r="S543" t="str">
        <f>LEFT(R543,SEARCH("/",R543)-1)</f>
        <v>games</v>
      </c>
      <c r="T543" t="str">
        <f>RIGHT(R543,LEN(R543)-SEARCH("/",R543))</f>
        <v>mobile games</v>
      </c>
    </row>
    <row r="544" spans="1:20" ht="17" x14ac:dyDescent="0.2">
      <c r="A544">
        <v>542</v>
      </c>
      <c r="B544" t="s">
        <v>1129</v>
      </c>
      <c r="C544" s="2" t="s">
        <v>1130</v>
      </c>
      <c r="D544" s="3">
        <v>77000</v>
      </c>
      <c r="E544" s="3">
        <v>1930</v>
      </c>
      <c r="F544" s="20">
        <f>ROUND(E544/D544,2)</f>
        <v>0.03</v>
      </c>
      <c r="G544" t="s">
        <v>14</v>
      </c>
      <c r="H544">
        <v>49</v>
      </c>
      <c r="I544" s="3">
        <f>IF(H544=0,0,ROUND(E544/H544,2))</f>
        <v>39.39</v>
      </c>
      <c r="J544" t="s">
        <v>40</v>
      </c>
      <c r="K544" t="s">
        <v>41</v>
      </c>
      <c r="L544">
        <v>1453442400</v>
      </c>
      <c r="M544">
        <v>1456034400</v>
      </c>
      <c r="N544" s="13">
        <f>((L544/60)/60/24)+DATE(1970,1,1)</f>
        <v>42391.25</v>
      </c>
      <c r="O544" s="13">
        <f>((M544/60)/60/24)+DATE(1970,1,1)</f>
        <v>42421.25</v>
      </c>
      <c r="P544" t="b">
        <v>0</v>
      </c>
      <c r="Q544" t="b">
        <v>0</v>
      </c>
      <c r="R544" t="s">
        <v>60</v>
      </c>
      <c r="S544" t="str">
        <f>LEFT(R544,SEARCH("/",R544)-1)</f>
        <v>music</v>
      </c>
      <c r="T544" t="str">
        <f>RIGHT(R544,LEN(R544)-SEARCH("/",R544))</f>
        <v>indie rock</v>
      </c>
    </row>
    <row r="545" spans="1:20" ht="17" x14ac:dyDescent="0.2">
      <c r="A545">
        <v>543</v>
      </c>
      <c r="B545" t="s">
        <v>1131</v>
      </c>
      <c r="C545" s="2" t="s">
        <v>1132</v>
      </c>
      <c r="D545" s="3">
        <v>84900</v>
      </c>
      <c r="E545" s="3">
        <v>13864</v>
      </c>
      <c r="F545" s="20">
        <f>ROUND(E545/D545,2)</f>
        <v>0.16</v>
      </c>
      <c r="G545" t="s">
        <v>14</v>
      </c>
      <c r="H545">
        <v>180</v>
      </c>
      <c r="I545" s="3">
        <f>IF(H545=0,0,ROUND(E545/H545,2))</f>
        <v>77.02</v>
      </c>
      <c r="J545" t="s">
        <v>21</v>
      </c>
      <c r="K545" t="s">
        <v>22</v>
      </c>
      <c r="L545">
        <v>1378875600</v>
      </c>
      <c r="M545">
        <v>1380171600</v>
      </c>
      <c r="N545" s="13">
        <f>((L545/60)/60/24)+DATE(1970,1,1)</f>
        <v>41528.208333333336</v>
      </c>
      <c r="O545" s="13">
        <f>((M545/60)/60/24)+DATE(1970,1,1)</f>
        <v>41543.208333333336</v>
      </c>
      <c r="P545" t="b">
        <v>0</v>
      </c>
      <c r="Q545" t="b">
        <v>0</v>
      </c>
      <c r="R545" t="s">
        <v>89</v>
      </c>
      <c r="S545" t="str">
        <f>LEFT(R545,SEARCH("/",R545)-1)</f>
        <v>games</v>
      </c>
      <c r="T545" t="str">
        <f>RIGHT(R545,LEN(R545)-SEARCH("/",R545))</f>
        <v>video games</v>
      </c>
    </row>
    <row r="546" spans="1:20" ht="34" x14ac:dyDescent="0.2">
      <c r="A546">
        <v>544</v>
      </c>
      <c r="B546" t="s">
        <v>1133</v>
      </c>
      <c r="C546" s="2" t="s">
        <v>1134</v>
      </c>
      <c r="D546" s="3">
        <v>2800</v>
      </c>
      <c r="E546" s="3">
        <v>7742</v>
      </c>
      <c r="F546" s="20">
        <f>ROUND(E546/D546,2)</f>
        <v>2.77</v>
      </c>
      <c r="G546" t="s">
        <v>20</v>
      </c>
      <c r="H546">
        <v>84</v>
      </c>
      <c r="I546" s="3">
        <f>IF(H546=0,0,ROUND(E546/H546,2))</f>
        <v>92.17</v>
      </c>
      <c r="J546" t="s">
        <v>21</v>
      </c>
      <c r="K546" t="s">
        <v>22</v>
      </c>
      <c r="L546">
        <v>1452232800</v>
      </c>
      <c r="M546">
        <v>1453356000</v>
      </c>
      <c r="N546" s="13">
        <f>((L546/60)/60/24)+DATE(1970,1,1)</f>
        <v>42377.25</v>
      </c>
      <c r="O546" s="13">
        <f>((M546/60)/60/24)+DATE(1970,1,1)</f>
        <v>42390.25</v>
      </c>
      <c r="P546" t="b">
        <v>0</v>
      </c>
      <c r="Q546" t="b">
        <v>0</v>
      </c>
      <c r="R546" t="s">
        <v>23</v>
      </c>
      <c r="S546" t="str">
        <f>LEFT(R546,SEARCH("/",R546)-1)</f>
        <v>music</v>
      </c>
      <c r="T546" t="str">
        <f>RIGHT(R546,LEN(R546)-SEARCH("/",R546))</f>
        <v>rock</v>
      </c>
    </row>
    <row r="547" spans="1:20" ht="17" x14ac:dyDescent="0.2">
      <c r="A547">
        <v>545</v>
      </c>
      <c r="B547" t="s">
        <v>1135</v>
      </c>
      <c r="C547" s="2" t="s">
        <v>1136</v>
      </c>
      <c r="D547" s="3">
        <v>184800</v>
      </c>
      <c r="E547" s="3">
        <v>164109</v>
      </c>
      <c r="F547" s="20">
        <f>ROUND(E547/D547,2)</f>
        <v>0.89</v>
      </c>
      <c r="G547" t="s">
        <v>14</v>
      </c>
      <c r="H547">
        <v>2690</v>
      </c>
      <c r="I547" s="3">
        <f>IF(H547=0,0,ROUND(E547/H547,2))</f>
        <v>61.01</v>
      </c>
      <c r="J547" t="s">
        <v>21</v>
      </c>
      <c r="K547" t="s">
        <v>22</v>
      </c>
      <c r="L547">
        <v>1577253600</v>
      </c>
      <c r="M547">
        <v>1578981600</v>
      </c>
      <c r="N547" s="13">
        <f>((L547/60)/60/24)+DATE(1970,1,1)</f>
        <v>43824.25</v>
      </c>
      <c r="O547" s="13">
        <f>((M547/60)/60/24)+DATE(1970,1,1)</f>
        <v>43844.25</v>
      </c>
      <c r="P547" t="b">
        <v>0</v>
      </c>
      <c r="Q547" t="b">
        <v>0</v>
      </c>
      <c r="R547" t="s">
        <v>33</v>
      </c>
      <c r="S547" t="str">
        <f>LEFT(R547,SEARCH("/",R547)-1)</f>
        <v>theater</v>
      </c>
      <c r="T547" t="str">
        <f>RIGHT(R547,LEN(R547)-SEARCH("/",R547))</f>
        <v>plays</v>
      </c>
    </row>
    <row r="548" spans="1:20" ht="17" x14ac:dyDescent="0.2">
      <c r="A548">
        <v>546</v>
      </c>
      <c r="B548" t="s">
        <v>1137</v>
      </c>
      <c r="C548" s="2" t="s">
        <v>1138</v>
      </c>
      <c r="D548" s="3">
        <v>4200</v>
      </c>
      <c r="E548" s="3">
        <v>6870</v>
      </c>
      <c r="F548" s="20">
        <f>ROUND(E548/D548,2)</f>
        <v>1.64</v>
      </c>
      <c r="G548" t="s">
        <v>20</v>
      </c>
      <c r="H548">
        <v>88</v>
      </c>
      <c r="I548" s="3">
        <f>IF(H548=0,0,ROUND(E548/H548,2))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3">
        <f>((L548/60)/60/24)+DATE(1970,1,1)</f>
        <v>43360.208333333328</v>
      </c>
      <c r="O548" s="13">
        <f>((M548/60)/60/24)+DATE(1970,1,1)</f>
        <v>43363.208333333328</v>
      </c>
      <c r="P548" t="b">
        <v>0</v>
      </c>
      <c r="Q548" t="b">
        <v>1</v>
      </c>
      <c r="R548" t="s">
        <v>33</v>
      </c>
      <c r="S548" t="str">
        <f>LEFT(R548,SEARCH("/",R548)-1)</f>
        <v>theater</v>
      </c>
      <c r="T548" t="str">
        <f>RIGHT(R548,LEN(R548)-SEARCH("/",R548))</f>
        <v>plays</v>
      </c>
    </row>
    <row r="549" spans="1:20" ht="17" x14ac:dyDescent="0.2">
      <c r="A549">
        <v>547</v>
      </c>
      <c r="B549" t="s">
        <v>1139</v>
      </c>
      <c r="C549" s="2" t="s">
        <v>1140</v>
      </c>
      <c r="D549" s="3">
        <v>1300</v>
      </c>
      <c r="E549" s="3">
        <v>12597</v>
      </c>
      <c r="F549" s="20">
        <f>ROUND(E549/D549,2)</f>
        <v>9.69</v>
      </c>
      <c r="G549" t="s">
        <v>20</v>
      </c>
      <c r="H549">
        <v>156</v>
      </c>
      <c r="I549" s="3">
        <f>IF(H549=0,0,ROUND(E549/H549,2))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>((L549/60)/60/24)+DATE(1970,1,1)</f>
        <v>42029.25</v>
      </c>
      <c r="O549" s="13">
        <f>((M549/60)/60/24)+DATE(1970,1,1)</f>
        <v>42041.25</v>
      </c>
      <c r="P549" t="b">
        <v>0</v>
      </c>
      <c r="Q549" t="b">
        <v>0</v>
      </c>
      <c r="R549" t="s">
        <v>53</v>
      </c>
      <c r="S549" t="str">
        <f>LEFT(R549,SEARCH("/",R549)-1)</f>
        <v>film &amp; video</v>
      </c>
      <c r="T549" t="str">
        <f>RIGHT(R549,LEN(R549)-SEARCH("/",R549))</f>
        <v>drama</v>
      </c>
    </row>
    <row r="550" spans="1:20" ht="17" x14ac:dyDescent="0.2">
      <c r="A550">
        <v>548</v>
      </c>
      <c r="B550" t="s">
        <v>1141</v>
      </c>
      <c r="C550" s="2" t="s">
        <v>1142</v>
      </c>
      <c r="D550" s="3">
        <v>66100</v>
      </c>
      <c r="E550" s="3">
        <v>179074</v>
      </c>
      <c r="F550" s="20">
        <f>ROUND(E550/D550,2)</f>
        <v>2.71</v>
      </c>
      <c r="G550" t="s">
        <v>20</v>
      </c>
      <c r="H550">
        <v>2985</v>
      </c>
      <c r="I550" s="3">
        <f>IF(H550=0,0,ROUND(E550/H550,2))</f>
        <v>59.99</v>
      </c>
      <c r="J550" t="s">
        <v>21</v>
      </c>
      <c r="K550" t="s">
        <v>22</v>
      </c>
      <c r="L550">
        <v>1459486800</v>
      </c>
      <c r="M550">
        <v>1460610000</v>
      </c>
      <c r="N550" s="13">
        <f>((L550/60)/60/24)+DATE(1970,1,1)</f>
        <v>42461.208333333328</v>
      </c>
      <c r="O550" s="13">
        <f>((M550/60)/60/24)+DATE(1970,1,1)</f>
        <v>42474.208333333328</v>
      </c>
      <c r="P550" t="b">
        <v>0</v>
      </c>
      <c r="Q550" t="b">
        <v>0</v>
      </c>
      <c r="R550" t="s">
        <v>33</v>
      </c>
      <c r="S550" t="str">
        <f>LEFT(R550,SEARCH("/",R550)-1)</f>
        <v>theater</v>
      </c>
      <c r="T550" t="str">
        <f>RIGHT(R550,LEN(R550)-SEARCH("/",R550))</f>
        <v>plays</v>
      </c>
    </row>
    <row r="551" spans="1:20" ht="34" x14ac:dyDescent="0.2">
      <c r="A551">
        <v>549</v>
      </c>
      <c r="B551" t="s">
        <v>1143</v>
      </c>
      <c r="C551" s="2" t="s">
        <v>1144</v>
      </c>
      <c r="D551" s="3">
        <v>29500</v>
      </c>
      <c r="E551" s="3">
        <v>83843</v>
      </c>
      <c r="F551" s="20">
        <f>ROUND(E551/D551,2)</f>
        <v>2.84</v>
      </c>
      <c r="G551" t="s">
        <v>20</v>
      </c>
      <c r="H551">
        <v>762</v>
      </c>
      <c r="I551" s="3">
        <f>IF(H551=0,0,ROUND(E551/H551,2))</f>
        <v>110.03</v>
      </c>
      <c r="J551" t="s">
        <v>21</v>
      </c>
      <c r="K551" t="s">
        <v>22</v>
      </c>
      <c r="L551">
        <v>1369717200</v>
      </c>
      <c r="M551">
        <v>1370494800</v>
      </c>
      <c r="N551" s="13">
        <f>((L551/60)/60/24)+DATE(1970,1,1)</f>
        <v>41422.208333333336</v>
      </c>
      <c r="O551" s="13">
        <f>((M551/60)/60/24)+DATE(1970,1,1)</f>
        <v>41431.208333333336</v>
      </c>
      <c r="P551" t="b">
        <v>0</v>
      </c>
      <c r="Q551" t="b">
        <v>0</v>
      </c>
      <c r="R551" t="s">
        <v>65</v>
      </c>
      <c r="S551" t="str">
        <f>LEFT(R551,SEARCH("/",R551)-1)</f>
        <v>technology</v>
      </c>
      <c r="T551" t="str">
        <f>RIGHT(R551,LEN(R551)-SEARCH("/",R551))</f>
        <v>wearables</v>
      </c>
    </row>
    <row r="552" spans="1:20" ht="34" x14ac:dyDescent="0.2">
      <c r="A552">
        <v>550</v>
      </c>
      <c r="B552" t="s">
        <v>1145</v>
      </c>
      <c r="C552" s="2" t="s">
        <v>1146</v>
      </c>
      <c r="D552" s="3">
        <v>100</v>
      </c>
      <c r="E552" s="3">
        <v>4</v>
      </c>
      <c r="F552" s="20">
        <f>ROUND(E552/D552,2)</f>
        <v>0.04</v>
      </c>
      <c r="G552" t="s">
        <v>74</v>
      </c>
      <c r="H552">
        <v>1</v>
      </c>
      <c r="I552" s="3">
        <f>IF(H552=0,0,ROUND(E552/H552,2))</f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>((L552/60)/60/24)+DATE(1970,1,1)</f>
        <v>40968.25</v>
      </c>
      <c r="O552" s="13">
        <f>((M552/60)/60/24)+DATE(1970,1,1)</f>
        <v>40989.208333333336</v>
      </c>
      <c r="P552" t="b">
        <v>0</v>
      </c>
      <c r="Q552" t="b">
        <v>0</v>
      </c>
      <c r="R552" t="s">
        <v>60</v>
      </c>
      <c r="S552" t="str">
        <f>LEFT(R552,SEARCH("/",R552)-1)</f>
        <v>music</v>
      </c>
      <c r="T552" t="str">
        <f>RIGHT(R552,LEN(R552)-SEARCH("/",R552))</f>
        <v>indie rock</v>
      </c>
    </row>
    <row r="553" spans="1:20" ht="17" x14ac:dyDescent="0.2">
      <c r="A553">
        <v>551</v>
      </c>
      <c r="B553" t="s">
        <v>1147</v>
      </c>
      <c r="C553" s="2" t="s">
        <v>1148</v>
      </c>
      <c r="D553" s="3">
        <v>180100</v>
      </c>
      <c r="E553" s="3">
        <v>105598</v>
      </c>
      <c r="F553" s="20">
        <f>ROUND(E553/D553,2)</f>
        <v>0.59</v>
      </c>
      <c r="G553" t="s">
        <v>14</v>
      </c>
      <c r="H553">
        <v>2779</v>
      </c>
      <c r="I553" s="3">
        <f>IF(H553=0,0,ROUND(E553/H553,2))</f>
        <v>38</v>
      </c>
      <c r="J553" t="s">
        <v>26</v>
      </c>
      <c r="K553" t="s">
        <v>27</v>
      </c>
      <c r="L553">
        <v>1419055200</v>
      </c>
      <c r="M553">
        <v>1422511200</v>
      </c>
      <c r="N553" s="13">
        <f>((L553/60)/60/24)+DATE(1970,1,1)</f>
        <v>41993.25</v>
      </c>
      <c r="O553" s="13">
        <f>((M553/60)/60/24)+DATE(1970,1,1)</f>
        <v>42033.25</v>
      </c>
      <c r="P553" t="b">
        <v>0</v>
      </c>
      <c r="Q553" t="b">
        <v>1</v>
      </c>
      <c r="R553" t="s">
        <v>28</v>
      </c>
      <c r="S553" t="str">
        <f>LEFT(R553,SEARCH("/",R553)-1)</f>
        <v>technology</v>
      </c>
      <c r="T553" t="str">
        <f>RIGHT(R553,LEN(R553)-SEARCH("/",R553))</f>
        <v>web</v>
      </c>
    </row>
    <row r="554" spans="1:20" ht="17" x14ac:dyDescent="0.2">
      <c r="A554">
        <v>552</v>
      </c>
      <c r="B554" t="s">
        <v>1149</v>
      </c>
      <c r="C554" s="2" t="s">
        <v>1150</v>
      </c>
      <c r="D554" s="3">
        <v>9000</v>
      </c>
      <c r="E554" s="3">
        <v>8866</v>
      </c>
      <c r="F554" s="20">
        <f>ROUND(E554/D554,2)</f>
        <v>0.99</v>
      </c>
      <c r="G554" t="s">
        <v>14</v>
      </c>
      <c r="H554">
        <v>92</v>
      </c>
      <c r="I554" s="3">
        <f>IF(H554=0,0,ROUND(E554/H554,2))</f>
        <v>96.37</v>
      </c>
      <c r="J554" t="s">
        <v>21</v>
      </c>
      <c r="K554" t="s">
        <v>22</v>
      </c>
      <c r="L554">
        <v>1480140000</v>
      </c>
      <c r="M554">
        <v>1480312800</v>
      </c>
      <c r="N554" s="13">
        <f>((L554/60)/60/24)+DATE(1970,1,1)</f>
        <v>42700.25</v>
      </c>
      <c r="O554" s="13">
        <f>((M554/60)/60/24)+DATE(1970,1,1)</f>
        <v>42702.25</v>
      </c>
      <c r="P554" t="b">
        <v>0</v>
      </c>
      <c r="Q554" t="b">
        <v>0</v>
      </c>
      <c r="R554" t="s">
        <v>33</v>
      </c>
      <c r="S554" t="str">
        <f>LEFT(R554,SEARCH("/",R554)-1)</f>
        <v>theater</v>
      </c>
      <c r="T554" t="str">
        <f>RIGHT(R554,LEN(R554)-SEARCH("/",R554))</f>
        <v>plays</v>
      </c>
    </row>
    <row r="555" spans="1:20" ht="34" x14ac:dyDescent="0.2">
      <c r="A555">
        <v>553</v>
      </c>
      <c r="B555" t="s">
        <v>1151</v>
      </c>
      <c r="C555" s="2" t="s">
        <v>1152</v>
      </c>
      <c r="D555" s="3">
        <v>170600</v>
      </c>
      <c r="E555" s="3">
        <v>75022</v>
      </c>
      <c r="F555" s="20">
        <f>ROUND(E555/D555,2)</f>
        <v>0.44</v>
      </c>
      <c r="G555" t="s">
        <v>14</v>
      </c>
      <c r="H555">
        <v>1028</v>
      </c>
      <c r="I555" s="3">
        <f>IF(H555=0,0,ROUND(E555/H555,2))</f>
        <v>72.98</v>
      </c>
      <c r="J555" t="s">
        <v>21</v>
      </c>
      <c r="K555" t="s">
        <v>22</v>
      </c>
      <c r="L555">
        <v>1293948000</v>
      </c>
      <c r="M555">
        <v>1294034400</v>
      </c>
      <c r="N555" s="13">
        <f>((L555/60)/60/24)+DATE(1970,1,1)</f>
        <v>40545.25</v>
      </c>
      <c r="O555" s="13">
        <f>((M555/60)/60/24)+DATE(1970,1,1)</f>
        <v>40546.25</v>
      </c>
      <c r="P555" t="b">
        <v>0</v>
      </c>
      <c r="Q555" t="b">
        <v>0</v>
      </c>
      <c r="R555" t="s">
        <v>23</v>
      </c>
      <c r="S555" t="str">
        <f>LEFT(R555,SEARCH("/",R555)-1)</f>
        <v>music</v>
      </c>
      <c r="T555" t="str">
        <f>RIGHT(R555,LEN(R555)-SEARCH("/",R555))</f>
        <v>rock</v>
      </c>
    </row>
    <row r="556" spans="1:20" ht="34" x14ac:dyDescent="0.2">
      <c r="A556">
        <v>554</v>
      </c>
      <c r="B556" t="s">
        <v>1153</v>
      </c>
      <c r="C556" s="2" t="s">
        <v>1154</v>
      </c>
      <c r="D556" s="3">
        <v>9500</v>
      </c>
      <c r="E556" s="3">
        <v>14408</v>
      </c>
      <c r="F556" s="20">
        <f>ROUND(E556/D556,2)</f>
        <v>1.52</v>
      </c>
      <c r="G556" t="s">
        <v>20</v>
      </c>
      <c r="H556">
        <v>554</v>
      </c>
      <c r="I556" s="3">
        <f>IF(H556=0,0,ROUND(E556/H556,2))</f>
        <v>26.01</v>
      </c>
      <c r="J556" t="s">
        <v>15</v>
      </c>
      <c r="K556" t="s">
        <v>16</v>
      </c>
      <c r="L556">
        <v>1482127200</v>
      </c>
      <c r="M556">
        <v>1482645600</v>
      </c>
      <c r="N556" s="13">
        <f>((L556/60)/60/24)+DATE(1970,1,1)</f>
        <v>42723.25</v>
      </c>
      <c r="O556" s="13">
        <f>((M556/60)/60/24)+DATE(1970,1,1)</f>
        <v>42729.25</v>
      </c>
      <c r="P556" t="b">
        <v>0</v>
      </c>
      <c r="Q556" t="b">
        <v>0</v>
      </c>
      <c r="R556" t="s">
        <v>60</v>
      </c>
      <c r="S556" t="str">
        <f>LEFT(R556,SEARCH("/",R556)-1)</f>
        <v>music</v>
      </c>
      <c r="T556" t="str">
        <f>RIGHT(R556,LEN(R556)-SEARCH("/",R556))</f>
        <v>indie rock</v>
      </c>
    </row>
    <row r="557" spans="1:20" ht="17" x14ac:dyDescent="0.2">
      <c r="A557">
        <v>555</v>
      </c>
      <c r="B557" t="s">
        <v>1155</v>
      </c>
      <c r="C557" s="2" t="s">
        <v>1156</v>
      </c>
      <c r="D557" s="3">
        <v>6300</v>
      </c>
      <c r="E557" s="3">
        <v>14089</v>
      </c>
      <c r="F557" s="20">
        <f>ROUND(E557/D557,2)</f>
        <v>2.2400000000000002</v>
      </c>
      <c r="G557" t="s">
        <v>20</v>
      </c>
      <c r="H557">
        <v>135</v>
      </c>
      <c r="I557" s="3">
        <f>IF(H557=0,0,ROUND(E557/H557,2))</f>
        <v>104.36</v>
      </c>
      <c r="J557" t="s">
        <v>36</v>
      </c>
      <c r="K557" t="s">
        <v>37</v>
      </c>
      <c r="L557">
        <v>1396414800</v>
      </c>
      <c r="M557">
        <v>1399093200</v>
      </c>
      <c r="N557" s="13">
        <f>((L557/60)/60/24)+DATE(1970,1,1)</f>
        <v>41731.208333333336</v>
      </c>
      <c r="O557" s="13">
        <f>((M557/60)/60/24)+DATE(1970,1,1)</f>
        <v>41762.208333333336</v>
      </c>
      <c r="P557" t="b">
        <v>0</v>
      </c>
      <c r="Q557" t="b">
        <v>0</v>
      </c>
      <c r="R557" t="s">
        <v>23</v>
      </c>
      <c r="S557" t="str">
        <f>LEFT(R557,SEARCH("/",R557)-1)</f>
        <v>music</v>
      </c>
      <c r="T557" t="str">
        <f>RIGHT(R557,LEN(R557)-SEARCH("/",R557))</f>
        <v>rock</v>
      </c>
    </row>
    <row r="558" spans="1:20" ht="17" x14ac:dyDescent="0.2">
      <c r="A558">
        <v>556</v>
      </c>
      <c r="B558" t="s">
        <v>442</v>
      </c>
      <c r="C558" s="2" t="s">
        <v>1157</v>
      </c>
      <c r="D558" s="3">
        <v>5200</v>
      </c>
      <c r="E558" s="3">
        <v>12467</v>
      </c>
      <c r="F558" s="20">
        <f>ROUND(E558/D558,2)</f>
        <v>2.4</v>
      </c>
      <c r="G558" t="s">
        <v>20</v>
      </c>
      <c r="H558">
        <v>122</v>
      </c>
      <c r="I558" s="3">
        <f>IF(H558=0,0,ROUND(E558/H558,2))</f>
        <v>102.19</v>
      </c>
      <c r="J558" t="s">
        <v>21</v>
      </c>
      <c r="K558" t="s">
        <v>22</v>
      </c>
      <c r="L558">
        <v>1315285200</v>
      </c>
      <c r="M558">
        <v>1315890000</v>
      </c>
      <c r="N558" s="13">
        <f>((L558/60)/60/24)+DATE(1970,1,1)</f>
        <v>40792.208333333336</v>
      </c>
      <c r="O558" s="13">
        <f>((M558/60)/60/24)+DATE(1970,1,1)</f>
        <v>40799.208333333336</v>
      </c>
      <c r="P558" t="b">
        <v>0</v>
      </c>
      <c r="Q558" t="b">
        <v>1</v>
      </c>
      <c r="R558" t="s">
        <v>206</v>
      </c>
      <c r="S558" t="str">
        <f>LEFT(R558,SEARCH("/",R558)-1)</f>
        <v>publishing</v>
      </c>
      <c r="T558" t="str">
        <f>RIGHT(R558,LEN(R558)-SEARCH("/",R558))</f>
        <v>translations</v>
      </c>
    </row>
    <row r="559" spans="1:20" ht="17" x14ac:dyDescent="0.2">
      <c r="A559">
        <v>557</v>
      </c>
      <c r="B559" t="s">
        <v>1158</v>
      </c>
      <c r="C559" s="2" t="s">
        <v>1159</v>
      </c>
      <c r="D559" s="3">
        <v>6000</v>
      </c>
      <c r="E559" s="3">
        <v>11960</v>
      </c>
      <c r="F559" s="20">
        <f>ROUND(E559/D559,2)</f>
        <v>1.99</v>
      </c>
      <c r="G559" t="s">
        <v>20</v>
      </c>
      <c r="H559">
        <v>221</v>
      </c>
      <c r="I559" s="3">
        <f>IF(H559=0,0,ROUND(E559/H559,2))</f>
        <v>54.12</v>
      </c>
      <c r="J559" t="s">
        <v>21</v>
      </c>
      <c r="K559" t="s">
        <v>22</v>
      </c>
      <c r="L559">
        <v>1443762000</v>
      </c>
      <c r="M559">
        <v>1444021200</v>
      </c>
      <c r="N559" s="13">
        <f>((L559/60)/60/24)+DATE(1970,1,1)</f>
        <v>42279.208333333328</v>
      </c>
      <c r="O559" s="13">
        <f>((M559/60)/60/24)+DATE(1970,1,1)</f>
        <v>42282.208333333328</v>
      </c>
      <c r="P559" t="b">
        <v>0</v>
      </c>
      <c r="Q559" t="b">
        <v>1</v>
      </c>
      <c r="R559" t="s">
        <v>474</v>
      </c>
      <c r="S559" t="str">
        <f>LEFT(R559,SEARCH("/",R559)-1)</f>
        <v>film &amp; video</v>
      </c>
      <c r="T559" t="str">
        <f>RIGHT(R559,LEN(R559)-SEARCH("/",R559))</f>
        <v>science fiction</v>
      </c>
    </row>
    <row r="560" spans="1:20" ht="17" x14ac:dyDescent="0.2">
      <c r="A560">
        <v>558</v>
      </c>
      <c r="B560" t="s">
        <v>1160</v>
      </c>
      <c r="C560" s="2" t="s">
        <v>1161</v>
      </c>
      <c r="D560" s="3">
        <v>5800</v>
      </c>
      <c r="E560" s="3">
        <v>7966</v>
      </c>
      <c r="F560" s="20">
        <f>ROUND(E560/D560,2)</f>
        <v>1.37</v>
      </c>
      <c r="G560" t="s">
        <v>20</v>
      </c>
      <c r="H560">
        <v>126</v>
      </c>
      <c r="I560" s="3">
        <f>IF(H560=0,0,ROUND(E560/H560,2))</f>
        <v>63.22</v>
      </c>
      <c r="J560" t="s">
        <v>21</v>
      </c>
      <c r="K560" t="s">
        <v>22</v>
      </c>
      <c r="L560">
        <v>1456293600</v>
      </c>
      <c r="M560">
        <v>1460005200</v>
      </c>
      <c r="N560" s="13">
        <f>((L560/60)/60/24)+DATE(1970,1,1)</f>
        <v>42424.25</v>
      </c>
      <c r="O560" s="13">
        <f>((M560/60)/60/24)+DATE(1970,1,1)</f>
        <v>42467.208333333328</v>
      </c>
      <c r="P560" t="b">
        <v>0</v>
      </c>
      <c r="Q560" t="b">
        <v>0</v>
      </c>
      <c r="R560" t="s">
        <v>33</v>
      </c>
      <c r="S560" t="str">
        <f>LEFT(R560,SEARCH("/",R560)-1)</f>
        <v>theater</v>
      </c>
      <c r="T560" t="str">
        <f>RIGHT(R560,LEN(R560)-SEARCH("/",R560))</f>
        <v>plays</v>
      </c>
    </row>
    <row r="561" spans="1:20" ht="17" x14ac:dyDescent="0.2">
      <c r="A561">
        <v>559</v>
      </c>
      <c r="B561" t="s">
        <v>1162</v>
      </c>
      <c r="C561" s="2" t="s">
        <v>1163</v>
      </c>
      <c r="D561" s="3">
        <v>105300</v>
      </c>
      <c r="E561" s="3">
        <v>106321</v>
      </c>
      <c r="F561" s="20">
        <f>ROUND(E561/D561,2)</f>
        <v>1.01</v>
      </c>
      <c r="G561" t="s">
        <v>20</v>
      </c>
      <c r="H561">
        <v>1022</v>
      </c>
      <c r="I561" s="3">
        <f>IF(H561=0,0,ROUND(E561/H561,2))</f>
        <v>104.03</v>
      </c>
      <c r="J561" t="s">
        <v>21</v>
      </c>
      <c r="K561" t="s">
        <v>22</v>
      </c>
      <c r="L561">
        <v>1470114000</v>
      </c>
      <c r="M561">
        <v>1470718800</v>
      </c>
      <c r="N561" s="13">
        <f>((L561/60)/60/24)+DATE(1970,1,1)</f>
        <v>42584.208333333328</v>
      </c>
      <c r="O561" s="13">
        <f>((M561/60)/60/24)+DATE(1970,1,1)</f>
        <v>42591.208333333328</v>
      </c>
      <c r="P561" t="b">
        <v>0</v>
      </c>
      <c r="Q561" t="b">
        <v>0</v>
      </c>
      <c r="R561" t="s">
        <v>33</v>
      </c>
      <c r="S561" t="str">
        <f>LEFT(R561,SEARCH("/",R561)-1)</f>
        <v>theater</v>
      </c>
      <c r="T561" t="str">
        <f>RIGHT(R561,LEN(R561)-SEARCH("/",R561))</f>
        <v>plays</v>
      </c>
    </row>
    <row r="562" spans="1:20" ht="17" x14ac:dyDescent="0.2">
      <c r="A562">
        <v>560</v>
      </c>
      <c r="B562" t="s">
        <v>1164</v>
      </c>
      <c r="C562" s="2" t="s">
        <v>1165</v>
      </c>
      <c r="D562" s="3">
        <v>20000</v>
      </c>
      <c r="E562" s="3">
        <v>158832</v>
      </c>
      <c r="F562" s="20">
        <f>ROUND(E562/D562,2)</f>
        <v>7.94</v>
      </c>
      <c r="G562" t="s">
        <v>20</v>
      </c>
      <c r="H562">
        <v>3177</v>
      </c>
      <c r="I562" s="3">
        <f>IF(H562=0,0,ROUND(E562/H562,2))</f>
        <v>49.99</v>
      </c>
      <c r="J562" t="s">
        <v>21</v>
      </c>
      <c r="K562" t="s">
        <v>22</v>
      </c>
      <c r="L562">
        <v>1321596000</v>
      </c>
      <c r="M562">
        <v>1325052000</v>
      </c>
      <c r="N562" s="13">
        <f>((L562/60)/60/24)+DATE(1970,1,1)</f>
        <v>40865.25</v>
      </c>
      <c r="O562" s="13">
        <f>((M562/60)/60/24)+DATE(1970,1,1)</f>
        <v>40905.25</v>
      </c>
      <c r="P562" t="b">
        <v>0</v>
      </c>
      <c r="Q562" t="b">
        <v>0</v>
      </c>
      <c r="R562" t="s">
        <v>71</v>
      </c>
      <c r="S562" t="str">
        <f>LEFT(R562,SEARCH("/",R562)-1)</f>
        <v>film &amp; video</v>
      </c>
      <c r="T562" t="str">
        <f>RIGHT(R562,LEN(R562)-SEARCH("/",R562))</f>
        <v>animation</v>
      </c>
    </row>
    <row r="563" spans="1:20" ht="17" x14ac:dyDescent="0.2">
      <c r="A563">
        <v>561</v>
      </c>
      <c r="B563" t="s">
        <v>1166</v>
      </c>
      <c r="C563" s="2" t="s">
        <v>1167</v>
      </c>
      <c r="D563" s="3">
        <v>3000</v>
      </c>
      <c r="E563" s="3">
        <v>11091</v>
      </c>
      <c r="F563" s="20">
        <f>ROUND(E563/D563,2)</f>
        <v>3.7</v>
      </c>
      <c r="G563" t="s">
        <v>20</v>
      </c>
      <c r="H563">
        <v>198</v>
      </c>
      <c r="I563" s="3">
        <f>IF(H563=0,0,ROUND(E563/H563,2))</f>
        <v>56.02</v>
      </c>
      <c r="J563" t="s">
        <v>98</v>
      </c>
      <c r="K563" t="s">
        <v>99</v>
      </c>
      <c r="L563">
        <v>1318827600</v>
      </c>
      <c r="M563">
        <v>1319000400</v>
      </c>
      <c r="N563" s="13">
        <f>((L563/60)/60/24)+DATE(1970,1,1)</f>
        <v>40833.208333333336</v>
      </c>
      <c r="O563" s="13">
        <f>((M563/60)/60/24)+DATE(1970,1,1)</f>
        <v>40835.208333333336</v>
      </c>
      <c r="P563" t="b">
        <v>0</v>
      </c>
      <c r="Q563" t="b">
        <v>0</v>
      </c>
      <c r="R563" t="s">
        <v>33</v>
      </c>
      <c r="S563" t="str">
        <f>LEFT(R563,SEARCH("/",R563)-1)</f>
        <v>theater</v>
      </c>
      <c r="T563" t="str">
        <f>RIGHT(R563,LEN(R563)-SEARCH("/",R563))</f>
        <v>plays</v>
      </c>
    </row>
    <row r="564" spans="1:20" ht="34" x14ac:dyDescent="0.2">
      <c r="A564">
        <v>562</v>
      </c>
      <c r="B564" t="s">
        <v>1168</v>
      </c>
      <c r="C564" s="2" t="s">
        <v>1169</v>
      </c>
      <c r="D564" s="3">
        <v>9900</v>
      </c>
      <c r="E564" s="3">
        <v>1269</v>
      </c>
      <c r="F564" s="20">
        <f>ROUND(E564/D564,2)</f>
        <v>0.13</v>
      </c>
      <c r="G564" t="s">
        <v>14</v>
      </c>
      <c r="H564">
        <v>26</v>
      </c>
      <c r="I564" s="3">
        <f>IF(H564=0,0,ROUND(E564/H564,2))</f>
        <v>48.81</v>
      </c>
      <c r="J564" t="s">
        <v>98</v>
      </c>
      <c r="K564" t="s">
        <v>99</v>
      </c>
      <c r="L564">
        <v>1552366800</v>
      </c>
      <c r="M564">
        <v>1552539600</v>
      </c>
      <c r="N564" s="13">
        <f>((L564/60)/60/24)+DATE(1970,1,1)</f>
        <v>43536.208333333328</v>
      </c>
      <c r="O564" s="13">
        <f>((M564/60)/60/24)+DATE(1970,1,1)</f>
        <v>43538.208333333328</v>
      </c>
      <c r="P564" t="b">
        <v>0</v>
      </c>
      <c r="Q564" t="b">
        <v>0</v>
      </c>
      <c r="R564" t="s">
        <v>23</v>
      </c>
      <c r="S564" t="str">
        <f>LEFT(R564,SEARCH("/",R564)-1)</f>
        <v>music</v>
      </c>
      <c r="T564" t="str">
        <f>RIGHT(R564,LEN(R564)-SEARCH("/",R564))</f>
        <v>rock</v>
      </c>
    </row>
    <row r="565" spans="1:20" ht="17" x14ac:dyDescent="0.2">
      <c r="A565">
        <v>563</v>
      </c>
      <c r="B565" t="s">
        <v>1170</v>
      </c>
      <c r="C565" s="2" t="s">
        <v>1171</v>
      </c>
      <c r="D565" s="3">
        <v>3700</v>
      </c>
      <c r="E565" s="3">
        <v>5107</v>
      </c>
      <c r="F565" s="20">
        <f>ROUND(E565/D565,2)</f>
        <v>1.38</v>
      </c>
      <c r="G565" t="s">
        <v>20</v>
      </c>
      <c r="H565">
        <v>85</v>
      </c>
      <c r="I565" s="3">
        <f>IF(H565=0,0,ROUND(E565/H565,2))</f>
        <v>60.08</v>
      </c>
      <c r="J565" t="s">
        <v>26</v>
      </c>
      <c r="K565" t="s">
        <v>27</v>
      </c>
      <c r="L565">
        <v>1542088800</v>
      </c>
      <c r="M565">
        <v>1543816800</v>
      </c>
      <c r="N565" s="13">
        <f>((L565/60)/60/24)+DATE(1970,1,1)</f>
        <v>43417.25</v>
      </c>
      <c r="O565" s="13">
        <f>((M565/60)/60/24)+DATE(1970,1,1)</f>
        <v>43437.25</v>
      </c>
      <c r="P565" t="b">
        <v>0</v>
      </c>
      <c r="Q565" t="b">
        <v>0</v>
      </c>
      <c r="R565" t="s">
        <v>42</v>
      </c>
      <c r="S565" t="str">
        <f>LEFT(R565,SEARCH("/",R565)-1)</f>
        <v>film &amp; video</v>
      </c>
      <c r="T565" t="str">
        <f>RIGHT(R565,LEN(R565)-SEARCH("/",R565))</f>
        <v>documentary</v>
      </c>
    </row>
    <row r="566" spans="1:20" ht="17" x14ac:dyDescent="0.2">
      <c r="A566">
        <v>564</v>
      </c>
      <c r="B566" t="s">
        <v>1172</v>
      </c>
      <c r="C566" s="2" t="s">
        <v>1173</v>
      </c>
      <c r="D566" s="3">
        <v>168700</v>
      </c>
      <c r="E566" s="3">
        <v>141393</v>
      </c>
      <c r="F566" s="20">
        <f>ROUND(E566/D566,2)</f>
        <v>0.84</v>
      </c>
      <c r="G566" t="s">
        <v>14</v>
      </c>
      <c r="H566">
        <v>1790</v>
      </c>
      <c r="I566" s="3">
        <f>IF(H566=0,0,ROUND(E566/H566,2))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3">
        <f>((L566/60)/60/24)+DATE(1970,1,1)</f>
        <v>42078.208333333328</v>
      </c>
      <c r="O566" s="13">
        <f>((M566/60)/60/24)+DATE(1970,1,1)</f>
        <v>42086.208333333328</v>
      </c>
      <c r="P566" t="b">
        <v>0</v>
      </c>
      <c r="Q566" t="b">
        <v>0</v>
      </c>
      <c r="R566" t="s">
        <v>33</v>
      </c>
      <c r="S566" t="str">
        <f>LEFT(R566,SEARCH("/",R566)-1)</f>
        <v>theater</v>
      </c>
      <c r="T566" t="str">
        <f>RIGHT(R566,LEN(R566)-SEARCH("/",R566))</f>
        <v>plays</v>
      </c>
    </row>
    <row r="567" spans="1:20" ht="17" x14ac:dyDescent="0.2">
      <c r="A567">
        <v>565</v>
      </c>
      <c r="B567" t="s">
        <v>1174</v>
      </c>
      <c r="C567" s="2" t="s">
        <v>1175</v>
      </c>
      <c r="D567" s="3">
        <v>94900</v>
      </c>
      <c r="E567" s="3">
        <v>194166</v>
      </c>
      <c r="F567" s="20">
        <f>ROUND(E567/D567,2)</f>
        <v>2.0499999999999998</v>
      </c>
      <c r="G567" t="s">
        <v>20</v>
      </c>
      <c r="H567">
        <v>3596</v>
      </c>
      <c r="I567" s="3">
        <f>IF(H567=0,0,ROUND(E567/H567,2))</f>
        <v>53.99</v>
      </c>
      <c r="J567" t="s">
        <v>21</v>
      </c>
      <c r="K567" t="s">
        <v>22</v>
      </c>
      <c r="L567">
        <v>1321336800</v>
      </c>
      <c r="M567">
        <v>1323064800</v>
      </c>
      <c r="N567" s="13">
        <f>((L567/60)/60/24)+DATE(1970,1,1)</f>
        <v>40862.25</v>
      </c>
      <c r="O567" s="13">
        <f>((M567/60)/60/24)+DATE(1970,1,1)</f>
        <v>40882.25</v>
      </c>
      <c r="P567" t="b">
        <v>0</v>
      </c>
      <c r="Q567" t="b">
        <v>0</v>
      </c>
      <c r="R567" t="s">
        <v>33</v>
      </c>
      <c r="S567" t="str">
        <f>LEFT(R567,SEARCH("/",R567)-1)</f>
        <v>theater</v>
      </c>
      <c r="T567" t="str">
        <f>RIGHT(R567,LEN(R567)-SEARCH("/",R567))</f>
        <v>plays</v>
      </c>
    </row>
    <row r="568" spans="1:20" ht="17" x14ac:dyDescent="0.2">
      <c r="A568">
        <v>566</v>
      </c>
      <c r="B568" t="s">
        <v>1176</v>
      </c>
      <c r="C568" s="2" t="s">
        <v>1177</v>
      </c>
      <c r="D568" s="3">
        <v>9300</v>
      </c>
      <c r="E568" s="3">
        <v>4124</v>
      </c>
      <c r="F568" s="20">
        <f>ROUND(E568/D568,2)</f>
        <v>0.44</v>
      </c>
      <c r="G568" t="s">
        <v>14</v>
      </c>
      <c r="H568">
        <v>37</v>
      </c>
      <c r="I568" s="3">
        <f>IF(H568=0,0,ROUND(E568/H568,2))</f>
        <v>111.46</v>
      </c>
      <c r="J568" t="s">
        <v>21</v>
      </c>
      <c r="K568" t="s">
        <v>22</v>
      </c>
      <c r="L568">
        <v>1456293600</v>
      </c>
      <c r="M568">
        <v>1458277200</v>
      </c>
      <c r="N568" s="13">
        <f>((L568/60)/60/24)+DATE(1970,1,1)</f>
        <v>42424.25</v>
      </c>
      <c r="O568" s="13">
        <f>((M568/60)/60/24)+DATE(1970,1,1)</f>
        <v>42447.208333333328</v>
      </c>
      <c r="P568" t="b">
        <v>0</v>
      </c>
      <c r="Q568" t="b">
        <v>1</v>
      </c>
      <c r="R568" t="s">
        <v>50</v>
      </c>
      <c r="S568" t="str">
        <f>LEFT(R568,SEARCH("/",R568)-1)</f>
        <v>music</v>
      </c>
      <c r="T568" t="str">
        <f>RIGHT(R568,LEN(R568)-SEARCH("/",R568))</f>
        <v>electric music</v>
      </c>
    </row>
    <row r="569" spans="1:20" ht="34" x14ac:dyDescent="0.2">
      <c r="A569">
        <v>567</v>
      </c>
      <c r="B569" t="s">
        <v>1178</v>
      </c>
      <c r="C569" s="2" t="s">
        <v>1179</v>
      </c>
      <c r="D569" s="3">
        <v>6800</v>
      </c>
      <c r="E569" s="3">
        <v>14865</v>
      </c>
      <c r="F569" s="20">
        <f>ROUND(E569/D569,2)</f>
        <v>2.19</v>
      </c>
      <c r="G569" t="s">
        <v>20</v>
      </c>
      <c r="H569">
        <v>244</v>
      </c>
      <c r="I569" s="3">
        <f>IF(H569=0,0,ROUND(E569/H569,2))</f>
        <v>60.92</v>
      </c>
      <c r="J569" t="s">
        <v>21</v>
      </c>
      <c r="K569" t="s">
        <v>22</v>
      </c>
      <c r="L569">
        <v>1404968400</v>
      </c>
      <c r="M569">
        <v>1405141200</v>
      </c>
      <c r="N569" s="13">
        <f>((L569/60)/60/24)+DATE(1970,1,1)</f>
        <v>41830.208333333336</v>
      </c>
      <c r="O569" s="13">
        <f>((M569/60)/60/24)+DATE(1970,1,1)</f>
        <v>41832.208333333336</v>
      </c>
      <c r="P569" t="b">
        <v>0</v>
      </c>
      <c r="Q569" t="b">
        <v>0</v>
      </c>
      <c r="R569" t="s">
        <v>23</v>
      </c>
      <c r="S569" t="str">
        <f>LEFT(R569,SEARCH("/",R569)-1)</f>
        <v>music</v>
      </c>
      <c r="T569" t="str">
        <f>RIGHT(R569,LEN(R569)-SEARCH("/",R569))</f>
        <v>rock</v>
      </c>
    </row>
    <row r="570" spans="1:20" ht="17" x14ac:dyDescent="0.2">
      <c r="A570">
        <v>568</v>
      </c>
      <c r="B570" t="s">
        <v>1180</v>
      </c>
      <c r="C570" s="2" t="s">
        <v>1181</v>
      </c>
      <c r="D570" s="3">
        <v>72400</v>
      </c>
      <c r="E570" s="3">
        <v>134688</v>
      </c>
      <c r="F570" s="20">
        <f>ROUND(E570/D570,2)</f>
        <v>1.86</v>
      </c>
      <c r="G570" t="s">
        <v>20</v>
      </c>
      <c r="H570">
        <v>5180</v>
      </c>
      <c r="I570" s="3">
        <f>IF(H570=0,0,ROUND(E570/H570,2))</f>
        <v>26</v>
      </c>
      <c r="J570" t="s">
        <v>21</v>
      </c>
      <c r="K570" t="s">
        <v>22</v>
      </c>
      <c r="L570">
        <v>1279170000</v>
      </c>
      <c r="M570">
        <v>1283058000</v>
      </c>
      <c r="N570" s="13">
        <f>((L570/60)/60/24)+DATE(1970,1,1)</f>
        <v>40374.208333333336</v>
      </c>
      <c r="O570" s="13">
        <f>((M570/60)/60/24)+DATE(1970,1,1)</f>
        <v>40419.208333333336</v>
      </c>
      <c r="P570" t="b">
        <v>0</v>
      </c>
      <c r="Q570" t="b">
        <v>0</v>
      </c>
      <c r="R570" t="s">
        <v>33</v>
      </c>
      <c r="S570" t="str">
        <f>LEFT(R570,SEARCH("/",R570)-1)</f>
        <v>theater</v>
      </c>
      <c r="T570" t="str">
        <f>RIGHT(R570,LEN(R570)-SEARCH("/",R570))</f>
        <v>plays</v>
      </c>
    </row>
    <row r="571" spans="1:20" ht="17" x14ac:dyDescent="0.2">
      <c r="A571">
        <v>569</v>
      </c>
      <c r="B571" t="s">
        <v>1182</v>
      </c>
      <c r="C571" s="2" t="s">
        <v>1183</v>
      </c>
      <c r="D571" s="3">
        <v>20100</v>
      </c>
      <c r="E571" s="3">
        <v>47705</v>
      </c>
      <c r="F571" s="20">
        <f>ROUND(E571/D571,2)</f>
        <v>2.37</v>
      </c>
      <c r="G571" t="s">
        <v>20</v>
      </c>
      <c r="H571">
        <v>589</v>
      </c>
      <c r="I571" s="3">
        <f>IF(H571=0,0,ROUND(E571/H571,2))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3">
        <f>((L571/60)/60/24)+DATE(1970,1,1)</f>
        <v>40554.25</v>
      </c>
      <c r="O571" s="13">
        <f>((M571/60)/60/24)+DATE(1970,1,1)</f>
        <v>40566.25</v>
      </c>
      <c r="P571" t="b">
        <v>0</v>
      </c>
      <c r="Q571" t="b">
        <v>0</v>
      </c>
      <c r="R571" t="s">
        <v>71</v>
      </c>
      <c r="S571" t="str">
        <f>LEFT(R571,SEARCH("/",R571)-1)</f>
        <v>film &amp; video</v>
      </c>
      <c r="T571" t="str">
        <f>RIGHT(R571,LEN(R571)-SEARCH("/",R571))</f>
        <v>animation</v>
      </c>
    </row>
    <row r="572" spans="1:20" ht="17" x14ac:dyDescent="0.2">
      <c r="A572">
        <v>570</v>
      </c>
      <c r="B572" t="s">
        <v>1184</v>
      </c>
      <c r="C572" s="2" t="s">
        <v>1185</v>
      </c>
      <c r="D572" s="3">
        <v>31200</v>
      </c>
      <c r="E572" s="3">
        <v>95364</v>
      </c>
      <c r="F572" s="20">
        <f>ROUND(E572/D572,2)</f>
        <v>3.06</v>
      </c>
      <c r="G572" t="s">
        <v>20</v>
      </c>
      <c r="H572">
        <v>2725</v>
      </c>
      <c r="I572" s="3">
        <f>IF(H572=0,0,ROUND(E572/H572,2))</f>
        <v>35</v>
      </c>
      <c r="J572" t="s">
        <v>21</v>
      </c>
      <c r="K572" t="s">
        <v>22</v>
      </c>
      <c r="L572">
        <v>1419055200</v>
      </c>
      <c r="M572">
        <v>1419573600</v>
      </c>
      <c r="N572" s="13">
        <f>((L572/60)/60/24)+DATE(1970,1,1)</f>
        <v>41993.25</v>
      </c>
      <c r="O572" s="13">
        <f>((M572/60)/60/24)+DATE(1970,1,1)</f>
        <v>41999.25</v>
      </c>
      <c r="P572" t="b">
        <v>0</v>
      </c>
      <c r="Q572" t="b">
        <v>1</v>
      </c>
      <c r="R572" t="s">
        <v>23</v>
      </c>
      <c r="S572" t="str">
        <f>LEFT(R572,SEARCH("/",R572)-1)</f>
        <v>music</v>
      </c>
      <c r="T572" t="str">
        <f>RIGHT(R572,LEN(R572)-SEARCH("/",R572))</f>
        <v>rock</v>
      </c>
    </row>
    <row r="573" spans="1:20" ht="17" x14ac:dyDescent="0.2">
      <c r="A573">
        <v>571</v>
      </c>
      <c r="B573" t="s">
        <v>1186</v>
      </c>
      <c r="C573" s="2" t="s">
        <v>1187</v>
      </c>
      <c r="D573" s="3">
        <v>3500</v>
      </c>
      <c r="E573" s="3">
        <v>3295</v>
      </c>
      <c r="F573" s="20">
        <f>ROUND(E573/D573,2)</f>
        <v>0.94</v>
      </c>
      <c r="G573" t="s">
        <v>14</v>
      </c>
      <c r="H573">
        <v>35</v>
      </c>
      <c r="I573" s="3">
        <f>IF(H573=0,0,ROUND(E573/H573,2))</f>
        <v>94.14</v>
      </c>
      <c r="J573" t="s">
        <v>107</v>
      </c>
      <c r="K573" t="s">
        <v>108</v>
      </c>
      <c r="L573">
        <v>1434690000</v>
      </c>
      <c r="M573">
        <v>1438750800</v>
      </c>
      <c r="N573" s="13">
        <f>((L573/60)/60/24)+DATE(1970,1,1)</f>
        <v>42174.208333333328</v>
      </c>
      <c r="O573" s="13">
        <f>((M573/60)/60/24)+DATE(1970,1,1)</f>
        <v>42221.208333333328</v>
      </c>
      <c r="P573" t="b">
        <v>0</v>
      </c>
      <c r="Q573" t="b">
        <v>0</v>
      </c>
      <c r="R573" t="s">
        <v>100</v>
      </c>
      <c r="S573" t="str">
        <f>LEFT(R573,SEARCH("/",R573)-1)</f>
        <v>film &amp; video</v>
      </c>
      <c r="T573" t="str">
        <f>RIGHT(R573,LEN(R573)-SEARCH("/",R573))</f>
        <v>shorts</v>
      </c>
    </row>
    <row r="574" spans="1:20" ht="17" x14ac:dyDescent="0.2">
      <c r="A574">
        <v>572</v>
      </c>
      <c r="B574" t="s">
        <v>1188</v>
      </c>
      <c r="C574" s="2" t="s">
        <v>1189</v>
      </c>
      <c r="D574" s="3">
        <v>9000</v>
      </c>
      <c r="E574" s="3">
        <v>4896</v>
      </c>
      <c r="F574" s="20">
        <f>ROUND(E574/D574,2)</f>
        <v>0.54</v>
      </c>
      <c r="G574" t="s">
        <v>74</v>
      </c>
      <c r="H574">
        <v>94</v>
      </c>
      <c r="I574" s="3">
        <f>IF(H574=0,0,ROUND(E574/H574,2))</f>
        <v>52.09</v>
      </c>
      <c r="J574" t="s">
        <v>21</v>
      </c>
      <c r="K574" t="s">
        <v>22</v>
      </c>
      <c r="L574">
        <v>1443416400</v>
      </c>
      <c r="M574">
        <v>1444798800</v>
      </c>
      <c r="N574" s="13">
        <f>((L574/60)/60/24)+DATE(1970,1,1)</f>
        <v>42275.208333333328</v>
      </c>
      <c r="O574" s="13">
        <f>((M574/60)/60/24)+DATE(1970,1,1)</f>
        <v>42291.208333333328</v>
      </c>
      <c r="P574" t="b">
        <v>0</v>
      </c>
      <c r="Q574" t="b">
        <v>1</v>
      </c>
      <c r="R574" t="s">
        <v>23</v>
      </c>
      <c r="S574" t="str">
        <f>LEFT(R574,SEARCH("/",R574)-1)</f>
        <v>music</v>
      </c>
      <c r="T574" t="str">
        <f>RIGHT(R574,LEN(R574)-SEARCH("/",R574))</f>
        <v>rock</v>
      </c>
    </row>
    <row r="575" spans="1:20" ht="17" x14ac:dyDescent="0.2">
      <c r="A575">
        <v>573</v>
      </c>
      <c r="B575" t="s">
        <v>1190</v>
      </c>
      <c r="C575" s="2" t="s">
        <v>1191</v>
      </c>
      <c r="D575" s="3">
        <v>6700</v>
      </c>
      <c r="E575" s="3">
        <v>7496</v>
      </c>
      <c r="F575" s="20">
        <f>ROUND(E575/D575,2)</f>
        <v>1.1200000000000001</v>
      </c>
      <c r="G575" t="s">
        <v>20</v>
      </c>
      <c r="H575">
        <v>300</v>
      </c>
      <c r="I575" s="3">
        <f>IF(H575=0,0,ROUND(E575/H575,2))</f>
        <v>24.99</v>
      </c>
      <c r="J575" t="s">
        <v>21</v>
      </c>
      <c r="K575" t="s">
        <v>22</v>
      </c>
      <c r="L575">
        <v>1399006800</v>
      </c>
      <c r="M575">
        <v>1399179600</v>
      </c>
      <c r="N575" s="13">
        <f>((L575/60)/60/24)+DATE(1970,1,1)</f>
        <v>41761.208333333336</v>
      </c>
      <c r="O575" s="13">
        <f>((M575/60)/60/24)+DATE(1970,1,1)</f>
        <v>41763.208333333336</v>
      </c>
      <c r="P575" t="b">
        <v>0</v>
      </c>
      <c r="Q575" t="b">
        <v>0</v>
      </c>
      <c r="R575" t="s">
        <v>1029</v>
      </c>
      <c r="S575" t="str">
        <f>LEFT(R575,SEARCH("/",R575)-1)</f>
        <v>journalism</v>
      </c>
      <c r="T575" t="str">
        <f>RIGHT(R575,LEN(R575)-SEARCH("/",R575))</f>
        <v>audio</v>
      </c>
    </row>
    <row r="576" spans="1:20" ht="17" x14ac:dyDescent="0.2">
      <c r="A576">
        <v>574</v>
      </c>
      <c r="B576" t="s">
        <v>1192</v>
      </c>
      <c r="C576" s="2" t="s">
        <v>1193</v>
      </c>
      <c r="D576" s="3">
        <v>2700</v>
      </c>
      <c r="E576" s="3">
        <v>9967</v>
      </c>
      <c r="F576" s="20">
        <f>ROUND(E576/D576,2)</f>
        <v>3.69</v>
      </c>
      <c r="G576" t="s">
        <v>20</v>
      </c>
      <c r="H576">
        <v>144</v>
      </c>
      <c r="I576" s="3">
        <f>IF(H576=0,0,ROUND(E576/H576,2))</f>
        <v>69.22</v>
      </c>
      <c r="J576" t="s">
        <v>21</v>
      </c>
      <c r="K576" t="s">
        <v>22</v>
      </c>
      <c r="L576">
        <v>1575698400</v>
      </c>
      <c r="M576">
        <v>1576562400</v>
      </c>
      <c r="N576" s="13">
        <f>((L576/60)/60/24)+DATE(1970,1,1)</f>
        <v>43806.25</v>
      </c>
      <c r="O576" s="13">
        <f>((M576/60)/60/24)+DATE(1970,1,1)</f>
        <v>43816.25</v>
      </c>
      <c r="P576" t="b">
        <v>0</v>
      </c>
      <c r="Q576" t="b">
        <v>1</v>
      </c>
      <c r="R576" t="s">
        <v>17</v>
      </c>
      <c r="S576" t="str">
        <f>LEFT(R576,SEARCH("/",R576)-1)</f>
        <v>food</v>
      </c>
      <c r="T576" t="str">
        <f>RIGHT(R576,LEN(R576)-SEARCH("/",R576))</f>
        <v>food trucks</v>
      </c>
    </row>
    <row r="577" spans="1:20" ht="17" x14ac:dyDescent="0.2">
      <c r="A577">
        <v>575</v>
      </c>
      <c r="B577" t="s">
        <v>1194</v>
      </c>
      <c r="C577" s="2" t="s">
        <v>1195</v>
      </c>
      <c r="D577" s="3">
        <v>83300</v>
      </c>
      <c r="E577" s="3">
        <v>52421</v>
      </c>
      <c r="F577" s="20">
        <f>ROUND(E577/D577,2)</f>
        <v>0.63</v>
      </c>
      <c r="G577" t="s">
        <v>14</v>
      </c>
      <c r="H577">
        <v>558</v>
      </c>
      <c r="I577" s="3">
        <f>IF(H577=0,0,ROUND(E577/H577,2))</f>
        <v>93.94</v>
      </c>
      <c r="J577" t="s">
        <v>21</v>
      </c>
      <c r="K577" t="s">
        <v>22</v>
      </c>
      <c r="L577">
        <v>1400562000</v>
      </c>
      <c r="M577">
        <v>1400821200</v>
      </c>
      <c r="N577" s="13">
        <f>((L577/60)/60/24)+DATE(1970,1,1)</f>
        <v>41779.208333333336</v>
      </c>
      <c r="O577" s="13">
        <f>((M577/60)/60/24)+DATE(1970,1,1)</f>
        <v>41782.208333333336</v>
      </c>
      <c r="P577" t="b">
        <v>0</v>
      </c>
      <c r="Q577" t="b">
        <v>1</v>
      </c>
      <c r="R577" t="s">
        <v>33</v>
      </c>
      <c r="S577" t="str">
        <f>LEFT(R577,SEARCH("/",R577)-1)</f>
        <v>theater</v>
      </c>
      <c r="T577" t="str">
        <f>RIGHT(R577,LEN(R577)-SEARCH("/",R577))</f>
        <v>plays</v>
      </c>
    </row>
    <row r="578" spans="1:20" ht="34" x14ac:dyDescent="0.2">
      <c r="A578">
        <v>576</v>
      </c>
      <c r="B578" t="s">
        <v>1196</v>
      </c>
      <c r="C578" s="2" t="s">
        <v>1197</v>
      </c>
      <c r="D578" s="3">
        <v>9700</v>
      </c>
      <c r="E578" s="3">
        <v>6298</v>
      </c>
      <c r="F578" s="20">
        <f>ROUND(E578/D578,2)</f>
        <v>0.65</v>
      </c>
      <c r="G578" t="s">
        <v>14</v>
      </c>
      <c r="H578">
        <v>64</v>
      </c>
      <c r="I578" s="3">
        <f>IF(H578=0,0,ROUND(E578/H578,2))</f>
        <v>98.41</v>
      </c>
      <c r="J578" t="s">
        <v>21</v>
      </c>
      <c r="K578" t="s">
        <v>22</v>
      </c>
      <c r="L578">
        <v>1509512400</v>
      </c>
      <c r="M578">
        <v>1510984800</v>
      </c>
      <c r="N578" s="13">
        <f>((L578/60)/60/24)+DATE(1970,1,1)</f>
        <v>43040.208333333328</v>
      </c>
      <c r="O578" s="13">
        <f>((M578/60)/60/24)+DATE(1970,1,1)</f>
        <v>43057.25</v>
      </c>
      <c r="P578" t="b">
        <v>0</v>
      </c>
      <c r="Q578" t="b">
        <v>0</v>
      </c>
      <c r="R578" t="s">
        <v>33</v>
      </c>
      <c r="S578" t="str">
        <f>LEFT(R578,SEARCH("/",R578)-1)</f>
        <v>theater</v>
      </c>
      <c r="T578" t="str">
        <f>RIGHT(R578,LEN(R578)-SEARCH("/",R578))</f>
        <v>plays</v>
      </c>
    </row>
    <row r="579" spans="1:20" ht="17" x14ac:dyDescent="0.2">
      <c r="A579">
        <v>577</v>
      </c>
      <c r="B579" t="s">
        <v>1198</v>
      </c>
      <c r="C579" s="2" t="s">
        <v>1199</v>
      </c>
      <c r="D579" s="3">
        <v>8200</v>
      </c>
      <c r="E579" s="3">
        <v>1546</v>
      </c>
      <c r="F579" s="20">
        <f>ROUND(E579/D579,2)</f>
        <v>0.19</v>
      </c>
      <c r="G579" t="s">
        <v>74</v>
      </c>
      <c r="H579">
        <v>37</v>
      </c>
      <c r="I579" s="3">
        <f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3">
        <f>((L579/60)/60/24)+DATE(1970,1,1)</f>
        <v>40613.25</v>
      </c>
      <c r="O579" s="13">
        <f>((M579/60)/60/24)+DATE(1970,1,1)</f>
        <v>40639.208333333336</v>
      </c>
      <c r="P579" t="b">
        <v>0</v>
      </c>
      <c r="Q579" t="b">
        <v>0</v>
      </c>
      <c r="R579" t="s">
        <v>159</v>
      </c>
      <c r="S579" t="str">
        <f>LEFT(R579,SEARCH("/",R579)-1)</f>
        <v>music</v>
      </c>
      <c r="T579" t="str">
        <f>RIGHT(R579,LEN(R579)-SEARCH("/",R579))</f>
        <v>jazz</v>
      </c>
    </row>
    <row r="580" spans="1:20" ht="17" x14ac:dyDescent="0.2">
      <c r="A580">
        <v>578</v>
      </c>
      <c r="B580" t="s">
        <v>1200</v>
      </c>
      <c r="C580" s="2" t="s">
        <v>1201</v>
      </c>
      <c r="D580" s="3">
        <v>96500</v>
      </c>
      <c r="E580" s="3">
        <v>16168</v>
      </c>
      <c r="F580" s="20">
        <f>ROUND(E580/D580,2)</f>
        <v>0.17</v>
      </c>
      <c r="G580" t="s">
        <v>14</v>
      </c>
      <c r="H580">
        <v>245</v>
      </c>
      <c r="I580" s="3">
        <f>IF(H580=0,0,ROUND(E580/H580,2))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3">
        <f>((L580/60)/60/24)+DATE(1970,1,1)</f>
        <v>40878.25</v>
      </c>
      <c r="O580" s="13">
        <f>((M580/60)/60/24)+DATE(1970,1,1)</f>
        <v>40881.25</v>
      </c>
      <c r="P580" t="b">
        <v>0</v>
      </c>
      <c r="Q580" t="b">
        <v>0</v>
      </c>
      <c r="R580" t="s">
        <v>474</v>
      </c>
      <c r="S580" t="str">
        <f>LEFT(R580,SEARCH("/",R580)-1)</f>
        <v>film &amp; video</v>
      </c>
      <c r="T580" t="str">
        <f>RIGHT(R580,LEN(R580)-SEARCH("/",R580))</f>
        <v>science fiction</v>
      </c>
    </row>
    <row r="581" spans="1:20" ht="17" x14ac:dyDescent="0.2">
      <c r="A581">
        <v>579</v>
      </c>
      <c r="B581" t="s">
        <v>1202</v>
      </c>
      <c r="C581" s="2" t="s">
        <v>1203</v>
      </c>
      <c r="D581" s="3">
        <v>6200</v>
      </c>
      <c r="E581" s="3">
        <v>6269</v>
      </c>
      <c r="F581" s="20">
        <f>ROUND(E581/D581,2)</f>
        <v>1.01</v>
      </c>
      <c r="G581" t="s">
        <v>20</v>
      </c>
      <c r="H581">
        <v>87</v>
      </c>
      <c r="I581" s="3">
        <f>IF(H581=0,0,ROUND(E581/H581,2))</f>
        <v>72.06</v>
      </c>
      <c r="J581" t="s">
        <v>21</v>
      </c>
      <c r="K581" t="s">
        <v>22</v>
      </c>
      <c r="L581">
        <v>1312693200</v>
      </c>
      <c r="M581">
        <v>1313730000</v>
      </c>
      <c r="N581" s="13">
        <f>((L581/60)/60/24)+DATE(1970,1,1)</f>
        <v>40762.208333333336</v>
      </c>
      <c r="O581" s="13">
        <f>((M581/60)/60/24)+DATE(1970,1,1)</f>
        <v>40774.208333333336</v>
      </c>
      <c r="P581" t="b">
        <v>0</v>
      </c>
      <c r="Q581" t="b">
        <v>0</v>
      </c>
      <c r="R581" t="s">
        <v>159</v>
      </c>
      <c r="S581" t="str">
        <f>LEFT(R581,SEARCH("/",R581)-1)</f>
        <v>music</v>
      </c>
      <c r="T581" t="str">
        <f>RIGHT(R581,LEN(R581)-SEARCH("/",R581))</f>
        <v>jazz</v>
      </c>
    </row>
    <row r="582" spans="1:20" ht="17" x14ac:dyDescent="0.2">
      <c r="A582">
        <v>580</v>
      </c>
      <c r="B582" t="s">
        <v>556</v>
      </c>
      <c r="C582" s="2" t="s">
        <v>1204</v>
      </c>
      <c r="D582" s="3">
        <v>43800</v>
      </c>
      <c r="E582" s="3">
        <v>149578</v>
      </c>
      <c r="F582" s="20">
        <f>ROUND(E582/D582,2)</f>
        <v>3.42</v>
      </c>
      <c r="G582" t="s">
        <v>20</v>
      </c>
      <c r="H582">
        <v>3116</v>
      </c>
      <c r="I582" s="3">
        <f>IF(H582=0,0,ROUND(E582/H582,2))</f>
        <v>48</v>
      </c>
      <c r="J582" t="s">
        <v>21</v>
      </c>
      <c r="K582" t="s">
        <v>22</v>
      </c>
      <c r="L582">
        <v>1393394400</v>
      </c>
      <c r="M582">
        <v>1394085600</v>
      </c>
      <c r="N582" s="13">
        <f>((L582/60)/60/24)+DATE(1970,1,1)</f>
        <v>41696.25</v>
      </c>
      <c r="O582" s="13">
        <f>((M582/60)/60/24)+DATE(1970,1,1)</f>
        <v>41704.25</v>
      </c>
      <c r="P582" t="b">
        <v>0</v>
      </c>
      <c r="Q582" t="b">
        <v>0</v>
      </c>
      <c r="R582" t="s">
        <v>33</v>
      </c>
      <c r="S582" t="str">
        <f>LEFT(R582,SEARCH("/",R582)-1)</f>
        <v>theater</v>
      </c>
      <c r="T582" t="str">
        <f>RIGHT(R582,LEN(R582)-SEARCH("/",R582))</f>
        <v>plays</v>
      </c>
    </row>
    <row r="583" spans="1:20" ht="17" x14ac:dyDescent="0.2">
      <c r="A583">
        <v>581</v>
      </c>
      <c r="B583" t="s">
        <v>1205</v>
      </c>
      <c r="C583" s="2" t="s">
        <v>1206</v>
      </c>
      <c r="D583" s="3">
        <v>6000</v>
      </c>
      <c r="E583" s="3">
        <v>3841</v>
      </c>
      <c r="F583" s="20">
        <f>ROUND(E583/D583,2)</f>
        <v>0.64</v>
      </c>
      <c r="G583" t="s">
        <v>14</v>
      </c>
      <c r="H583">
        <v>71</v>
      </c>
      <c r="I583" s="3">
        <f>IF(H583=0,0,ROUND(E583/H583,2))</f>
        <v>54.1</v>
      </c>
      <c r="J583" t="s">
        <v>21</v>
      </c>
      <c r="K583" t="s">
        <v>22</v>
      </c>
      <c r="L583">
        <v>1304053200</v>
      </c>
      <c r="M583">
        <v>1305349200</v>
      </c>
      <c r="N583" s="13">
        <f>((L583/60)/60/24)+DATE(1970,1,1)</f>
        <v>40662.208333333336</v>
      </c>
      <c r="O583" s="13">
        <f>((M583/60)/60/24)+DATE(1970,1,1)</f>
        <v>40677.208333333336</v>
      </c>
      <c r="P583" t="b">
        <v>0</v>
      </c>
      <c r="Q583" t="b">
        <v>0</v>
      </c>
      <c r="R583" t="s">
        <v>28</v>
      </c>
      <c r="S583" t="str">
        <f>LEFT(R583,SEARCH("/",R583)-1)</f>
        <v>technology</v>
      </c>
      <c r="T583" t="str">
        <f>RIGHT(R583,LEN(R583)-SEARCH("/",R583))</f>
        <v>web</v>
      </c>
    </row>
    <row r="584" spans="1:20" ht="17" x14ac:dyDescent="0.2">
      <c r="A584">
        <v>582</v>
      </c>
      <c r="B584" t="s">
        <v>1207</v>
      </c>
      <c r="C584" s="2" t="s">
        <v>1208</v>
      </c>
      <c r="D584" s="3">
        <v>8700</v>
      </c>
      <c r="E584" s="3">
        <v>4531</v>
      </c>
      <c r="F584" s="20">
        <f>ROUND(E584/D584,2)</f>
        <v>0.52</v>
      </c>
      <c r="G584" t="s">
        <v>14</v>
      </c>
      <c r="H584">
        <v>42</v>
      </c>
      <c r="I584" s="3">
        <f>IF(H584=0,0,ROUND(E584/H584,2))</f>
        <v>107.88</v>
      </c>
      <c r="J584" t="s">
        <v>21</v>
      </c>
      <c r="K584" t="s">
        <v>22</v>
      </c>
      <c r="L584">
        <v>1433912400</v>
      </c>
      <c r="M584">
        <v>1434344400</v>
      </c>
      <c r="N584" s="13">
        <f>((L584/60)/60/24)+DATE(1970,1,1)</f>
        <v>42165.208333333328</v>
      </c>
      <c r="O584" s="13">
        <f>((M584/60)/60/24)+DATE(1970,1,1)</f>
        <v>42170.208333333328</v>
      </c>
      <c r="P584" t="b">
        <v>0</v>
      </c>
      <c r="Q584" t="b">
        <v>1</v>
      </c>
      <c r="R584" t="s">
        <v>89</v>
      </c>
      <c r="S584" t="str">
        <f>LEFT(R584,SEARCH("/",R584)-1)</f>
        <v>games</v>
      </c>
      <c r="T584" t="str">
        <f>RIGHT(R584,LEN(R584)-SEARCH("/",R584))</f>
        <v>video games</v>
      </c>
    </row>
    <row r="585" spans="1:20" ht="34" x14ac:dyDescent="0.2">
      <c r="A585">
        <v>583</v>
      </c>
      <c r="B585" t="s">
        <v>1209</v>
      </c>
      <c r="C585" s="2" t="s">
        <v>1210</v>
      </c>
      <c r="D585" s="3">
        <v>18900</v>
      </c>
      <c r="E585" s="3">
        <v>60934</v>
      </c>
      <c r="F585" s="20">
        <f>ROUND(E585/D585,2)</f>
        <v>3.22</v>
      </c>
      <c r="G585" t="s">
        <v>20</v>
      </c>
      <c r="H585">
        <v>909</v>
      </c>
      <c r="I585" s="3">
        <f>IF(H585=0,0,ROUND(E585/H585,2))</f>
        <v>67.03</v>
      </c>
      <c r="J585" t="s">
        <v>21</v>
      </c>
      <c r="K585" t="s">
        <v>22</v>
      </c>
      <c r="L585">
        <v>1329717600</v>
      </c>
      <c r="M585">
        <v>1331186400</v>
      </c>
      <c r="N585" s="13">
        <f>((L585/60)/60/24)+DATE(1970,1,1)</f>
        <v>40959.25</v>
      </c>
      <c r="O585" s="13">
        <f>((M585/60)/60/24)+DATE(1970,1,1)</f>
        <v>40976.25</v>
      </c>
      <c r="P585" t="b">
        <v>0</v>
      </c>
      <c r="Q585" t="b">
        <v>0</v>
      </c>
      <c r="R585" t="s">
        <v>42</v>
      </c>
      <c r="S585" t="str">
        <f>LEFT(R585,SEARCH("/",R585)-1)</f>
        <v>film &amp; video</v>
      </c>
      <c r="T585" t="str">
        <f>RIGHT(R585,LEN(R585)-SEARCH("/",R585))</f>
        <v>documentary</v>
      </c>
    </row>
    <row r="586" spans="1:20" ht="34" x14ac:dyDescent="0.2">
      <c r="A586">
        <v>584</v>
      </c>
      <c r="B586" t="s">
        <v>45</v>
      </c>
      <c r="C586" s="2" t="s">
        <v>1211</v>
      </c>
      <c r="D586" s="3">
        <v>86400</v>
      </c>
      <c r="E586" s="3">
        <v>103255</v>
      </c>
      <c r="F586" s="20">
        <f>ROUND(E586/D586,2)</f>
        <v>1.2</v>
      </c>
      <c r="G586" t="s">
        <v>20</v>
      </c>
      <c r="H586">
        <v>1613</v>
      </c>
      <c r="I586" s="3">
        <f>IF(H586=0,0,ROUND(E586/H586,2))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3">
        <f>((L586/60)/60/24)+DATE(1970,1,1)</f>
        <v>41024.208333333336</v>
      </c>
      <c r="O586" s="13">
        <f>((M586/60)/60/24)+DATE(1970,1,1)</f>
        <v>41038.208333333336</v>
      </c>
      <c r="P586" t="b">
        <v>0</v>
      </c>
      <c r="Q586" t="b">
        <v>0</v>
      </c>
      <c r="R586" t="s">
        <v>28</v>
      </c>
      <c r="S586" t="str">
        <f>LEFT(R586,SEARCH("/",R586)-1)</f>
        <v>technology</v>
      </c>
      <c r="T586" t="str">
        <f>RIGHT(R586,LEN(R586)-SEARCH("/",R586))</f>
        <v>web</v>
      </c>
    </row>
    <row r="587" spans="1:20" ht="17" x14ac:dyDescent="0.2">
      <c r="A587">
        <v>585</v>
      </c>
      <c r="B587" t="s">
        <v>1212</v>
      </c>
      <c r="C587" s="2" t="s">
        <v>1213</v>
      </c>
      <c r="D587" s="3">
        <v>8900</v>
      </c>
      <c r="E587" s="3">
        <v>13065</v>
      </c>
      <c r="F587" s="20">
        <f>ROUND(E587/D587,2)</f>
        <v>1.47</v>
      </c>
      <c r="G587" t="s">
        <v>20</v>
      </c>
      <c r="H587">
        <v>136</v>
      </c>
      <c r="I587" s="3">
        <f>IF(H587=0,0,ROUND(E587/H587,2))</f>
        <v>96.07</v>
      </c>
      <c r="J587" t="s">
        <v>21</v>
      </c>
      <c r="K587" t="s">
        <v>22</v>
      </c>
      <c r="L587">
        <v>1268888400</v>
      </c>
      <c r="M587">
        <v>1269752400</v>
      </c>
      <c r="N587" s="13">
        <f>((L587/60)/60/24)+DATE(1970,1,1)</f>
        <v>40255.208333333336</v>
      </c>
      <c r="O587" s="13">
        <f>((M587/60)/60/24)+DATE(1970,1,1)</f>
        <v>40265.208333333336</v>
      </c>
      <c r="P587" t="b">
        <v>0</v>
      </c>
      <c r="Q587" t="b">
        <v>0</v>
      </c>
      <c r="R587" t="s">
        <v>206</v>
      </c>
      <c r="S587" t="str">
        <f>LEFT(R587,SEARCH("/",R587)-1)</f>
        <v>publishing</v>
      </c>
      <c r="T587" t="str">
        <f>RIGHT(R587,LEN(R587)-SEARCH("/",R587))</f>
        <v>translations</v>
      </c>
    </row>
    <row r="588" spans="1:20" ht="17" x14ac:dyDescent="0.2">
      <c r="A588">
        <v>586</v>
      </c>
      <c r="B588" t="s">
        <v>1214</v>
      </c>
      <c r="C588" s="2" t="s">
        <v>1215</v>
      </c>
      <c r="D588" s="3">
        <v>700</v>
      </c>
      <c r="E588" s="3">
        <v>6654</v>
      </c>
      <c r="F588" s="20">
        <f>ROUND(E588/D588,2)</f>
        <v>9.51</v>
      </c>
      <c r="G588" t="s">
        <v>20</v>
      </c>
      <c r="H588">
        <v>130</v>
      </c>
      <c r="I588" s="3">
        <f>IF(H588=0,0,ROUND(E588/H588,2))</f>
        <v>51.18</v>
      </c>
      <c r="J588" t="s">
        <v>21</v>
      </c>
      <c r="K588" t="s">
        <v>22</v>
      </c>
      <c r="L588">
        <v>1289973600</v>
      </c>
      <c r="M588">
        <v>1291615200</v>
      </c>
      <c r="N588" s="13">
        <f>((L588/60)/60/24)+DATE(1970,1,1)</f>
        <v>40499.25</v>
      </c>
      <c r="O588" s="13">
        <f>((M588/60)/60/24)+DATE(1970,1,1)</f>
        <v>40518.25</v>
      </c>
      <c r="P588" t="b">
        <v>0</v>
      </c>
      <c r="Q588" t="b">
        <v>0</v>
      </c>
      <c r="R588" t="s">
        <v>23</v>
      </c>
      <c r="S588" t="str">
        <f>LEFT(R588,SEARCH("/",R588)-1)</f>
        <v>music</v>
      </c>
      <c r="T588" t="str">
        <f>RIGHT(R588,LEN(R588)-SEARCH("/",R588))</f>
        <v>rock</v>
      </c>
    </row>
    <row r="589" spans="1:20" ht="17" x14ac:dyDescent="0.2">
      <c r="A589">
        <v>587</v>
      </c>
      <c r="B589" t="s">
        <v>1216</v>
      </c>
      <c r="C589" s="2" t="s">
        <v>1217</v>
      </c>
      <c r="D589" s="3">
        <v>9400</v>
      </c>
      <c r="E589" s="3">
        <v>6852</v>
      </c>
      <c r="F589" s="20">
        <f>ROUND(E589/D589,2)</f>
        <v>0.73</v>
      </c>
      <c r="G589" t="s">
        <v>14</v>
      </c>
      <c r="H589">
        <v>156</v>
      </c>
      <c r="I589" s="3">
        <f>IF(H589=0,0,ROUND(E589/H589,2))</f>
        <v>43.92</v>
      </c>
      <c r="J589" t="s">
        <v>15</v>
      </c>
      <c r="K589" t="s">
        <v>16</v>
      </c>
      <c r="L589">
        <v>1547877600</v>
      </c>
      <c r="M589">
        <v>1552366800</v>
      </c>
      <c r="N589" s="13">
        <f>((L589/60)/60/24)+DATE(1970,1,1)</f>
        <v>43484.25</v>
      </c>
      <c r="O589" s="13">
        <f>((M589/60)/60/24)+DATE(1970,1,1)</f>
        <v>43536.208333333328</v>
      </c>
      <c r="P589" t="b">
        <v>0</v>
      </c>
      <c r="Q589" t="b">
        <v>1</v>
      </c>
      <c r="R589" t="s">
        <v>17</v>
      </c>
      <c r="S589" t="str">
        <f>LEFT(R589,SEARCH("/",R589)-1)</f>
        <v>food</v>
      </c>
      <c r="T589" t="str">
        <f>RIGHT(R589,LEN(R589)-SEARCH("/",R589))</f>
        <v>food trucks</v>
      </c>
    </row>
    <row r="590" spans="1:20" ht="17" x14ac:dyDescent="0.2">
      <c r="A590">
        <v>588</v>
      </c>
      <c r="B590" t="s">
        <v>1218</v>
      </c>
      <c r="C590" s="2" t="s">
        <v>1219</v>
      </c>
      <c r="D590" s="3">
        <v>157600</v>
      </c>
      <c r="E590" s="3">
        <v>124517</v>
      </c>
      <c r="F590" s="20">
        <f>ROUND(E590/D590,2)</f>
        <v>0.79</v>
      </c>
      <c r="G590" t="s">
        <v>14</v>
      </c>
      <c r="H590">
        <v>1368</v>
      </c>
      <c r="I590" s="3">
        <f>IF(H590=0,0,ROUND(E590/H590,2))</f>
        <v>91.02</v>
      </c>
      <c r="J590" t="s">
        <v>40</v>
      </c>
      <c r="K590" t="s">
        <v>41</v>
      </c>
      <c r="L590">
        <v>1269493200</v>
      </c>
      <c r="M590">
        <v>1272171600</v>
      </c>
      <c r="N590" s="13">
        <f>((L590/60)/60/24)+DATE(1970,1,1)</f>
        <v>40262.208333333336</v>
      </c>
      <c r="O590" s="13">
        <f>((M590/60)/60/24)+DATE(1970,1,1)</f>
        <v>40293.208333333336</v>
      </c>
      <c r="P590" t="b">
        <v>0</v>
      </c>
      <c r="Q590" t="b">
        <v>0</v>
      </c>
      <c r="R590" t="s">
        <v>33</v>
      </c>
      <c r="S590" t="str">
        <f>LEFT(R590,SEARCH("/",R590)-1)</f>
        <v>theater</v>
      </c>
      <c r="T590" t="str">
        <f>RIGHT(R590,LEN(R590)-SEARCH("/",R590))</f>
        <v>plays</v>
      </c>
    </row>
    <row r="591" spans="1:20" ht="17" x14ac:dyDescent="0.2">
      <c r="A591">
        <v>589</v>
      </c>
      <c r="B591" t="s">
        <v>1220</v>
      </c>
      <c r="C591" s="2" t="s">
        <v>1221</v>
      </c>
      <c r="D591" s="3">
        <v>7900</v>
      </c>
      <c r="E591" s="3">
        <v>5113</v>
      </c>
      <c r="F591" s="20">
        <f>ROUND(E591/D591,2)</f>
        <v>0.65</v>
      </c>
      <c r="G591" t="s">
        <v>14</v>
      </c>
      <c r="H591">
        <v>102</v>
      </c>
      <c r="I591" s="3">
        <f>IF(H591=0,0,ROUND(E591/H591,2))</f>
        <v>50.13</v>
      </c>
      <c r="J591" t="s">
        <v>21</v>
      </c>
      <c r="K591" t="s">
        <v>22</v>
      </c>
      <c r="L591">
        <v>1436072400</v>
      </c>
      <c r="M591">
        <v>1436677200</v>
      </c>
      <c r="N591" s="13">
        <f>((L591/60)/60/24)+DATE(1970,1,1)</f>
        <v>42190.208333333328</v>
      </c>
      <c r="O591" s="13">
        <f>((M591/60)/60/24)+DATE(1970,1,1)</f>
        <v>42197.208333333328</v>
      </c>
      <c r="P591" t="b">
        <v>0</v>
      </c>
      <c r="Q591" t="b">
        <v>0</v>
      </c>
      <c r="R591" t="s">
        <v>42</v>
      </c>
      <c r="S591" t="str">
        <f>LEFT(R591,SEARCH("/",R591)-1)</f>
        <v>film &amp; video</v>
      </c>
      <c r="T591" t="str">
        <f>RIGHT(R591,LEN(R591)-SEARCH("/",R591))</f>
        <v>documentary</v>
      </c>
    </row>
    <row r="592" spans="1:20" ht="34" x14ac:dyDescent="0.2">
      <c r="A592">
        <v>590</v>
      </c>
      <c r="B592" t="s">
        <v>1222</v>
      </c>
      <c r="C592" s="2" t="s">
        <v>1223</v>
      </c>
      <c r="D592" s="3">
        <v>7100</v>
      </c>
      <c r="E592" s="3">
        <v>5824</v>
      </c>
      <c r="F592" s="20">
        <f>ROUND(E592/D592,2)</f>
        <v>0.82</v>
      </c>
      <c r="G592" t="s">
        <v>14</v>
      </c>
      <c r="H592">
        <v>86</v>
      </c>
      <c r="I592" s="3">
        <f>IF(H592=0,0,ROUND(E592/H592,2))</f>
        <v>67.72</v>
      </c>
      <c r="J592" t="s">
        <v>26</v>
      </c>
      <c r="K592" t="s">
        <v>27</v>
      </c>
      <c r="L592">
        <v>1419141600</v>
      </c>
      <c r="M592">
        <v>1420092000</v>
      </c>
      <c r="N592" s="13">
        <f>((L592/60)/60/24)+DATE(1970,1,1)</f>
        <v>41994.25</v>
      </c>
      <c r="O592" s="13">
        <f>((M592/60)/60/24)+DATE(1970,1,1)</f>
        <v>42005.25</v>
      </c>
      <c r="P592" t="b">
        <v>0</v>
      </c>
      <c r="Q592" t="b">
        <v>0</v>
      </c>
      <c r="R592" t="s">
        <v>133</v>
      </c>
      <c r="S592" t="str">
        <f>LEFT(R592,SEARCH("/",R592)-1)</f>
        <v>publishing</v>
      </c>
      <c r="T592" t="str">
        <f>RIGHT(R592,LEN(R592)-SEARCH("/",R592))</f>
        <v>radio &amp; podcasts</v>
      </c>
    </row>
    <row r="593" spans="1:20" ht="17" x14ac:dyDescent="0.2">
      <c r="A593">
        <v>591</v>
      </c>
      <c r="B593" t="s">
        <v>1224</v>
      </c>
      <c r="C593" s="2" t="s">
        <v>1225</v>
      </c>
      <c r="D593" s="3">
        <v>600</v>
      </c>
      <c r="E593" s="3">
        <v>6226</v>
      </c>
      <c r="F593" s="20">
        <f>ROUND(E593/D593,2)</f>
        <v>10.38</v>
      </c>
      <c r="G593" t="s">
        <v>20</v>
      </c>
      <c r="H593">
        <v>102</v>
      </c>
      <c r="I593" s="3">
        <f>IF(H593=0,0,ROUND(E593/H593,2))</f>
        <v>61.04</v>
      </c>
      <c r="J593" t="s">
        <v>21</v>
      </c>
      <c r="K593" t="s">
        <v>22</v>
      </c>
      <c r="L593">
        <v>1279083600</v>
      </c>
      <c r="M593">
        <v>1279947600</v>
      </c>
      <c r="N593" s="13">
        <f>((L593/60)/60/24)+DATE(1970,1,1)</f>
        <v>40373.208333333336</v>
      </c>
      <c r="O593" s="13">
        <f>((M593/60)/60/24)+DATE(1970,1,1)</f>
        <v>40383.208333333336</v>
      </c>
      <c r="P593" t="b">
        <v>0</v>
      </c>
      <c r="Q593" t="b">
        <v>0</v>
      </c>
      <c r="R593" t="s">
        <v>89</v>
      </c>
      <c r="S593" t="str">
        <f>LEFT(R593,SEARCH("/",R593)-1)</f>
        <v>games</v>
      </c>
      <c r="T593" t="str">
        <f>RIGHT(R593,LEN(R593)-SEARCH("/",R593))</f>
        <v>video games</v>
      </c>
    </row>
    <row r="594" spans="1:20" ht="34" x14ac:dyDescent="0.2">
      <c r="A594">
        <v>592</v>
      </c>
      <c r="B594" t="s">
        <v>1226</v>
      </c>
      <c r="C594" s="2" t="s">
        <v>1227</v>
      </c>
      <c r="D594" s="3">
        <v>156800</v>
      </c>
      <c r="E594" s="3">
        <v>20243</v>
      </c>
      <c r="F594" s="20">
        <f>ROUND(E594/D594,2)</f>
        <v>0.13</v>
      </c>
      <c r="G594" t="s">
        <v>14</v>
      </c>
      <c r="H594">
        <v>253</v>
      </c>
      <c r="I594" s="3">
        <f>IF(H594=0,0,ROUND(E594/H594,2))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3">
        <f>((L594/60)/60/24)+DATE(1970,1,1)</f>
        <v>41789.208333333336</v>
      </c>
      <c r="O594" s="13">
        <f>((M594/60)/60/24)+DATE(1970,1,1)</f>
        <v>41798.208333333336</v>
      </c>
      <c r="P594" t="b">
        <v>0</v>
      </c>
      <c r="Q594" t="b">
        <v>0</v>
      </c>
      <c r="R594" t="s">
        <v>33</v>
      </c>
      <c r="S594" t="str">
        <f>LEFT(R594,SEARCH("/",R594)-1)</f>
        <v>theater</v>
      </c>
      <c r="T594" t="str">
        <f>RIGHT(R594,LEN(R594)-SEARCH("/",R594))</f>
        <v>plays</v>
      </c>
    </row>
    <row r="595" spans="1:20" ht="17" x14ac:dyDescent="0.2">
      <c r="A595">
        <v>593</v>
      </c>
      <c r="B595" t="s">
        <v>1228</v>
      </c>
      <c r="C595" s="2" t="s">
        <v>1229</v>
      </c>
      <c r="D595" s="3">
        <v>121600</v>
      </c>
      <c r="E595" s="3">
        <v>188288</v>
      </c>
      <c r="F595" s="20">
        <f>ROUND(E595/D595,2)</f>
        <v>1.55</v>
      </c>
      <c r="G595" t="s">
        <v>20</v>
      </c>
      <c r="H595">
        <v>4006</v>
      </c>
      <c r="I595" s="3">
        <f>IF(H595=0,0,ROUND(E595/H595,2))</f>
        <v>47</v>
      </c>
      <c r="J595" t="s">
        <v>21</v>
      </c>
      <c r="K595" t="s">
        <v>22</v>
      </c>
      <c r="L595">
        <v>1395810000</v>
      </c>
      <c r="M595">
        <v>1396933200</v>
      </c>
      <c r="N595" s="13">
        <f>((L595/60)/60/24)+DATE(1970,1,1)</f>
        <v>41724.208333333336</v>
      </c>
      <c r="O595" s="13">
        <f>((M595/60)/60/24)+DATE(1970,1,1)</f>
        <v>41737.208333333336</v>
      </c>
      <c r="P595" t="b">
        <v>0</v>
      </c>
      <c r="Q595" t="b">
        <v>0</v>
      </c>
      <c r="R595" t="s">
        <v>71</v>
      </c>
      <c r="S595" t="str">
        <f>LEFT(R595,SEARCH("/",R595)-1)</f>
        <v>film &amp; video</v>
      </c>
      <c r="T595" t="str">
        <f>RIGHT(R595,LEN(R595)-SEARCH("/",R595))</f>
        <v>animation</v>
      </c>
    </row>
    <row r="596" spans="1:20" ht="34" x14ac:dyDescent="0.2">
      <c r="A596">
        <v>594</v>
      </c>
      <c r="B596" t="s">
        <v>1230</v>
      </c>
      <c r="C596" s="2" t="s">
        <v>1231</v>
      </c>
      <c r="D596" s="3">
        <v>157300</v>
      </c>
      <c r="E596" s="3">
        <v>11167</v>
      </c>
      <c r="F596" s="20">
        <f>ROUND(E596/D596,2)</f>
        <v>7.0000000000000007E-2</v>
      </c>
      <c r="G596" t="s">
        <v>14</v>
      </c>
      <c r="H596">
        <v>157</v>
      </c>
      <c r="I596" s="3">
        <f>IF(H596=0,0,ROUND(E596/H596,2))</f>
        <v>71.13</v>
      </c>
      <c r="J596" t="s">
        <v>21</v>
      </c>
      <c r="K596" t="s">
        <v>22</v>
      </c>
      <c r="L596">
        <v>1467003600</v>
      </c>
      <c r="M596">
        <v>1467262800</v>
      </c>
      <c r="N596" s="13">
        <f>((L596/60)/60/24)+DATE(1970,1,1)</f>
        <v>42548.208333333328</v>
      </c>
      <c r="O596" s="13">
        <f>((M596/60)/60/24)+DATE(1970,1,1)</f>
        <v>42551.208333333328</v>
      </c>
      <c r="P596" t="b">
        <v>0</v>
      </c>
      <c r="Q596" t="b">
        <v>1</v>
      </c>
      <c r="R596" t="s">
        <v>33</v>
      </c>
      <c r="S596" t="str">
        <f>LEFT(R596,SEARCH("/",R596)-1)</f>
        <v>theater</v>
      </c>
      <c r="T596" t="str">
        <f>RIGHT(R596,LEN(R596)-SEARCH("/",R596))</f>
        <v>plays</v>
      </c>
    </row>
    <row r="597" spans="1:20" ht="34" x14ac:dyDescent="0.2">
      <c r="A597">
        <v>595</v>
      </c>
      <c r="B597" t="s">
        <v>1232</v>
      </c>
      <c r="C597" s="2" t="s">
        <v>1233</v>
      </c>
      <c r="D597" s="3">
        <v>70300</v>
      </c>
      <c r="E597" s="3">
        <v>146595</v>
      </c>
      <c r="F597" s="20">
        <f>ROUND(E597/D597,2)</f>
        <v>2.09</v>
      </c>
      <c r="G597" t="s">
        <v>20</v>
      </c>
      <c r="H597">
        <v>1629</v>
      </c>
      <c r="I597" s="3">
        <f>IF(H597=0,0,ROUND(E597/H597,2))</f>
        <v>89.99</v>
      </c>
      <c r="J597" t="s">
        <v>21</v>
      </c>
      <c r="K597" t="s">
        <v>22</v>
      </c>
      <c r="L597">
        <v>1268715600</v>
      </c>
      <c r="M597">
        <v>1270530000</v>
      </c>
      <c r="N597" s="13">
        <f>((L597/60)/60/24)+DATE(1970,1,1)</f>
        <v>40253.208333333336</v>
      </c>
      <c r="O597" s="13">
        <f>((M597/60)/60/24)+DATE(1970,1,1)</f>
        <v>40274.208333333336</v>
      </c>
      <c r="P597" t="b">
        <v>0</v>
      </c>
      <c r="Q597" t="b">
        <v>1</v>
      </c>
      <c r="R597" t="s">
        <v>33</v>
      </c>
      <c r="S597" t="str">
        <f>LEFT(R597,SEARCH("/",R597)-1)</f>
        <v>theater</v>
      </c>
      <c r="T597" t="str">
        <f>RIGHT(R597,LEN(R597)-SEARCH("/",R597))</f>
        <v>plays</v>
      </c>
    </row>
    <row r="598" spans="1:20" ht="17" x14ac:dyDescent="0.2">
      <c r="A598">
        <v>596</v>
      </c>
      <c r="B598" t="s">
        <v>1234</v>
      </c>
      <c r="C598" s="2" t="s">
        <v>1235</v>
      </c>
      <c r="D598" s="3">
        <v>7900</v>
      </c>
      <c r="E598" s="3">
        <v>7875</v>
      </c>
      <c r="F598" s="20">
        <f>ROUND(E598/D598,2)</f>
        <v>1</v>
      </c>
      <c r="G598" t="s">
        <v>14</v>
      </c>
      <c r="H598">
        <v>183</v>
      </c>
      <c r="I598" s="3">
        <f>IF(H598=0,0,ROUND(E598/H598,2))</f>
        <v>43.03</v>
      </c>
      <c r="J598" t="s">
        <v>21</v>
      </c>
      <c r="K598" t="s">
        <v>22</v>
      </c>
      <c r="L598">
        <v>1457157600</v>
      </c>
      <c r="M598">
        <v>1457762400</v>
      </c>
      <c r="N598" s="13">
        <f>((L598/60)/60/24)+DATE(1970,1,1)</f>
        <v>42434.25</v>
      </c>
      <c r="O598" s="13">
        <f>((M598/60)/60/24)+DATE(1970,1,1)</f>
        <v>42441.25</v>
      </c>
      <c r="P598" t="b">
        <v>0</v>
      </c>
      <c r="Q598" t="b">
        <v>1</v>
      </c>
      <c r="R598" t="s">
        <v>53</v>
      </c>
      <c r="S598" t="str">
        <f>LEFT(R598,SEARCH("/",R598)-1)</f>
        <v>film &amp; video</v>
      </c>
      <c r="T598" t="str">
        <f>RIGHT(R598,LEN(R598)-SEARCH("/",R598))</f>
        <v>drama</v>
      </c>
    </row>
    <row r="599" spans="1:20" ht="17" x14ac:dyDescent="0.2">
      <c r="A599">
        <v>597</v>
      </c>
      <c r="B599" t="s">
        <v>1236</v>
      </c>
      <c r="C599" s="2" t="s">
        <v>1237</v>
      </c>
      <c r="D599" s="3">
        <v>73800</v>
      </c>
      <c r="E599" s="3">
        <v>148779</v>
      </c>
      <c r="F599" s="20">
        <f>ROUND(E599/D599,2)</f>
        <v>2.02</v>
      </c>
      <c r="G599" t="s">
        <v>20</v>
      </c>
      <c r="H599">
        <v>2188</v>
      </c>
      <c r="I599" s="3">
        <f>IF(H599=0,0,ROUND(E599/H599,2))</f>
        <v>68</v>
      </c>
      <c r="J599" t="s">
        <v>21</v>
      </c>
      <c r="K599" t="s">
        <v>22</v>
      </c>
      <c r="L599">
        <v>1573970400</v>
      </c>
      <c r="M599">
        <v>1575525600</v>
      </c>
      <c r="N599" s="13">
        <f>((L599/60)/60/24)+DATE(1970,1,1)</f>
        <v>43786.25</v>
      </c>
      <c r="O599" s="13">
        <f>((M599/60)/60/24)+DATE(1970,1,1)</f>
        <v>43804.25</v>
      </c>
      <c r="P599" t="b">
        <v>0</v>
      </c>
      <c r="Q599" t="b">
        <v>0</v>
      </c>
      <c r="R599" t="s">
        <v>33</v>
      </c>
      <c r="S599" t="str">
        <f>LEFT(R599,SEARCH("/",R599)-1)</f>
        <v>theater</v>
      </c>
      <c r="T599" t="str">
        <f>RIGHT(R599,LEN(R599)-SEARCH("/",R599))</f>
        <v>plays</v>
      </c>
    </row>
    <row r="600" spans="1:20" ht="17" x14ac:dyDescent="0.2">
      <c r="A600">
        <v>598</v>
      </c>
      <c r="B600" t="s">
        <v>1238</v>
      </c>
      <c r="C600" s="2" t="s">
        <v>1239</v>
      </c>
      <c r="D600" s="3">
        <v>108500</v>
      </c>
      <c r="E600" s="3">
        <v>175868</v>
      </c>
      <c r="F600" s="20">
        <f>ROUND(E600/D600,2)</f>
        <v>1.62</v>
      </c>
      <c r="G600" t="s">
        <v>20</v>
      </c>
      <c r="H600">
        <v>2409</v>
      </c>
      <c r="I600" s="3">
        <f>IF(H600=0,0,ROUND(E600/H600,2))</f>
        <v>73</v>
      </c>
      <c r="J600" t="s">
        <v>107</v>
      </c>
      <c r="K600" t="s">
        <v>108</v>
      </c>
      <c r="L600">
        <v>1276578000</v>
      </c>
      <c r="M600">
        <v>1279083600</v>
      </c>
      <c r="N600" s="13">
        <f>((L600/60)/60/24)+DATE(1970,1,1)</f>
        <v>40344.208333333336</v>
      </c>
      <c r="O600" s="13">
        <f>((M600/60)/60/24)+DATE(1970,1,1)</f>
        <v>40373.208333333336</v>
      </c>
      <c r="P600" t="b">
        <v>0</v>
      </c>
      <c r="Q600" t="b">
        <v>0</v>
      </c>
      <c r="R600" t="s">
        <v>23</v>
      </c>
      <c r="S600" t="str">
        <f>LEFT(R600,SEARCH("/",R600)-1)</f>
        <v>music</v>
      </c>
      <c r="T600" t="str">
        <f>RIGHT(R600,LEN(R600)-SEARCH("/",R600))</f>
        <v>rock</v>
      </c>
    </row>
    <row r="601" spans="1:20" ht="34" x14ac:dyDescent="0.2">
      <c r="A601">
        <v>599</v>
      </c>
      <c r="B601" t="s">
        <v>1240</v>
      </c>
      <c r="C601" s="2" t="s">
        <v>1241</v>
      </c>
      <c r="D601" s="3">
        <v>140300</v>
      </c>
      <c r="E601" s="3">
        <v>5112</v>
      </c>
      <c r="F601" s="20">
        <f>ROUND(E601/D601,2)</f>
        <v>0.04</v>
      </c>
      <c r="G601" t="s">
        <v>14</v>
      </c>
      <c r="H601">
        <v>82</v>
      </c>
      <c r="I601" s="3">
        <f>IF(H601=0,0,ROUND(E601/H601,2))</f>
        <v>62.34</v>
      </c>
      <c r="J601" t="s">
        <v>36</v>
      </c>
      <c r="K601" t="s">
        <v>37</v>
      </c>
      <c r="L601">
        <v>1423720800</v>
      </c>
      <c r="M601">
        <v>1424412000</v>
      </c>
      <c r="N601" s="13">
        <f>((L601/60)/60/24)+DATE(1970,1,1)</f>
        <v>42047.25</v>
      </c>
      <c r="O601" s="13">
        <f>((M601/60)/60/24)+DATE(1970,1,1)</f>
        <v>42055.25</v>
      </c>
      <c r="P601" t="b">
        <v>0</v>
      </c>
      <c r="Q601" t="b">
        <v>0</v>
      </c>
      <c r="R601" t="s">
        <v>42</v>
      </c>
      <c r="S601" t="str">
        <f>LEFT(R601,SEARCH("/",R601)-1)</f>
        <v>film &amp; video</v>
      </c>
      <c r="T601" t="str">
        <f>RIGHT(R601,LEN(R601)-SEARCH("/",R601))</f>
        <v>documentary</v>
      </c>
    </row>
    <row r="602" spans="1:20" ht="17" x14ac:dyDescent="0.2">
      <c r="A602">
        <v>600</v>
      </c>
      <c r="B602" t="s">
        <v>1242</v>
      </c>
      <c r="C602" s="2" t="s">
        <v>1243</v>
      </c>
      <c r="D602" s="3">
        <v>100</v>
      </c>
      <c r="E602" s="3">
        <v>5</v>
      </c>
      <c r="F602" s="20">
        <f>ROUND(E602/D602,2)</f>
        <v>0.05</v>
      </c>
      <c r="G602" t="s">
        <v>14</v>
      </c>
      <c r="H602">
        <v>1</v>
      </c>
      <c r="I602" s="3">
        <f>IF(H602=0,0,ROUND(E602/H602,2))</f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>((L602/60)/60/24)+DATE(1970,1,1)</f>
        <v>41485.208333333336</v>
      </c>
      <c r="O602" s="13">
        <f>((M602/60)/60/24)+DATE(1970,1,1)</f>
        <v>41497.208333333336</v>
      </c>
      <c r="P602" t="b">
        <v>0</v>
      </c>
      <c r="Q602" t="b">
        <v>0</v>
      </c>
      <c r="R602" t="s">
        <v>17</v>
      </c>
      <c r="S602" t="str">
        <f>LEFT(R602,SEARCH("/",R602)-1)</f>
        <v>food</v>
      </c>
      <c r="T602" t="str">
        <f>RIGHT(R602,LEN(R602)-SEARCH("/",R602))</f>
        <v>food trucks</v>
      </c>
    </row>
    <row r="603" spans="1:20" ht="17" x14ac:dyDescent="0.2">
      <c r="A603">
        <v>601</v>
      </c>
      <c r="B603" t="s">
        <v>1244</v>
      </c>
      <c r="C603" s="2" t="s">
        <v>1245</v>
      </c>
      <c r="D603" s="3">
        <v>6300</v>
      </c>
      <c r="E603" s="3">
        <v>13018</v>
      </c>
      <c r="F603" s="20">
        <f>ROUND(E603/D603,2)</f>
        <v>2.0699999999999998</v>
      </c>
      <c r="G603" t="s">
        <v>20</v>
      </c>
      <c r="H603">
        <v>194</v>
      </c>
      <c r="I603" s="3">
        <f>IF(H603=0,0,ROUND(E603/H603,2))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3">
        <f>((L603/60)/60/24)+DATE(1970,1,1)</f>
        <v>41789.208333333336</v>
      </c>
      <c r="O603" s="13">
        <f>((M603/60)/60/24)+DATE(1970,1,1)</f>
        <v>41806.208333333336</v>
      </c>
      <c r="P603" t="b">
        <v>1</v>
      </c>
      <c r="Q603" t="b">
        <v>0</v>
      </c>
      <c r="R603" t="s">
        <v>65</v>
      </c>
      <c r="S603" t="str">
        <f>LEFT(R603,SEARCH("/",R603)-1)</f>
        <v>technology</v>
      </c>
      <c r="T603" t="str">
        <f>RIGHT(R603,LEN(R603)-SEARCH("/",R603))</f>
        <v>wearables</v>
      </c>
    </row>
    <row r="604" spans="1:20" ht="34" x14ac:dyDescent="0.2">
      <c r="A604">
        <v>602</v>
      </c>
      <c r="B604" t="s">
        <v>1246</v>
      </c>
      <c r="C604" s="2" t="s">
        <v>1247</v>
      </c>
      <c r="D604" s="3">
        <v>71100</v>
      </c>
      <c r="E604" s="3">
        <v>91176</v>
      </c>
      <c r="F604" s="20">
        <f>ROUND(E604/D604,2)</f>
        <v>1.28</v>
      </c>
      <c r="G604" t="s">
        <v>20</v>
      </c>
      <c r="H604">
        <v>1140</v>
      </c>
      <c r="I604" s="3">
        <f>IF(H604=0,0,ROUND(E604/H604,2))</f>
        <v>79.98</v>
      </c>
      <c r="J604" t="s">
        <v>21</v>
      </c>
      <c r="K604" t="s">
        <v>22</v>
      </c>
      <c r="L604">
        <v>1433480400</v>
      </c>
      <c r="M604">
        <v>1434430800</v>
      </c>
      <c r="N604" s="13">
        <f>((L604/60)/60/24)+DATE(1970,1,1)</f>
        <v>42160.208333333328</v>
      </c>
      <c r="O604" s="13">
        <f>((M604/60)/60/24)+DATE(1970,1,1)</f>
        <v>42171.208333333328</v>
      </c>
      <c r="P604" t="b">
        <v>0</v>
      </c>
      <c r="Q604" t="b">
        <v>0</v>
      </c>
      <c r="R604" t="s">
        <v>33</v>
      </c>
      <c r="S604" t="str">
        <f>LEFT(R604,SEARCH("/",R604)-1)</f>
        <v>theater</v>
      </c>
      <c r="T604" t="str">
        <f>RIGHT(R604,LEN(R604)-SEARCH("/",R604))</f>
        <v>plays</v>
      </c>
    </row>
    <row r="605" spans="1:20" ht="17" x14ac:dyDescent="0.2">
      <c r="A605">
        <v>603</v>
      </c>
      <c r="B605" t="s">
        <v>1248</v>
      </c>
      <c r="C605" s="2" t="s">
        <v>1249</v>
      </c>
      <c r="D605" s="3">
        <v>5300</v>
      </c>
      <c r="E605" s="3">
        <v>6342</v>
      </c>
      <c r="F605" s="20">
        <f>ROUND(E605/D605,2)</f>
        <v>1.2</v>
      </c>
      <c r="G605" t="s">
        <v>20</v>
      </c>
      <c r="H605">
        <v>102</v>
      </c>
      <c r="I605" s="3">
        <f>IF(H605=0,0,ROUND(E605/H605,2))</f>
        <v>62.18</v>
      </c>
      <c r="J605" t="s">
        <v>21</v>
      </c>
      <c r="K605" t="s">
        <v>22</v>
      </c>
      <c r="L605">
        <v>1555563600</v>
      </c>
      <c r="M605">
        <v>1557896400</v>
      </c>
      <c r="N605" s="13">
        <f>((L605/60)/60/24)+DATE(1970,1,1)</f>
        <v>43573.208333333328</v>
      </c>
      <c r="O605" s="13">
        <f>((M605/60)/60/24)+DATE(1970,1,1)</f>
        <v>43600.208333333328</v>
      </c>
      <c r="P605" t="b">
        <v>0</v>
      </c>
      <c r="Q605" t="b">
        <v>0</v>
      </c>
      <c r="R605" t="s">
        <v>33</v>
      </c>
      <c r="S605" t="str">
        <f>LEFT(R605,SEARCH("/",R605)-1)</f>
        <v>theater</v>
      </c>
      <c r="T605" t="str">
        <f>RIGHT(R605,LEN(R605)-SEARCH("/",R605))</f>
        <v>plays</v>
      </c>
    </row>
    <row r="606" spans="1:20" ht="17" x14ac:dyDescent="0.2">
      <c r="A606">
        <v>604</v>
      </c>
      <c r="B606" t="s">
        <v>1250</v>
      </c>
      <c r="C606" s="2" t="s">
        <v>1251</v>
      </c>
      <c r="D606" s="3">
        <v>88700</v>
      </c>
      <c r="E606" s="3">
        <v>151438</v>
      </c>
      <c r="F606" s="20">
        <f>ROUND(E606/D606,2)</f>
        <v>1.71</v>
      </c>
      <c r="G606" t="s">
        <v>20</v>
      </c>
      <c r="H606">
        <v>2857</v>
      </c>
      <c r="I606" s="3">
        <f>IF(H606=0,0,ROUND(E606/H606,2))</f>
        <v>53.01</v>
      </c>
      <c r="J606" t="s">
        <v>21</v>
      </c>
      <c r="K606" t="s">
        <v>22</v>
      </c>
      <c r="L606">
        <v>1295676000</v>
      </c>
      <c r="M606">
        <v>1297490400</v>
      </c>
      <c r="N606" s="13">
        <f>((L606/60)/60/24)+DATE(1970,1,1)</f>
        <v>40565.25</v>
      </c>
      <c r="O606" s="13">
        <f>((M606/60)/60/24)+DATE(1970,1,1)</f>
        <v>40586.25</v>
      </c>
      <c r="P606" t="b">
        <v>0</v>
      </c>
      <c r="Q606" t="b">
        <v>0</v>
      </c>
      <c r="R606" t="s">
        <v>33</v>
      </c>
      <c r="S606" t="str">
        <f>LEFT(R606,SEARCH("/",R606)-1)</f>
        <v>theater</v>
      </c>
      <c r="T606" t="str">
        <f>RIGHT(R606,LEN(R606)-SEARCH("/",R606))</f>
        <v>plays</v>
      </c>
    </row>
    <row r="607" spans="1:20" ht="17" x14ac:dyDescent="0.2">
      <c r="A607">
        <v>605</v>
      </c>
      <c r="B607" t="s">
        <v>1252</v>
      </c>
      <c r="C607" s="2" t="s">
        <v>1253</v>
      </c>
      <c r="D607" s="3">
        <v>3300</v>
      </c>
      <c r="E607" s="3">
        <v>6178</v>
      </c>
      <c r="F607" s="20">
        <f>ROUND(E607/D607,2)</f>
        <v>1.87</v>
      </c>
      <c r="G607" t="s">
        <v>20</v>
      </c>
      <c r="H607">
        <v>107</v>
      </c>
      <c r="I607" s="3">
        <f>IF(H607=0,0,ROUND(E607/H607,2))</f>
        <v>57.74</v>
      </c>
      <c r="J607" t="s">
        <v>21</v>
      </c>
      <c r="K607" t="s">
        <v>22</v>
      </c>
      <c r="L607">
        <v>1443848400</v>
      </c>
      <c r="M607">
        <v>1447394400</v>
      </c>
      <c r="N607" s="13">
        <f>((L607/60)/60/24)+DATE(1970,1,1)</f>
        <v>42280.208333333328</v>
      </c>
      <c r="O607" s="13">
        <f>((M607/60)/60/24)+DATE(1970,1,1)</f>
        <v>42321.25</v>
      </c>
      <c r="P607" t="b">
        <v>0</v>
      </c>
      <c r="Q607" t="b">
        <v>0</v>
      </c>
      <c r="R607" t="s">
        <v>68</v>
      </c>
      <c r="S607" t="str">
        <f>LEFT(R607,SEARCH("/",R607)-1)</f>
        <v>publishing</v>
      </c>
      <c r="T607" t="str">
        <f>RIGHT(R607,LEN(R607)-SEARCH("/",R607))</f>
        <v>nonfiction</v>
      </c>
    </row>
    <row r="608" spans="1:20" ht="17" x14ac:dyDescent="0.2">
      <c r="A608">
        <v>606</v>
      </c>
      <c r="B608" t="s">
        <v>1254</v>
      </c>
      <c r="C608" s="2" t="s">
        <v>1255</v>
      </c>
      <c r="D608" s="3">
        <v>3400</v>
      </c>
      <c r="E608" s="3">
        <v>6405</v>
      </c>
      <c r="F608" s="20">
        <f>ROUND(E608/D608,2)</f>
        <v>1.88</v>
      </c>
      <c r="G608" t="s">
        <v>20</v>
      </c>
      <c r="H608">
        <v>160</v>
      </c>
      <c r="I608" s="3">
        <f>IF(H608=0,0,ROUND(E608/H608,2))</f>
        <v>40.03</v>
      </c>
      <c r="J608" t="s">
        <v>40</v>
      </c>
      <c r="K608" t="s">
        <v>41</v>
      </c>
      <c r="L608">
        <v>1457330400</v>
      </c>
      <c r="M608">
        <v>1458277200</v>
      </c>
      <c r="N608" s="13">
        <f>((L608/60)/60/24)+DATE(1970,1,1)</f>
        <v>42436.25</v>
      </c>
      <c r="O608" s="13">
        <f>((M608/60)/60/24)+DATE(1970,1,1)</f>
        <v>42447.208333333328</v>
      </c>
      <c r="P608" t="b">
        <v>0</v>
      </c>
      <c r="Q608" t="b">
        <v>0</v>
      </c>
      <c r="R608" t="s">
        <v>23</v>
      </c>
      <c r="S608" t="str">
        <f>LEFT(R608,SEARCH("/",R608)-1)</f>
        <v>music</v>
      </c>
      <c r="T608" t="str">
        <f>RIGHT(R608,LEN(R608)-SEARCH("/",R608))</f>
        <v>rock</v>
      </c>
    </row>
    <row r="609" spans="1:20" ht="17" x14ac:dyDescent="0.2">
      <c r="A609">
        <v>607</v>
      </c>
      <c r="B609" t="s">
        <v>1256</v>
      </c>
      <c r="C609" s="2" t="s">
        <v>1257</v>
      </c>
      <c r="D609" s="3">
        <v>137600</v>
      </c>
      <c r="E609" s="3">
        <v>180667</v>
      </c>
      <c r="F609" s="20">
        <f>ROUND(E609/D609,2)</f>
        <v>1.31</v>
      </c>
      <c r="G609" t="s">
        <v>20</v>
      </c>
      <c r="H609">
        <v>2230</v>
      </c>
      <c r="I609" s="3">
        <f>IF(H609=0,0,ROUND(E609/H609,2))</f>
        <v>81.02</v>
      </c>
      <c r="J609" t="s">
        <v>21</v>
      </c>
      <c r="K609" t="s">
        <v>22</v>
      </c>
      <c r="L609">
        <v>1395550800</v>
      </c>
      <c r="M609">
        <v>1395723600</v>
      </c>
      <c r="N609" s="13">
        <f>((L609/60)/60/24)+DATE(1970,1,1)</f>
        <v>41721.208333333336</v>
      </c>
      <c r="O609" s="13">
        <f>((M609/60)/60/24)+DATE(1970,1,1)</f>
        <v>41723.208333333336</v>
      </c>
      <c r="P609" t="b">
        <v>0</v>
      </c>
      <c r="Q609" t="b">
        <v>0</v>
      </c>
      <c r="R609" t="s">
        <v>17</v>
      </c>
      <c r="S609" t="str">
        <f>LEFT(R609,SEARCH("/",R609)-1)</f>
        <v>food</v>
      </c>
      <c r="T609" t="str">
        <f>RIGHT(R609,LEN(R609)-SEARCH("/",R609))</f>
        <v>food trucks</v>
      </c>
    </row>
    <row r="610" spans="1:20" ht="17" x14ac:dyDescent="0.2">
      <c r="A610">
        <v>608</v>
      </c>
      <c r="B610" t="s">
        <v>1258</v>
      </c>
      <c r="C610" s="2" t="s">
        <v>1259</v>
      </c>
      <c r="D610" s="3">
        <v>3900</v>
      </c>
      <c r="E610" s="3">
        <v>11075</v>
      </c>
      <c r="F610" s="20">
        <f>ROUND(E610/D610,2)</f>
        <v>2.84</v>
      </c>
      <c r="G610" t="s">
        <v>20</v>
      </c>
      <c r="H610">
        <v>316</v>
      </c>
      <c r="I610" s="3">
        <f>IF(H610=0,0,ROUND(E610/H610,2))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3">
        <f>((L610/60)/60/24)+DATE(1970,1,1)</f>
        <v>43530.25</v>
      </c>
      <c r="O610" s="13">
        <f>((M610/60)/60/24)+DATE(1970,1,1)</f>
        <v>43534.25</v>
      </c>
      <c r="P610" t="b">
        <v>0</v>
      </c>
      <c r="Q610" t="b">
        <v>1</v>
      </c>
      <c r="R610" t="s">
        <v>159</v>
      </c>
      <c r="S610" t="str">
        <f>LEFT(R610,SEARCH("/",R610)-1)</f>
        <v>music</v>
      </c>
      <c r="T610" t="str">
        <f>RIGHT(R610,LEN(R610)-SEARCH("/",R610))</f>
        <v>jazz</v>
      </c>
    </row>
    <row r="611" spans="1:20" ht="17" x14ac:dyDescent="0.2">
      <c r="A611">
        <v>609</v>
      </c>
      <c r="B611" t="s">
        <v>1260</v>
      </c>
      <c r="C611" s="2" t="s">
        <v>1261</v>
      </c>
      <c r="D611" s="3">
        <v>10000</v>
      </c>
      <c r="E611" s="3">
        <v>12042</v>
      </c>
      <c r="F611" s="20">
        <f>ROUND(E611/D611,2)</f>
        <v>1.2</v>
      </c>
      <c r="G611" t="s">
        <v>20</v>
      </c>
      <c r="H611">
        <v>117</v>
      </c>
      <c r="I611" s="3">
        <f>IF(H611=0,0,ROUND(E611/H611,2))</f>
        <v>102.92</v>
      </c>
      <c r="J611" t="s">
        <v>21</v>
      </c>
      <c r="K611" t="s">
        <v>22</v>
      </c>
      <c r="L611">
        <v>1547618400</v>
      </c>
      <c r="M611">
        <v>1549087200</v>
      </c>
      <c r="N611" s="13">
        <f>((L611/60)/60/24)+DATE(1970,1,1)</f>
        <v>43481.25</v>
      </c>
      <c r="O611" s="13">
        <f>((M611/60)/60/24)+DATE(1970,1,1)</f>
        <v>43498.25</v>
      </c>
      <c r="P611" t="b">
        <v>0</v>
      </c>
      <c r="Q611" t="b">
        <v>0</v>
      </c>
      <c r="R611" t="s">
        <v>474</v>
      </c>
      <c r="S611" t="str">
        <f>LEFT(R611,SEARCH("/",R611)-1)</f>
        <v>film &amp; video</v>
      </c>
      <c r="T611" t="str">
        <f>RIGHT(R611,LEN(R611)-SEARCH("/",R611))</f>
        <v>science fiction</v>
      </c>
    </row>
    <row r="612" spans="1:20" ht="34" x14ac:dyDescent="0.2">
      <c r="A612">
        <v>610</v>
      </c>
      <c r="B612" t="s">
        <v>1262</v>
      </c>
      <c r="C612" s="2" t="s">
        <v>1263</v>
      </c>
      <c r="D612" s="3">
        <v>42800</v>
      </c>
      <c r="E612" s="3">
        <v>179356</v>
      </c>
      <c r="F612" s="20">
        <f>ROUND(E612/D612,2)</f>
        <v>4.1900000000000004</v>
      </c>
      <c r="G612" t="s">
        <v>20</v>
      </c>
      <c r="H612">
        <v>6406</v>
      </c>
      <c r="I612" s="3">
        <f>IF(H612=0,0,ROUND(E612/H612,2))</f>
        <v>28</v>
      </c>
      <c r="J612" t="s">
        <v>21</v>
      </c>
      <c r="K612" t="s">
        <v>22</v>
      </c>
      <c r="L612">
        <v>1355637600</v>
      </c>
      <c r="M612">
        <v>1356847200</v>
      </c>
      <c r="N612" s="13">
        <f>((L612/60)/60/24)+DATE(1970,1,1)</f>
        <v>41259.25</v>
      </c>
      <c r="O612" s="13">
        <f>((M612/60)/60/24)+DATE(1970,1,1)</f>
        <v>41273.25</v>
      </c>
      <c r="P612" t="b">
        <v>0</v>
      </c>
      <c r="Q612" t="b">
        <v>0</v>
      </c>
      <c r="R612" t="s">
        <v>33</v>
      </c>
      <c r="S612" t="str">
        <f>LEFT(R612,SEARCH("/",R612)-1)</f>
        <v>theater</v>
      </c>
      <c r="T612" t="str">
        <f>RIGHT(R612,LEN(R612)-SEARCH("/",R612))</f>
        <v>plays</v>
      </c>
    </row>
    <row r="613" spans="1:20" ht="17" x14ac:dyDescent="0.2">
      <c r="A613">
        <v>611</v>
      </c>
      <c r="B613" t="s">
        <v>1264</v>
      </c>
      <c r="C613" s="2" t="s">
        <v>1265</v>
      </c>
      <c r="D613" s="3">
        <v>8200</v>
      </c>
      <c r="E613" s="3">
        <v>1136</v>
      </c>
      <c r="F613" s="20">
        <f>ROUND(E613/D613,2)</f>
        <v>0.14000000000000001</v>
      </c>
      <c r="G613" t="s">
        <v>74</v>
      </c>
      <c r="H613">
        <v>15</v>
      </c>
      <c r="I613" s="3">
        <f>IF(H613=0,0,ROUND(E613/H613,2))</f>
        <v>75.73</v>
      </c>
      <c r="J613" t="s">
        <v>21</v>
      </c>
      <c r="K613" t="s">
        <v>22</v>
      </c>
      <c r="L613">
        <v>1374728400</v>
      </c>
      <c r="M613">
        <v>1375765200</v>
      </c>
      <c r="N613" s="13">
        <f>((L613/60)/60/24)+DATE(1970,1,1)</f>
        <v>41480.208333333336</v>
      </c>
      <c r="O613" s="13">
        <f>((M613/60)/60/24)+DATE(1970,1,1)</f>
        <v>41492.208333333336</v>
      </c>
      <c r="P613" t="b">
        <v>0</v>
      </c>
      <c r="Q613" t="b">
        <v>0</v>
      </c>
      <c r="R613" t="s">
        <v>33</v>
      </c>
      <c r="S613" t="str">
        <f>LEFT(R613,SEARCH("/",R613)-1)</f>
        <v>theater</v>
      </c>
      <c r="T613" t="str">
        <f>RIGHT(R613,LEN(R613)-SEARCH("/",R613))</f>
        <v>plays</v>
      </c>
    </row>
    <row r="614" spans="1:20" ht="17" x14ac:dyDescent="0.2">
      <c r="A614">
        <v>612</v>
      </c>
      <c r="B614" t="s">
        <v>1266</v>
      </c>
      <c r="C614" s="2" t="s">
        <v>1267</v>
      </c>
      <c r="D614" s="3">
        <v>6200</v>
      </c>
      <c r="E614" s="3">
        <v>8645</v>
      </c>
      <c r="F614" s="20">
        <f>ROUND(E614/D614,2)</f>
        <v>1.39</v>
      </c>
      <c r="G614" t="s">
        <v>20</v>
      </c>
      <c r="H614">
        <v>192</v>
      </c>
      <c r="I614" s="3">
        <f>IF(H614=0,0,ROUND(E614/H614,2))</f>
        <v>45.03</v>
      </c>
      <c r="J614" t="s">
        <v>21</v>
      </c>
      <c r="K614" t="s">
        <v>22</v>
      </c>
      <c r="L614">
        <v>1287810000</v>
      </c>
      <c r="M614">
        <v>1289800800</v>
      </c>
      <c r="N614" s="13">
        <f>((L614/60)/60/24)+DATE(1970,1,1)</f>
        <v>40474.208333333336</v>
      </c>
      <c r="O614" s="13">
        <f>((M614/60)/60/24)+DATE(1970,1,1)</f>
        <v>40497.25</v>
      </c>
      <c r="P614" t="b">
        <v>0</v>
      </c>
      <c r="Q614" t="b">
        <v>0</v>
      </c>
      <c r="R614" t="s">
        <v>50</v>
      </c>
      <c r="S614" t="str">
        <f>LEFT(R614,SEARCH("/",R614)-1)</f>
        <v>music</v>
      </c>
      <c r="T614" t="str">
        <f>RIGHT(R614,LEN(R614)-SEARCH("/",R614))</f>
        <v>electric music</v>
      </c>
    </row>
    <row r="615" spans="1:20" ht="34" x14ac:dyDescent="0.2">
      <c r="A615">
        <v>613</v>
      </c>
      <c r="B615" t="s">
        <v>1268</v>
      </c>
      <c r="C615" s="2" t="s">
        <v>1269</v>
      </c>
      <c r="D615" s="3">
        <v>1100</v>
      </c>
      <c r="E615" s="3">
        <v>1914</v>
      </c>
      <c r="F615" s="20">
        <f>ROUND(E615/D615,2)</f>
        <v>1.74</v>
      </c>
      <c r="G615" t="s">
        <v>20</v>
      </c>
      <c r="H615">
        <v>26</v>
      </c>
      <c r="I615" s="3">
        <f>IF(H615=0,0,ROUND(E615/H615,2))</f>
        <v>73.62</v>
      </c>
      <c r="J615" t="s">
        <v>15</v>
      </c>
      <c r="K615" t="s">
        <v>16</v>
      </c>
      <c r="L615">
        <v>1503723600</v>
      </c>
      <c r="M615">
        <v>1504501200</v>
      </c>
      <c r="N615" s="13">
        <f>((L615/60)/60/24)+DATE(1970,1,1)</f>
        <v>42973.208333333328</v>
      </c>
      <c r="O615" s="13">
        <f>((M615/60)/60/24)+DATE(1970,1,1)</f>
        <v>42982.208333333328</v>
      </c>
      <c r="P615" t="b">
        <v>0</v>
      </c>
      <c r="Q615" t="b">
        <v>0</v>
      </c>
      <c r="R615" t="s">
        <v>33</v>
      </c>
      <c r="S615" t="str">
        <f>LEFT(R615,SEARCH("/",R615)-1)</f>
        <v>theater</v>
      </c>
      <c r="T615" t="str">
        <f>RIGHT(R615,LEN(R615)-SEARCH("/",R615))</f>
        <v>plays</v>
      </c>
    </row>
    <row r="616" spans="1:20" ht="34" x14ac:dyDescent="0.2">
      <c r="A616">
        <v>614</v>
      </c>
      <c r="B616" t="s">
        <v>1270</v>
      </c>
      <c r="C616" s="2" t="s">
        <v>1271</v>
      </c>
      <c r="D616" s="3">
        <v>26500</v>
      </c>
      <c r="E616" s="3">
        <v>41205</v>
      </c>
      <c r="F616" s="20">
        <f>ROUND(E616/D616,2)</f>
        <v>1.55</v>
      </c>
      <c r="G616" t="s">
        <v>20</v>
      </c>
      <c r="H616">
        <v>723</v>
      </c>
      <c r="I616" s="3">
        <f>IF(H616=0,0,ROUND(E616/H616,2))</f>
        <v>56.99</v>
      </c>
      <c r="J616" t="s">
        <v>21</v>
      </c>
      <c r="K616" t="s">
        <v>22</v>
      </c>
      <c r="L616">
        <v>1484114400</v>
      </c>
      <c r="M616">
        <v>1485669600</v>
      </c>
      <c r="N616" s="13">
        <f>((L616/60)/60/24)+DATE(1970,1,1)</f>
        <v>42746.25</v>
      </c>
      <c r="O616" s="13">
        <f>((M616/60)/60/24)+DATE(1970,1,1)</f>
        <v>42764.25</v>
      </c>
      <c r="P616" t="b">
        <v>0</v>
      </c>
      <c r="Q616" t="b">
        <v>0</v>
      </c>
      <c r="R616" t="s">
        <v>33</v>
      </c>
      <c r="S616" t="str">
        <f>LEFT(R616,SEARCH("/",R616)-1)</f>
        <v>theater</v>
      </c>
      <c r="T616" t="str">
        <f>RIGHT(R616,LEN(R616)-SEARCH("/",R616))</f>
        <v>plays</v>
      </c>
    </row>
    <row r="617" spans="1:20" ht="17" x14ac:dyDescent="0.2">
      <c r="A617">
        <v>615</v>
      </c>
      <c r="B617" t="s">
        <v>1272</v>
      </c>
      <c r="C617" s="2" t="s">
        <v>1273</v>
      </c>
      <c r="D617" s="3">
        <v>8500</v>
      </c>
      <c r="E617" s="3">
        <v>14488</v>
      </c>
      <c r="F617" s="20">
        <f>ROUND(E617/D617,2)</f>
        <v>1.7</v>
      </c>
      <c r="G617" t="s">
        <v>20</v>
      </c>
      <c r="H617">
        <v>170</v>
      </c>
      <c r="I617" s="3">
        <f>IF(H617=0,0,ROUND(E617/H617,2))</f>
        <v>85.22</v>
      </c>
      <c r="J617" t="s">
        <v>107</v>
      </c>
      <c r="K617" t="s">
        <v>108</v>
      </c>
      <c r="L617">
        <v>1461906000</v>
      </c>
      <c r="M617">
        <v>1462770000</v>
      </c>
      <c r="N617" s="13">
        <f>((L617/60)/60/24)+DATE(1970,1,1)</f>
        <v>42489.208333333328</v>
      </c>
      <c r="O617" s="13">
        <f>((M617/60)/60/24)+DATE(1970,1,1)</f>
        <v>42499.208333333328</v>
      </c>
      <c r="P617" t="b">
        <v>0</v>
      </c>
      <c r="Q617" t="b">
        <v>0</v>
      </c>
      <c r="R617" t="s">
        <v>33</v>
      </c>
      <c r="S617" t="str">
        <f>LEFT(R617,SEARCH("/",R617)-1)</f>
        <v>theater</v>
      </c>
      <c r="T617" t="str">
        <f>RIGHT(R617,LEN(R617)-SEARCH("/",R617))</f>
        <v>plays</v>
      </c>
    </row>
    <row r="618" spans="1:20" ht="17" x14ac:dyDescent="0.2">
      <c r="A618">
        <v>616</v>
      </c>
      <c r="B618" t="s">
        <v>1274</v>
      </c>
      <c r="C618" s="2" t="s">
        <v>1275</v>
      </c>
      <c r="D618" s="3">
        <v>6400</v>
      </c>
      <c r="E618" s="3">
        <v>12129</v>
      </c>
      <c r="F618" s="20">
        <f>ROUND(E618/D618,2)</f>
        <v>1.9</v>
      </c>
      <c r="G618" t="s">
        <v>20</v>
      </c>
      <c r="H618">
        <v>238</v>
      </c>
      <c r="I618" s="3">
        <f>IF(H618=0,0,ROUND(E618/H618,2))</f>
        <v>50.96</v>
      </c>
      <c r="J618" t="s">
        <v>40</v>
      </c>
      <c r="K618" t="s">
        <v>41</v>
      </c>
      <c r="L618">
        <v>1379653200</v>
      </c>
      <c r="M618">
        <v>1379739600</v>
      </c>
      <c r="N618" s="13">
        <f>((L618/60)/60/24)+DATE(1970,1,1)</f>
        <v>41537.208333333336</v>
      </c>
      <c r="O618" s="13">
        <f>((M618/60)/60/24)+DATE(1970,1,1)</f>
        <v>41538.208333333336</v>
      </c>
      <c r="P618" t="b">
        <v>0</v>
      </c>
      <c r="Q618" t="b">
        <v>1</v>
      </c>
      <c r="R618" t="s">
        <v>60</v>
      </c>
      <c r="S618" t="str">
        <f>LEFT(R618,SEARCH("/",R618)-1)</f>
        <v>music</v>
      </c>
      <c r="T618" t="str">
        <f>RIGHT(R618,LEN(R618)-SEARCH("/",R618))</f>
        <v>indie rock</v>
      </c>
    </row>
    <row r="619" spans="1:20" ht="17" x14ac:dyDescent="0.2">
      <c r="A619">
        <v>617</v>
      </c>
      <c r="B619" t="s">
        <v>1276</v>
      </c>
      <c r="C619" s="2" t="s">
        <v>1277</v>
      </c>
      <c r="D619" s="3">
        <v>1400</v>
      </c>
      <c r="E619" s="3">
        <v>3496</v>
      </c>
      <c r="F619" s="20">
        <f>ROUND(E619/D619,2)</f>
        <v>2.5</v>
      </c>
      <c r="G619" t="s">
        <v>20</v>
      </c>
      <c r="H619">
        <v>55</v>
      </c>
      <c r="I619" s="3">
        <f>IF(H619=0,0,ROUND(E619/H619,2))</f>
        <v>63.56</v>
      </c>
      <c r="J619" t="s">
        <v>21</v>
      </c>
      <c r="K619" t="s">
        <v>22</v>
      </c>
      <c r="L619">
        <v>1401858000</v>
      </c>
      <c r="M619">
        <v>1402722000</v>
      </c>
      <c r="N619" s="13">
        <f>((L619/60)/60/24)+DATE(1970,1,1)</f>
        <v>41794.208333333336</v>
      </c>
      <c r="O619" s="13">
        <f>((M619/60)/60/24)+DATE(1970,1,1)</f>
        <v>41804.208333333336</v>
      </c>
      <c r="P619" t="b">
        <v>0</v>
      </c>
      <c r="Q619" t="b">
        <v>0</v>
      </c>
      <c r="R619" t="s">
        <v>33</v>
      </c>
      <c r="S619" t="str">
        <f>LEFT(R619,SEARCH("/",R619)-1)</f>
        <v>theater</v>
      </c>
      <c r="T619" t="str">
        <f>RIGHT(R619,LEN(R619)-SEARCH("/",R619))</f>
        <v>plays</v>
      </c>
    </row>
    <row r="620" spans="1:20" ht="17" x14ac:dyDescent="0.2">
      <c r="A620">
        <v>618</v>
      </c>
      <c r="B620" t="s">
        <v>1278</v>
      </c>
      <c r="C620" s="2" t="s">
        <v>1279</v>
      </c>
      <c r="D620" s="3">
        <v>198600</v>
      </c>
      <c r="E620" s="3">
        <v>97037</v>
      </c>
      <c r="F620" s="20">
        <f>ROUND(E620/D620,2)</f>
        <v>0.49</v>
      </c>
      <c r="G620" t="s">
        <v>14</v>
      </c>
      <c r="H620">
        <v>1198</v>
      </c>
      <c r="I620" s="3">
        <f>IF(H620=0,0,ROUND(E620/H620,2))</f>
        <v>81</v>
      </c>
      <c r="J620" t="s">
        <v>21</v>
      </c>
      <c r="K620" t="s">
        <v>22</v>
      </c>
      <c r="L620">
        <v>1367470800</v>
      </c>
      <c r="M620">
        <v>1369285200</v>
      </c>
      <c r="N620" s="13">
        <f>((L620/60)/60/24)+DATE(1970,1,1)</f>
        <v>41396.208333333336</v>
      </c>
      <c r="O620" s="13">
        <f>((M620/60)/60/24)+DATE(1970,1,1)</f>
        <v>41417.208333333336</v>
      </c>
      <c r="P620" t="b">
        <v>0</v>
      </c>
      <c r="Q620" t="b">
        <v>0</v>
      </c>
      <c r="R620" t="s">
        <v>68</v>
      </c>
      <c r="S620" t="str">
        <f>LEFT(R620,SEARCH("/",R620)-1)</f>
        <v>publishing</v>
      </c>
      <c r="T620" t="str">
        <f>RIGHT(R620,LEN(R620)-SEARCH("/",R620))</f>
        <v>nonfiction</v>
      </c>
    </row>
    <row r="621" spans="1:20" ht="17" x14ac:dyDescent="0.2">
      <c r="A621">
        <v>619</v>
      </c>
      <c r="B621" t="s">
        <v>1280</v>
      </c>
      <c r="C621" s="2" t="s">
        <v>1281</v>
      </c>
      <c r="D621" s="3">
        <v>195900</v>
      </c>
      <c r="E621" s="3">
        <v>55757</v>
      </c>
      <c r="F621" s="20">
        <f>ROUND(E621/D621,2)</f>
        <v>0.28000000000000003</v>
      </c>
      <c r="G621" t="s">
        <v>14</v>
      </c>
      <c r="H621">
        <v>648</v>
      </c>
      <c r="I621" s="3">
        <f>IF(H621=0,0,ROUND(E621/H621,2))</f>
        <v>86.04</v>
      </c>
      <c r="J621" t="s">
        <v>21</v>
      </c>
      <c r="K621" t="s">
        <v>22</v>
      </c>
      <c r="L621">
        <v>1304658000</v>
      </c>
      <c r="M621">
        <v>1304744400</v>
      </c>
      <c r="N621" s="13">
        <f>((L621/60)/60/24)+DATE(1970,1,1)</f>
        <v>40669.208333333336</v>
      </c>
      <c r="O621" s="13">
        <f>((M621/60)/60/24)+DATE(1970,1,1)</f>
        <v>40670.208333333336</v>
      </c>
      <c r="P621" t="b">
        <v>1</v>
      </c>
      <c r="Q621" t="b">
        <v>1</v>
      </c>
      <c r="R621" t="s">
        <v>33</v>
      </c>
      <c r="S621" t="str">
        <f>LEFT(R621,SEARCH("/",R621)-1)</f>
        <v>theater</v>
      </c>
      <c r="T621" t="str">
        <f>RIGHT(R621,LEN(R621)-SEARCH("/",R621))</f>
        <v>plays</v>
      </c>
    </row>
    <row r="622" spans="1:20" ht="17" x14ac:dyDescent="0.2">
      <c r="A622">
        <v>620</v>
      </c>
      <c r="B622" t="s">
        <v>1282</v>
      </c>
      <c r="C622" s="2" t="s">
        <v>1283</v>
      </c>
      <c r="D622" s="3">
        <v>4300</v>
      </c>
      <c r="E622" s="3">
        <v>11525</v>
      </c>
      <c r="F622" s="20">
        <f>ROUND(E622/D622,2)</f>
        <v>2.68</v>
      </c>
      <c r="G622" t="s">
        <v>20</v>
      </c>
      <c r="H622">
        <v>128</v>
      </c>
      <c r="I622" s="3">
        <f>IF(H622=0,0,ROUND(E622/H622,2))</f>
        <v>90.04</v>
      </c>
      <c r="J622" t="s">
        <v>26</v>
      </c>
      <c r="K622" t="s">
        <v>27</v>
      </c>
      <c r="L622">
        <v>1467954000</v>
      </c>
      <c r="M622">
        <v>1468299600</v>
      </c>
      <c r="N622" s="13">
        <f>((L622/60)/60/24)+DATE(1970,1,1)</f>
        <v>42559.208333333328</v>
      </c>
      <c r="O622" s="13">
        <f>((M622/60)/60/24)+DATE(1970,1,1)</f>
        <v>42563.208333333328</v>
      </c>
      <c r="P622" t="b">
        <v>0</v>
      </c>
      <c r="Q622" t="b">
        <v>0</v>
      </c>
      <c r="R622" t="s">
        <v>122</v>
      </c>
      <c r="S622" t="str">
        <f>LEFT(R622,SEARCH("/",R622)-1)</f>
        <v>photography</v>
      </c>
      <c r="T622" t="str">
        <f>RIGHT(R622,LEN(R622)-SEARCH("/",R622))</f>
        <v>photography books</v>
      </c>
    </row>
    <row r="623" spans="1:20" ht="17" x14ac:dyDescent="0.2">
      <c r="A623">
        <v>621</v>
      </c>
      <c r="B623" t="s">
        <v>1284</v>
      </c>
      <c r="C623" s="2" t="s">
        <v>1285</v>
      </c>
      <c r="D623" s="3">
        <v>25600</v>
      </c>
      <c r="E623" s="3">
        <v>158669</v>
      </c>
      <c r="F623" s="20">
        <f>ROUND(E623/D623,2)</f>
        <v>6.2</v>
      </c>
      <c r="G623" t="s">
        <v>20</v>
      </c>
      <c r="H623">
        <v>2144</v>
      </c>
      <c r="I623" s="3">
        <f>IF(H623=0,0,ROUND(E623/H623,2))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3">
        <f>((L623/60)/60/24)+DATE(1970,1,1)</f>
        <v>42626.208333333328</v>
      </c>
      <c r="O623" s="13">
        <f>((M623/60)/60/24)+DATE(1970,1,1)</f>
        <v>42631.208333333328</v>
      </c>
      <c r="P623" t="b">
        <v>0</v>
      </c>
      <c r="Q623" t="b">
        <v>0</v>
      </c>
      <c r="R623" t="s">
        <v>33</v>
      </c>
      <c r="S623" t="str">
        <f>LEFT(R623,SEARCH("/",R623)-1)</f>
        <v>theater</v>
      </c>
      <c r="T623" t="str">
        <f>RIGHT(R623,LEN(R623)-SEARCH("/",R623))</f>
        <v>plays</v>
      </c>
    </row>
    <row r="624" spans="1:20" ht="17" x14ac:dyDescent="0.2">
      <c r="A624">
        <v>622</v>
      </c>
      <c r="B624" t="s">
        <v>1286</v>
      </c>
      <c r="C624" s="2" t="s">
        <v>1287</v>
      </c>
      <c r="D624" s="3">
        <v>189000</v>
      </c>
      <c r="E624" s="3">
        <v>5916</v>
      </c>
      <c r="F624" s="20">
        <f>ROUND(E624/D624,2)</f>
        <v>0.03</v>
      </c>
      <c r="G624" t="s">
        <v>14</v>
      </c>
      <c r="H624">
        <v>64</v>
      </c>
      <c r="I624" s="3">
        <f>IF(H624=0,0,ROUND(E624/H624,2))</f>
        <v>92.44</v>
      </c>
      <c r="J624" t="s">
        <v>21</v>
      </c>
      <c r="K624" t="s">
        <v>22</v>
      </c>
      <c r="L624">
        <v>1523768400</v>
      </c>
      <c r="M624">
        <v>1526014800</v>
      </c>
      <c r="N624" s="13">
        <f>((L624/60)/60/24)+DATE(1970,1,1)</f>
        <v>43205.208333333328</v>
      </c>
      <c r="O624" s="13">
        <f>((M624/60)/60/24)+DATE(1970,1,1)</f>
        <v>43231.208333333328</v>
      </c>
      <c r="P624" t="b">
        <v>0</v>
      </c>
      <c r="Q624" t="b">
        <v>0</v>
      </c>
      <c r="R624" t="s">
        <v>60</v>
      </c>
      <c r="S624" t="str">
        <f>LEFT(R624,SEARCH("/",R624)-1)</f>
        <v>music</v>
      </c>
      <c r="T624" t="str">
        <f>RIGHT(R624,LEN(R624)-SEARCH("/",R624))</f>
        <v>indie rock</v>
      </c>
    </row>
    <row r="625" spans="1:20" ht="17" x14ac:dyDescent="0.2">
      <c r="A625">
        <v>623</v>
      </c>
      <c r="B625" t="s">
        <v>1288</v>
      </c>
      <c r="C625" s="2" t="s">
        <v>1289</v>
      </c>
      <c r="D625" s="3">
        <v>94300</v>
      </c>
      <c r="E625" s="3">
        <v>150806</v>
      </c>
      <c r="F625" s="20">
        <f>ROUND(E625/D625,2)</f>
        <v>1.6</v>
      </c>
      <c r="G625" t="s">
        <v>20</v>
      </c>
      <c r="H625">
        <v>2693</v>
      </c>
      <c r="I625" s="3">
        <f>IF(H625=0,0,ROUND(E625/H625,2))</f>
        <v>56</v>
      </c>
      <c r="J625" t="s">
        <v>40</v>
      </c>
      <c r="K625" t="s">
        <v>41</v>
      </c>
      <c r="L625">
        <v>1437022800</v>
      </c>
      <c r="M625">
        <v>1437454800</v>
      </c>
      <c r="N625" s="13">
        <f>((L625/60)/60/24)+DATE(1970,1,1)</f>
        <v>42201.208333333328</v>
      </c>
      <c r="O625" s="13">
        <f>((M625/60)/60/24)+DATE(1970,1,1)</f>
        <v>42206.208333333328</v>
      </c>
      <c r="P625" t="b">
        <v>0</v>
      </c>
      <c r="Q625" t="b">
        <v>0</v>
      </c>
      <c r="R625" t="s">
        <v>33</v>
      </c>
      <c r="S625" t="str">
        <f>LEFT(R625,SEARCH("/",R625)-1)</f>
        <v>theater</v>
      </c>
      <c r="T625" t="str">
        <f>RIGHT(R625,LEN(R625)-SEARCH("/",R625))</f>
        <v>plays</v>
      </c>
    </row>
    <row r="626" spans="1:20" ht="17" x14ac:dyDescent="0.2">
      <c r="A626">
        <v>624</v>
      </c>
      <c r="B626" t="s">
        <v>1290</v>
      </c>
      <c r="C626" s="2" t="s">
        <v>1291</v>
      </c>
      <c r="D626" s="3">
        <v>5100</v>
      </c>
      <c r="E626" s="3">
        <v>14249</v>
      </c>
      <c r="F626" s="20">
        <f>ROUND(E626/D626,2)</f>
        <v>2.79</v>
      </c>
      <c r="G626" t="s">
        <v>20</v>
      </c>
      <c r="H626">
        <v>432</v>
      </c>
      <c r="I626" s="3">
        <f>IF(H626=0,0,ROUND(E626/H626,2))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3">
        <f>((L626/60)/60/24)+DATE(1970,1,1)</f>
        <v>42029.25</v>
      </c>
      <c r="O626" s="13">
        <f>((M626/60)/60/24)+DATE(1970,1,1)</f>
        <v>42035.25</v>
      </c>
      <c r="P626" t="b">
        <v>0</v>
      </c>
      <c r="Q626" t="b">
        <v>0</v>
      </c>
      <c r="R626" t="s">
        <v>122</v>
      </c>
      <c r="S626" t="str">
        <f>LEFT(R626,SEARCH("/",R626)-1)</f>
        <v>photography</v>
      </c>
      <c r="T626" t="str">
        <f>RIGHT(R626,LEN(R626)-SEARCH("/",R626))</f>
        <v>photography books</v>
      </c>
    </row>
    <row r="627" spans="1:20" ht="34" x14ac:dyDescent="0.2">
      <c r="A627">
        <v>625</v>
      </c>
      <c r="B627" t="s">
        <v>1292</v>
      </c>
      <c r="C627" s="2" t="s">
        <v>1293</v>
      </c>
      <c r="D627" s="3">
        <v>7500</v>
      </c>
      <c r="E627" s="3">
        <v>5803</v>
      </c>
      <c r="F627" s="20">
        <f>ROUND(E627/D627,2)</f>
        <v>0.77</v>
      </c>
      <c r="G627" t="s">
        <v>14</v>
      </c>
      <c r="H627">
        <v>62</v>
      </c>
      <c r="I627" s="3">
        <f>IF(H627=0,0,ROUND(E627/H627,2))</f>
        <v>93.6</v>
      </c>
      <c r="J627" t="s">
        <v>21</v>
      </c>
      <c r="K627" t="s">
        <v>22</v>
      </c>
      <c r="L627">
        <v>1580104800</v>
      </c>
      <c r="M627">
        <v>1581314400</v>
      </c>
      <c r="N627" s="13">
        <f>((L627/60)/60/24)+DATE(1970,1,1)</f>
        <v>43857.25</v>
      </c>
      <c r="O627" s="13">
        <f>((M627/60)/60/24)+DATE(1970,1,1)</f>
        <v>43871.25</v>
      </c>
      <c r="P627" t="b">
        <v>0</v>
      </c>
      <c r="Q627" t="b">
        <v>0</v>
      </c>
      <c r="R627" t="s">
        <v>33</v>
      </c>
      <c r="S627" t="str">
        <f>LEFT(R627,SEARCH("/",R627)-1)</f>
        <v>theater</v>
      </c>
      <c r="T627" t="str">
        <f>RIGHT(R627,LEN(R627)-SEARCH("/",R627))</f>
        <v>plays</v>
      </c>
    </row>
    <row r="628" spans="1:20" ht="34" x14ac:dyDescent="0.2">
      <c r="A628">
        <v>626</v>
      </c>
      <c r="B628" t="s">
        <v>1294</v>
      </c>
      <c r="C628" s="2" t="s">
        <v>1295</v>
      </c>
      <c r="D628" s="3">
        <v>6400</v>
      </c>
      <c r="E628" s="3">
        <v>13205</v>
      </c>
      <c r="F628" s="20">
        <f>ROUND(E628/D628,2)</f>
        <v>2.06</v>
      </c>
      <c r="G628" t="s">
        <v>20</v>
      </c>
      <c r="H628">
        <v>189</v>
      </c>
      <c r="I628" s="3">
        <f>IF(H628=0,0,ROUND(E628/H628,2))</f>
        <v>69.87</v>
      </c>
      <c r="J628" t="s">
        <v>21</v>
      </c>
      <c r="K628" t="s">
        <v>22</v>
      </c>
      <c r="L628">
        <v>1285650000</v>
      </c>
      <c r="M628">
        <v>1286427600</v>
      </c>
      <c r="N628" s="13">
        <f>((L628/60)/60/24)+DATE(1970,1,1)</f>
        <v>40449.208333333336</v>
      </c>
      <c r="O628" s="13">
        <f>((M628/60)/60/24)+DATE(1970,1,1)</f>
        <v>40458.208333333336</v>
      </c>
      <c r="P628" t="b">
        <v>0</v>
      </c>
      <c r="Q628" t="b">
        <v>1</v>
      </c>
      <c r="R628" t="s">
        <v>33</v>
      </c>
      <c r="S628" t="str">
        <f>LEFT(R628,SEARCH("/",R628)-1)</f>
        <v>theater</v>
      </c>
      <c r="T628" t="str">
        <f>RIGHT(R628,LEN(R628)-SEARCH("/",R628))</f>
        <v>plays</v>
      </c>
    </row>
    <row r="629" spans="1:20" ht="17" x14ac:dyDescent="0.2">
      <c r="A629">
        <v>627</v>
      </c>
      <c r="B629" t="s">
        <v>1296</v>
      </c>
      <c r="C629" s="2" t="s">
        <v>1297</v>
      </c>
      <c r="D629" s="3">
        <v>1600</v>
      </c>
      <c r="E629" s="3">
        <v>11108</v>
      </c>
      <c r="F629" s="20">
        <f>ROUND(E629/D629,2)</f>
        <v>6.94</v>
      </c>
      <c r="G629" t="s">
        <v>20</v>
      </c>
      <c r="H629">
        <v>154</v>
      </c>
      <c r="I629" s="3">
        <f>IF(H629=0,0,ROUND(E629/H629,2))</f>
        <v>72.13</v>
      </c>
      <c r="J629" t="s">
        <v>40</v>
      </c>
      <c r="K629" t="s">
        <v>41</v>
      </c>
      <c r="L629">
        <v>1276664400</v>
      </c>
      <c r="M629">
        <v>1278738000</v>
      </c>
      <c r="N629" s="13">
        <f>((L629/60)/60/24)+DATE(1970,1,1)</f>
        <v>40345.208333333336</v>
      </c>
      <c r="O629" s="13">
        <f>((M629/60)/60/24)+DATE(1970,1,1)</f>
        <v>40369.208333333336</v>
      </c>
      <c r="P629" t="b">
        <v>1</v>
      </c>
      <c r="Q629" t="b">
        <v>0</v>
      </c>
      <c r="R629" t="s">
        <v>17</v>
      </c>
      <c r="S629" t="str">
        <f>LEFT(R629,SEARCH("/",R629)-1)</f>
        <v>food</v>
      </c>
      <c r="T629" t="str">
        <f>RIGHT(R629,LEN(R629)-SEARCH("/",R629))</f>
        <v>food trucks</v>
      </c>
    </row>
    <row r="630" spans="1:20" ht="17" x14ac:dyDescent="0.2">
      <c r="A630">
        <v>628</v>
      </c>
      <c r="B630" t="s">
        <v>1298</v>
      </c>
      <c r="C630" s="2" t="s">
        <v>1299</v>
      </c>
      <c r="D630" s="3">
        <v>1900</v>
      </c>
      <c r="E630" s="3">
        <v>2884</v>
      </c>
      <c r="F630" s="20">
        <f>ROUND(E630/D630,2)</f>
        <v>1.52</v>
      </c>
      <c r="G630" t="s">
        <v>20</v>
      </c>
      <c r="H630">
        <v>96</v>
      </c>
      <c r="I630" s="3">
        <f>IF(H630=0,0,ROUND(E630/H630,2))</f>
        <v>30.04</v>
      </c>
      <c r="J630" t="s">
        <v>21</v>
      </c>
      <c r="K630" t="s">
        <v>22</v>
      </c>
      <c r="L630">
        <v>1286168400</v>
      </c>
      <c r="M630">
        <v>1286427600</v>
      </c>
      <c r="N630" s="13">
        <f>((L630/60)/60/24)+DATE(1970,1,1)</f>
        <v>40455.208333333336</v>
      </c>
      <c r="O630" s="13">
        <f>((M630/60)/60/24)+DATE(1970,1,1)</f>
        <v>40458.208333333336</v>
      </c>
      <c r="P630" t="b">
        <v>0</v>
      </c>
      <c r="Q630" t="b">
        <v>0</v>
      </c>
      <c r="R630" t="s">
        <v>60</v>
      </c>
      <c r="S630" t="str">
        <f>LEFT(R630,SEARCH("/",R630)-1)</f>
        <v>music</v>
      </c>
      <c r="T630" t="str">
        <f>RIGHT(R630,LEN(R630)-SEARCH("/",R630))</f>
        <v>indie rock</v>
      </c>
    </row>
    <row r="631" spans="1:20" ht="17" x14ac:dyDescent="0.2">
      <c r="A631">
        <v>629</v>
      </c>
      <c r="B631" t="s">
        <v>1300</v>
      </c>
      <c r="C631" s="2" t="s">
        <v>1301</v>
      </c>
      <c r="D631" s="3">
        <v>85900</v>
      </c>
      <c r="E631" s="3">
        <v>55476</v>
      </c>
      <c r="F631" s="20">
        <f>ROUND(E631/D631,2)</f>
        <v>0.65</v>
      </c>
      <c r="G631" t="s">
        <v>14</v>
      </c>
      <c r="H631">
        <v>750</v>
      </c>
      <c r="I631" s="3">
        <f>IF(H631=0,0,ROUND(E631/H631,2))</f>
        <v>73.97</v>
      </c>
      <c r="J631" t="s">
        <v>21</v>
      </c>
      <c r="K631" t="s">
        <v>22</v>
      </c>
      <c r="L631">
        <v>1467781200</v>
      </c>
      <c r="M631">
        <v>1467954000</v>
      </c>
      <c r="N631" s="13">
        <f>((L631/60)/60/24)+DATE(1970,1,1)</f>
        <v>42557.208333333328</v>
      </c>
      <c r="O631" s="13">
        <f>((M631/60)/60/24)+DATE(1970,1,1)</f>
        <v>42559.208333333328</v>
      </c>
      <c r="P631" t="b">
        <v>0</v>
      </c>
      <c r="Q631" t="b">
        <v>1</v>
      </c>
      <c r="R631" t="s">
        <v>33</v>
      </c>
      <c r="S631" t="str">
        <f>LEFT(R631,SEARCH("/",R631)-1)</f>
        <v>theater</v>
      </c>
      <c r="T631" t="str">
        <f>RIGHT(R631,LEN(R631)-SEARCH("/",R631))</f>
        <v>plays</v>
      </c>
    </row>
    <row r="632" spans="1:20" ht="17" x14ac:dyDescent="0.2">
      <c r="A632">
        <v>630</v>
      </c>
      <c r="B632" t="s">
        <v>1302</v>
      </c>
      <c r="C632" s="2" t="s">
        <v>1303</v>
      </c>
      <c r="D632" s="3">
        <v>9500</v>
      </c>
      <c r="E632" s="3">
        <v>5973</v>
      </c>
      <c r="F632" s="20">
        <f>ROUND(E632/D632,2)</f>
        <v>0.63</v>
      </c>
      <c r="G632" t="s">
        <v>74</v>
      </c>
      <c r="H632">
        <v>87</v>
      </c>
      <c r="I632" s="3">
        <f>IF(H632=0,0,ROUND(E632/H632,2))</f>
        <v>68.66</v>
      </c>
      <c r="J632" t="s">
        <v>21</v>
      </c>
      <c r="K632" t="s">
        <v>22</v>
      </c>
      <c r="L632">
        <v>1556686800</v>
      </c>
      <c r="M632">
        <v>1557637200</v>
      </c>
      <c r="N632" s="13">
        <f>((L632/60)/60/24)+DATE(1970,1,1)</f>
        <v>43586.208333333328</v>
      </c>
      <c r="O632" s="13">
        <f>((M632/60)/60/24)+DATE(1970,1,1)</f>
        <v>43597.208333333328</v>
      </c>
      <c r="P632" t="b">
        <v>0</v>
      </c>
      <c r="Q632" t="b">
        <v>1</v>
      </c>
      <c r="R632" t="s">
        <v>33</v>
      </c>
      <c r="S632" t="str">
        <f>LEFT(R632,SEARCH("/",R632)-1)</f>
        <v>theater</v>
      </c>
      <c r="T632" t="str">
        <f>RIGHT(R632,LEN(R632)-SEARCH("/",R632))</f>
        <v>plays</v>
      </c>
    </row>
    <row r="633" spans="1:20" ht="17" x14ac:dyDescent="0.2">
      <c r="A633">
        <v>631</v>
      </c>
      <c r="B633" t="s">
        <v>1304</v>
      </c>
      <c r="C633" s="2" t="s">
        <v>1305</v>
      </c>
      <c r="D633" s="3">
        <v>59200</v>
      </c>
      <c r="E633" s="3">
        <v>183756</v>
      </c>
      <c r="F633" s="20">
        <f>ROUND(E633/D633,2)</f>
        <v>3.1</v>
      </c>
      <c r="G633" t="s">
        <v>20</v>
      </c>
      <c r="H633">
        <v>3063</v>
      </c>
      <c r="I633" s="3">
        <f>IF(H633=0,0,ROUND(E633/H633,2))</f>
        <v>59.99</v>
      </c>
      <c r="J633" t="s">
        <v>21</v>
      </c>
      <c r="K633" t="s">
        <v>22</v>
      </c>
      <c r="L633">
        <v>1553576400</v>
      </c>
      <c r="M633">
        <v>1553922000</v>
      </c>
      <c r="N633" s="13">
        <f>((L633/60)/60/24)+DATE(1970,1,1)</f>
        <v>43550.208333333328</v>
      </c>
      <c r="O633" s="13">
        <f>((M633/60)/60/24)+DATE(1970,1,1)</f>
        <v>43554.208333333328</v>
      </c>
      <c r="P633" t="b">
        <v>0</v>
      </c>
      <c r="Q633" t="b">
        <v>0</v>
      </c>
      <c r="R633" t="s">
        <v>33</v>
      </c>
      <c r="S633" t="str">
        <f>LEFT(R633,SEARCH("/",R633)-1)</f>
        <v>theater</v>
      </c>
      <c r="T633" t="str">
        <f>RIGHT(R633,LEN(R633)-SEARCH("/",R633))</f>
        <v>plays</v>
      </c>
    </row>
    <row r="634" spans="1:20" ht="17" x14ac:dyDescent="0.2">
      <c r="A634">
        <v>632</v>
      </c>
      <c r="B634" t="s">
        <v>1306</v>
      </c>
      <c r="C634" s="2" t="s">
        <v>1307</v>
      </c>
      <c r="D634" s="3">
        <v>72100</v>
      </c>
      <c r="E634" s="3">
        <v>30902</v>
      </c>
      <c r="F634" s="20">
        <f>ROUND(E634/D634,2)</f>
        <v>0.43</v>
      </c>
      <c r="G634" t="s">
        <v>47</v>
      </c>
      <c r="H634">
        <v>278</v>
      </c>
      <c r="I634" s="3">
        <f>IF(H634=0,0,ROUND(E634/H634,2))</f>
        <v>111.16</v>
      </c>
      <c r="J634" t="s">
        <v>21</v>
      </c>
      <c r="K634" t="s">
        <v>22</v>
      </c>
      <c r="L634">
        <v>1414904400</v>
      </c>
      <c r="M634">
        <v>1416463200</v>
      </c>
      <c r="N634" s="13">
        <f>((L634/60)/60/24)+DATE(1970,1,1)</f>
        <v>41945.208333333336</v>
      </c>
      <c r="O634" s="13">
        <f>((M634/60)/60/24)+DATE(1970,1,1)</f>
        <v>41963.25</v>
      </c>
      <c r="P634" t="b">
        <v>0</v>
      </c>
      <c r="Q634" t="b">
        <v>0</v>
      </c>
      <c r="R634" t="s">
        <v>33</v>
      </c>
      <c r="S634" t="str">
        <f>LEFT(R634,SEARCH("/",R634)-1)</f>
        <v>theater</v>
      </c>
      <c r="T634" t="str">
        <f>RIGHT(R634,LEN(R634)-SEARCH("/",R634))</f>
        <v>plays</v>
      </c>
    </row>
    <row r="635" spans="1:20" ht="34" x14ac:dyDescent="0.2">
      <c r="A635">
        <v>633</v>
      </c>
      <c r="B635" t="s">
        <v>1308</v>
      </c>
      <c r="C635" s="2" t="s">
        <v>1309</v>
      </c>
      <c r="D635" s="3">
        <v>6700</v>
      </c>
      <c r="E635" s="3">
        <v>5569</v>
      </c>
      <c r="F635" s="20">
        <f>ROUND(E635/D635,2)</f>
        <v>0.83</v>
      </c>
      <c r="G635" t="s">
        <v>14</v>
      </c>
      <c r="H635">
        <v>105</v>
      </c>
      <c r="I635" s="3">
        <f>IF(H635=0,0,ROUND(E635/H635,2))</f>
        <v>53.04</v>
      </c>
      <c r="J635" t="s">
        <v>21</v>
      </c>
      <c r="K635" t="s">
        <v>22</v>
      </c>
      <c r="L635">
        <v>1446876000</v>
      </c>
      <c r="M635">
        <v>1447221600</v>
      </c>
      <c r="N635" s="13">
        <f>((L635/60)/60/24)+DATE(1970,1,1)</f>
        <v>42315.25</v>
      </c>
      <c r="O635" s="13">
        <f>((M635/60)/60/24)+DATE(1970,1,1)</f>
        <v>42319.25</v>
      </c>
      <c r="P635" t="b">
        <v>0</v>
      </c>
      <c r="Q635" t="b">
        <v>0</v>
      </c>
      <c r="R635" t="s">
        <v>71</v>
      </c>
      <c r="S635" t="str">
        <f>LEFT(R635,SEARCH("/",R635)-1)</f>
        <v>film &amp; video</v>
      </c>
      <c r="T635" t="str">
        <f>RIGHT(R635,LEN(R635)-SEARCH("/",R635))</f>
        <v>animation</v>
      </c>
    </row>
    <row r="636" spans="1:20" ht="17" x14ac:dyDescent="0.2">
      <c r="A636">
        <v>634</v>
      </c>
      <c r="B636" t="s">
        <v>1310</v>
      </c>
      <c r="C636" s="2" t="s">
        <v>1311</v>
      </c>
      <c r="D636" s="3">
        <v>118200</v>
      </c>
      <c r="E636" s="3">
        <v>92824</v>
      </c>
      <c r="F636" s="20">
        <f>ROUND(E636/D636,2)</f>
        <v>0.79</v>
      </c>
      <c r="G636" t="s">
        <v>74</v>
      </c>
      <c r="H636">
        <v>1658</v>
      </c>
      <c r="I636" s="3">
        <f>IF(H636=0,0,ROUND(E636/H636,2))</f>
        <v>55.99</v>
      </c>
      <c r="J636" t="s">
        <v>21</v>
      </c>
      <c r="K636" t="s">
        <v>22</v>
      </c>
      <c r="L636">
        <v>1490418000</v>
      </c>
      <c r="M636">
        <v>1491627600</v>
      </c>
      <c r="N636" s="13">
        <f>((L636/60)/60/24)+DATE(1970,1,1)</f>
        <v>42819.208333333328</v>
      </c>
      <c r="O636" s="13">
        <f>((M636/60)/60/24)+DATE(1970,1,1)</f>
        <v>42833.208333333328</v>
      </c>
      <c r="P636" t="b">
        <v>0</v>
      </c>
      <c r="Q636" t="b">
        <v>0</v>
      </c>
      <c r="R636" t="s">
        <v>269</v>
      </c>
      <c r="S636" t="str">
        <f>LEFT(R636,SEARCH("/",R636)-1)</f>
        <v>film &amp; video</v>
      </c>
      <c r="T636" t="str">
        <f>RIGHT(R636,LEN(R636)-SEARCH("/",R636))</f>
        <v>television</v>
      </c>
    </row>
    <row r="637" spans="1:20" ht="17" x14ac:dyDescent="0.2">
      <c r="A637">
        <v>635</v>
      </c>
      <c r="B637" t="s">
        <v>1312</v>
      </c>
      <c r="C637" s="2" t="s">
        <v>1313</v>
      </c>
      <c r="D637" s="3">
        <v>139000</v>
      </c>
      <c r="E637" s="3">
        <v>158590</v>
      </c>
      <c r="F637" s="20">
        <f>ROUND(E637/D637,2)</f>
        <v>1.1399999999999999</v>
      </c>
      <c r="G637" t="s">
        <v>20</v>
      </c>
      <c r="H637">
        <v>2266</v>
      </c>
      <c r="I637" s="3">
        <f>IF(H637=0,0,ROUND(E637/H637,2))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3">
        <f>((L637/60)/60/24)+DATE(1970,1,1)</f>
        <v>41314.25</v>
      </c>
      <c r="O637" s="13">
        <f>((M637/60)/60/24)+DATE(1970,1,1)</f>
        <v>41346.208333333336</v>
      </c>
      <c r="P637" t="b">
        <v>0</v>
      </c>
      <c r="Q637" t="b">
        <v>0</v>
      </c>
      <c r="R637" t="s">
        <v>269</v>
      </c>
      <c r="S637" t="str">
        <f>LEFT(R637,SEARCH("/",R637)-1)</f>
        <v>film &amp; video</v>
      </c>
      <c r="T637" t="str">
        <f>RIGHT(R637,LEN(R637)-SEARCH("/",R637))</f>
        <v>television</v>
      </c>
    </row>
    <row r="638" spans="1:20" ht="17" x14ac:dyDescent="0.2">
      <c r="A638">
        <v>636</v>
      </c>
      <c r="B638" t="s">
        <v>1314</v>
      </c>
      <c r="C638" s="2" t="s">
        <v>1315</v>
      </c>
      <c r="D638" s="3">
        <v>197700</v>
      </c>
      <c r="E638" s="3">
        <v>127591</v>
      </c>
      <c r="F638" s="20">
        <f>ROUND(E638/D638,2)</f>
        <v>0.65</v>
      </c>
      <c r="G638" t="s">
        <v>14</v>
      </c>
      <c r="H638">
        <v>2604</v>
      </c>
      <c r="I638" s="3">
        <f>IF(H638=0,0,ROUND(E638/H638,2))</f>
        <v>49</v>
      </c>
      <c r="J638" t="s">
        <v>36</v>
      </c>
      <c r="K638" t="s">
        <v>37</v>
      </c>
      <c r="L638">
        <v>1326866400</v>
      </c>
      <c r="M638">
        <v>1330754400</v>
      </c>
      <c r="N638" s="13">
        <f>((L638/60)/60/24)+DATE(1970,1,1)</f>
        <v>40926.25</v>
      </c>
      <c r="O638" s="13">
        <f>((M638/60)/60/24)+DATE(1970,1,1)</f>
        <v>40971.25</v>
      </c>
      <c r="P638" t="b">
        <v>0</v>
      </c>
      <c r="Q638" t="b">
        <v>1</v>
      </c>
      <c r="R638" t="s">
        <v>71</v>
      </c>
      <c r="S638" t="str">
        <f>LEFT(R638,SEARCH("/",R638)-1)</f>
        <v>film &amp; video</v>
      </c>
      <c r="T638" t="str">
        <f>RIGHT(R638,LEN(R638)-SEARCH("/",R638))</f>
        <v>animation</v>
      </c>
    </row>
    <row r="639" spans="1:20" ht="17" x14ac:dyDescent="0.2">
      <c r="A639">
        <v>637</v>
      </c>
      <c r="B639" t="s">
        <v>1316</v>
      </c>
      <c r="C639" s="2" t="s">
        <v>1317</v>
      </c>
      <c r="D639" s="3">
        <v>8500</v>
      </c>
      <c r="E639" s="3">
        <v>6750</v>
      </c>
      <c r="F639" s="20">
        <f>ROUND(E639/D639,2)</f>
        <v>0.79</v>
      </c>
      <c r="G639" t="s">
        <v>14</v>
      </c>
      <c r="H639">
        <v>65</v>
      </c>
      <c r="I639" s="3">
        <f>IF(H639=0,0,ROUND(E639/H639,2))</f>
        <v>103.85</v>
      </c>
      <c r="J639" t="s">
        <v>21</v>
      </c>
      <c r="K639" t="s">
        <v>22</v>
      </c>
      <c r="L639">
        <v>1479103200</v>
      </c>
      <c r="M639">
        <v>1479794400</v>
      </c>
      <c r="N639" s="13">
        <f>((L639/60)/60/24)+DATE(1970,1,1)</f>
        <v>42688.25</v>
      </c>
      <c r="O639" s="13">
        <f>((M639/60)/60/24)+DATE(1970,1,1)</f>
        <v>42696.25</v>
      </c>
      <c r="P639" t="b">
        <v>0</v>
      </c>
      <c r="Q639" t="b">
        <v>0</v>
      </c>
      <c r="R639" t="s">
        <v>33</v>
      </c>
      <c r="S639" t="str">
        <f>LEFT(R639,SEARCH("/",R639)-1)</f>
        <v>theater</v>
      </c>
      <c r="T639" t="str">
        <f>RIGHT(R639,LEN(R639)-SEARCH("/",R639))</f>
        <v>plays</v>
      </c>
    </row>
    <row r="640" spans="1:20" ht="17" x14ac:dyDescent="0.2">
      <c r="A640">
        <v>638</v>
      </c>
      <c r="B640" t="s">
        <v>1318</v>
      </c>
      <c r="C640" s="2" t="s">
        <v>1319</v>
      </c>
      <c r="D640" s="3">
        <v>81600</v>
      </c>
      <c r="E640" s="3">
        <v>9318</v>
      </c>
      <c r="F640" s="20">
        <f>ROUND(E640/D640,2)</f>
        <v>0.11</v>
      </c>
      <c r="G640" t="s">
        <v>14</v>
      </c>
      <c r="H640">
        <v>94</v>
      </c>
      <c r="I640" s="3">
        <f>IF(H640=0,0,ROUND(E640/H640,2))</f>
        <v>99.13</v>
      </c>
      <c r="J640" t="s">
        <v>21</v>
      </c>
      <c r="K640" t="s">
        <v>22</v>
      </c>
      <c r="L640">
        <v>1280206800</v>
      </c>
      <c r="M640">
        <v>1281243600</v>
      </c>
      <c r="N640" s="13">
        <f>((L640/60)/60/24)+DATE(1970,1,1)</f>
        <v>40386.208333333336</v>
      </c>
      <c r="O640" s="13">
        <f>((M640/60)/60/24)+DATE(1970,1,1)</f>
        <v>40398.208333333336</v>
      </c>
      <c r="P640" t="b">
        <v>0</v>
      </c>
      <c r="Q640" t="b">
        <v>1</v>
      </c>
      <c r="R640" t="s">
        <v>33</v>
      </c>
      <c r="S640" t="str">
        <f>LEFT(R640,SEARCH("/",R640)-1)</f>
        <v>theater</v>
      </c>
      <c r="T640" t="str">
        <f>RIGHT(R640,LEN(R640)-SEARCH("/",R640))</f>
        <v>plays</v>
      </c>
    </row>
    <row r="641" spans="1:20" ht="17" x14ac:dyDescent="0.2">
      <c r="A641">
        <v>639</v>
      </c>
      <c r="B641" t="s">
        <v>1320</v>
      </c>
      <c r="C641" s="2" t="s">
        <v>1321</v>
      </c>
      <c r="D641" s="3">
        <v>8600</v>
      </c>
      <c r="E641" s="3">
        <v>4832</v>
      </c>
      <c r="F641" s="20">
        <f>ROUND(E641/D641,2)</f>
        <v>0.56000000000000005</v>
      </c>
      <c r="G641" t="s">
        <v>47</v>
      </c>
      <c r="H641">
        <v>45</v>
      </c>
      <c r="I641" s="3">
        <f>IF(H641=0,0,ROUND(E641/H641,2))</f>
        <v>107.38</v>
      </c>
      <c r="J641" t="s">
        <v>21</v>
      </c>
      <c r="K641" t="s">
        <v>22</v>
      </c>
      <c r="L641">
        <v>1532754000</v>
      </c>
      <c r="M641">
        <v>1532754000</v>
      </c>
      <c r="N641" s="13">
        <f>((L641/60)/60/24)+DATE(1970,1,1)</f>
        <v>43309.208333333328</v>
      </c>
      <c r="O641" s="13">
        <f>((M641/60)/60/24)+DATE(1970,1,1)</f>
        <v>43309.208333333328</v>
      </c>
      <c r="P641" t="b">
        <v>0</v>
      </c>
      <c r="Q641" t="b">
        <v>1</v>
      </c>
      <c r="R641" t="s">
        <v>53</v>
      </c>
      <c r="S641" t="str">
        <f>LEFT(R641,SEARCH("/",R641)-1)</f>
        <v>film &amp; video</v>
      </c>
      <c r="T641" t="str">
        <f>RIGHT(R641,LEN(R641)-SEARCH("/",R641))</f>
        <v>drama</v>
      </c>
    </row>
    <row r="642" spans="1:20" ht="17" x14ac:dyDescent="0.2">
      <c r="A642">
        <v>640</v>
      </c>
      <c r="B642" t="s">
        <v>1322</v>
      </c>
      <c r="C642" s="2" t="s">
        <v>1323</v>
      </c>
      <c r="D642" s="3">
        <v>119800</v>
      </c>
      <c r="E642" s="3">
        <v>19769</v>
      </c>
      <c r="F642" s="20">
        <f>ROUND(E642/D642,2)</f>
        <v>0.17</v>
      </c>
      <c r="G642" t="s">
        <v>14</v>
      </c>
      <c r="H642">
        <v>257</v>
      </c>
      <c r="I642" s="3">
        <f>IF(H642=0,0,ROUND(E642/H642,2))</f>
        <v>76.92</v>
      </c>
      <c r="J642" t="s">
        <v>21</v>
      </c>
      <c r="K642" t="s">
        <v>22</v>
      </c>
      <c r="L642">
        <v>1453096800</v>
      </c>
      <c r="M642">
        <v>1453356000</v>
      </c>
      <c r="N642" s="13">
        <f>((L642/60)/60/24)+DATE(1970,1,1)</f>
        <v>42387.25</v>
      </c>
      <c r="O642" s="13">
        <f>((M642/60)/60/24)+DATE(1970,1,1)</f>
        <v>42390.25</v>
      </c>
      <c r="P642" t="b">
        <v>0</v>
      </c>
      <c r="Q642" t="b">
        <v>0</v>
      </c>
      <c r="R642" t="s">
        <v>33</v>
      </c>
      <c r="S642" t="str">
        <f>LEFT(R642,SEARCH("/",R642)-1)</f>
        <v>theater</v>
      </c>
      <c r="T642" t="str">
        <f>RIGHT(R642,LEN(R642)-SEARCH("/",R642))</f>
        <v>plays</v>
      </c>
    </row>
    <row r="643" spans="1:20" ht="34" x14ac:dyDescent="0.2">
      <c r="A643">
        <v>641</v>
      </c>
      <c r="B643" t="s">
        <v>1324</v>
      </c>
      <c r="C643" s="2" t="s">
        <v>1325</v>
      </c>
      <c r="D643" s="3">
        <v>9400</v>
      </c>
      <c r="E643" s="3">
        <v>11277</v>
      </c>
      <c r="F643" s="20">
        <f>ROUND(E643/D643,2)</f>
        <v>1.2</v>
      </c>
      <c r="G643" t="s">
        <v>20</v>
      </c>
      <c r="H643">
        <v>194</v>
      </c>
      <c r="I643" s="3">
        <f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3">
        <f>((L643/60)/60/24)+DATE(1970,1,1)</f>
        <v>42786.25</v>
      </c>
      <c r="O643" s="13">
        <f>((M643/60)/60/24)+DATE(1970,1,1)</f>
        <v>42814.208333333328</v>
      </c>
      <c r="P643" t="b">
        <v>0</v>
      </c>
      <c r="Q643" t="b">
        <v>0</v>
      </c>
      <c r="R643" t="s">
        <v>33</v>
      </c>
      <c r="S643" t="str">
        <f>LEFT(R643,SEARCH("/",R643)-1)</f>
        <v>theater</v>
      </c>
      <c r="T643" t="str">
        <f>RIGHT(R643,LEN(R643)-SEARCH("/",R643))</f>
        <v>plays</v>
      </c>
    </row>
    <row r="644" spans="1:20" ht="17" x14ac:dyDescent="0.2">
      <c r="A644">
        <v>642</v>
      </c>
      <c r="B644" t="s">
        <v>1326</v>
      </c>
      <c r="C644" s="2" t="s">
        <v>1327</v>
      </c>
      <c r="D644" s="3">
        <v>9200</v>
      </c>
      <c r="E644" s="3">
        <v>13382</v>
      </c>
      <c r="F644" s="20">
        <f>ROUND(E644/D644,2)</f>
        <v>1.45</v>
      </c>
      <c r="G644" t="s">
        <v>20</v>
      </c>
      <c r="H644">
        <v>129</v>
      </c>
      <c r="I644" s="3">
        <f>IF(H644=0,0,ROUND(E644/H644,2))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3">
        <f>((L644/60)/60/24)+DATE(1970,1,1)</f>
        <v>43451.25</v>
      </c>
      <c r="O644" s="13">
        <f>((M644/60)/60/24)+DATE(1970,1,1)</f>
        <v>43460.25</v>
      </c>
      <c r="P644" t="b">
        <v>0</v>
      </c>
      <c r="Q644" t="b">
        <v>0</v>
      </c>
      <c r="R644" t="s">
        <v>65</v>
      </c>
      <c r="S644" t="str">
        <f>LEFT(R644,SEARCH("/",R644)-1)</f>
        <v>technology</v>
      </c>
      <c r="T644" t="str">
        <f>RIGHT(R644,LEN(R644)-SEARCH("/",R644))</f>
        <v>wearables</v>
      </c>
    </row>
    <row r="645" spans="1:20" ht="17" x14ac:dyDescent="0.2">
      <c r="A645">
        <v>643</v>
      </c>
      <c r="B645" t="s">
        <v>1328</v>
      </c>
      <c r="C645" s="2" t="s">
        <v>1329</v>
      </c>
      <c r="D645" s="3">
        <v>14900</v>
      </c>
      <c r="E645" s="3">
        <v>32986</v>
      </c>
      <c r="F645" s="20">
        <f>ROUND(E645/D645,2)</f>
        <v>2.21</v>
      </c>
      <c r="G645" t="s">
        <v>20</v>
      </c>
      <c r="H645">
        <v>375</v>
      </c>
      <c r="I645" s="3">
        <f>IF(H645=0,0,ROUND(E645/H645,2))</f>
        <v>87.96</v>
      </c>
      <c r="J645" t="s">
        <v>21</v>
      </c>
      <c r="K645" t="s">
        <v>22</v>
      </c>
      <c r="L645">
        <v>1488348000</v>
      </c>
      <c r="M645">
        <v>1489899600</v>
      </c>
      <c r="N645" s="13">
        <f>((L645/60)/60/24)+DATE(1970,1,1)</f>
        <v>42795.25</v>
      </c>
      <c r="O645" s="13">
        <f>((M645/60)/60/24)+DATE(1970,1,1)</f>
        <v>42813.208333333328</v>
      </c>
      <c r="P645" t="b">
        <v>0</v>
      </c>
      <c r="Q645" t="b">
        <v>0</v>
      </c>
      <c r="R645" t="s">
        <v>33</v>
      </c>
      <c r="S645" t="str">
        <f>LEFT(R645,SEARCH("/",R645)-1)</f>
        <v>theater</v>
      </c>
      <c r="T645" t="str">
        <f>RIGHT(R645,LEN(R645)-SEARCH("/",R645))</f>
        <v>plays</v>
      </c>
    </row>
    <row r="646" spans="1:20" ht="17" x14ac:dyDescent="0.2">
      <c r="A646">
        <v>644</v>
      </c>
      <c r="B646" t="s">
        <v>1330</v>
      </c>
      <c r="C646" s="2" t="s">
        <v>1331</v>
      </c>
      <c r="D646" s="3">
        <v>169400</v>
      </c>
      <c r="E646" s="3">
        <v>81984</v>
      </c>
      <c r="F646" s="20">
        <f>ROUND(E646/D646,2)</f>
        <v>0.48</v>
      </c>
      <c r="G646" t="s">
        <v>14</v>
      </c>
      <c r="H646">
        <v>2928</v>
      </c>
      <c r="I646" s="3">
        <f>IF(H646=0,0,ROUND(E646/H646,2))</f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>((L646/60)/60/24)+DATE(1970,1,1)</f>
        <v>43452.25</v>
      </c>
      <c r="O646" s="13">
        <f>((M646/60)/60/24)+DATE(1970,1,1)</f>
        <v>43468.25</v>
      </c>
      <c r="P646" t="b">
        <v>0</v>
      </c>
      <c r="Q646" t="b">
        <v>0</v>
      </c>
      <c r="R646" t="s">
        <v>33</v>
      </c>
      <c r="S646" t="str">
        <f>LEFT(R646,SEARCH("/",R646)-1)</f>
        <v>theater</v>
      </c>
      <c r="T646" t="str">
        <f>RIGHT(R646,LEN(R646)-SEARCH("/",R646))</f>
        <v>plays</v>
      </c>
    </row>
    <row r="647" spans="1:20" ht="17" x14ac:dyDescent="0.2">
      <c r="A647">
        <v>645</v>
      </c>
      <c r="B647" t="s">
        <v>1332</v>
      </c>
      <c r="C647" s="2" t="s">
        <v>1333</v>
      </c>
      <c r="D647" s="3">
        <v>192100</v>
      </c>
      <c r="E647" s="3">
        <v>178483</v>
      </c>
      <c r="F647" s="20">
        <f>ROUND(E647/D647,2)</f>
        <v>0.93</v>
      </c>
      <c r="G647" t="s">
        <v>14</v>
      </c>
      <c r="H647">
        <v>4697</v>
      </c>
      <c r="I647" s="3">
        <f>IF(H647=0,0,ROUND(E647/H647,2))</f>
        <v>38</v>
      </c>
      <c r="J647" t="s">
        <v>21</v>
      </c>
      <c r="K647" t="s">
        <v>22</v>
      </c>
      <c r="L647">
        <v>1537938000</v>
      </c>
      <c r="M647">
        <v>1539752400</v>
      </c>
      <c r="N647" s="13">
        <f>((L647/60)/60/24)+DATE(1970,1,1)</f>
        <v>43369.208333333328</v>
      </c>
      <c r="O647" s="13">
        <f>((M647/60)/60/24)+DATE(1970,1,1)</f>
        <v>43390.208333333328</v>
      </c>
      <c r="P647" t="b">
        <v>0</v>
      </c>
      <c r="Q647" t="b">
        <v>1</v>
      </c>
      <c r="R647" t="s">
        <v>23</v>
      </c>
      <c r="S647" t="str">
        <f>LEFT(R647,SEARCH("/",R647)-1)</f>
        <v>music</v>
      </c>
      <c r="T647" t="str">
        <f>RIGHT(R647,LEN(R647)-SEARCH("/",R647))</f>
        <v>rock</v>
      </c>
    </row>
    <row r="648" spans="1:20" ht="17" x14ac:dyDescent="0.2">
      <c r="A648">
        <v>646</v>
      </c>
      <c r="B648" t="s">
        <v>1334</v>
      </c>
      <c r="C648" s="2" t="s">
        <v>1335</v>
      </c>
      <c r="D648" s="3">
        <v>98700</v>
      </c>
      <c r="E648" s="3">
        <v>87448</v>
      </c>
      <c r="F648" s="20">
        <f>ROUND(E648/D648,2)</f>
        <v>0.89</v>
      </c>
      <c r="G648" t="s">
        <v>14</v>
      </c>
      <c r="H648">
        <v>2915</v>
      </c>
      <c r="I648" s="3">
        <f>IF(H648=0,0,ROUND(E648/H648,2))</f>
        <v>30</v>
      </c>
      <c r="J648" t="s">
        <v>21</v>
      </c>
      <c r="K648" t="s">
        <v>22</v>
      </c>
      <c r="L648">
        <v>1363150800</v>
      </c>
      <c r="M648">
        <v>1364101200</v>
      </c>
      <c r="N648" s="13">
        <f>((L648/60)/60/24)+DATE(1970,1,1)</f>
        <v>41346.208333333336</v>
      </c>
      <c r="O648" s="13">
        <f>((M648/60)/60/24)+DATE(1970,1,1)</f>
        <v>41357.208333333336</v>
      </c>
      <c r="P648" t="b">
        <v>0</v>
      </c>
      <c r="Q648" t="b">
        <v>0</v>
      </c>
      <c r="R648" t="s">
        <v>89</v>
      </c>
      <c r="S648" t="str">
        <f>LEFT(R648,SEARCH("/",R648)-1)</f>
        <v>games</v>
      </c>
      <c r="T648" t="str">
        <f>RIGHT(R648,LEN(R648)-SEARCH("/",R648))</f>
        <v>video games</v>
      </c>
    </row>
    <row r="649" spans="1:20" ht="17" x14ac:dyDescent="0.2">
      <c r="A649">
        <v>647</v>
      </c>
      <c r="B649" t="s">
        <v>1336</v>
      </c>
      <c r="C649" s="2" t="s">
        <v>1337</v>
      </c>
      <c r="D649" s="3">
        <v>4500</v>
      </c>
      <c r="E649" s="3">
        <v>1863</v>
      </c>
      <c r="F649" s="20">
        <f>ROUND(E649/D649,2)</f>
        <v>0.41</v>
      </c>
      <c r="G649" t="s">
        <v>14</v>
      </c>
      <c r="H649">
        <v>18</v>
      </c>
      <c r="I649" s="3">
        <f>IF(H649=0,0,ROUND(E649/H649,2))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>((L649/60)/60/24)+DATE(1970,1,1)</f>
        <v>43199.208333333328</v>
      </c>
      <c r="O649" s="13">
        <f>((M649/60)/60/24)+DATE(1970,1,1)</f>
        <v>43223.208333333328</v>
      </c>
      <c r="P649" t="b">
        <v>0</v>
      </c>
      <c r="Q649" t="b">
        <v>0</v>
      </c>
      <c r="R649" t="s">
        <v>206</v>
      </c>
      <c r="S649" t="str">
        <f>LEFT(R649,SEARCH("/",R649)-1)</f>
        <v>publishing</v>
      </c>
      <c r="T649" t="str">
        <f>RIGHT(R649,LEN(R649)-SEARCH("/",R649))</f>
        <v>translations</v>
      </c>
    </row>
    <row r="650" spans="1:20" ht="17" x14ac:dyDescent="0.2">
      <c r="A650">
        <v>648</v>
      </c>
      <c r="B650" t="s">
        <v>1338</v>
      </c>
      <c r="C650" s="2" t="s">
        <v>1339</v>
      </c>
      <c r="D650" s="3">
        <v>98600</v>
      </c>
      <c r="E650" s="3">
        <v>62174</v>
      </c>
      <c r="F650" s="20">
        <f>ROUND(E650/D650,2)</f>
        <v>0.63</v>
      </c>
      <c r="G650" t="s">
        <v>74</v>
      </c>
      <c r="H650">
        <v>723</v>
      </c>
      <c r="I650" s="3">
        <f>IF(H650=0,0,ROUND(E650/H650,2))</f>
        <v>85.99</v>
      </c>
      <c r="J650" t="s">
        <v>21</v>
      </c>
      <c r="K650" t="s">
        <v>22</v>
      </c>
      <c r="L650">
        <v>1499317200</v>
      </c>
      <c r="M650">
        <v>1500872400</v>
      </c>
      <c r="N650" s="13">
        <f>((L650/60)/60/24)+DATE(1970,1,1)</f>
        <v>42922.208333333328</v>
      </c>
      <c r="O650" s="13">
        <f>((M650/60)/60/24)+DATE(1970,1,1)</f>
        <v>42940.208333333328</v>
      </c>
      <c r="P650" t="b">
        <v>1</v>
      </c>
      <c r="Q650" t="b">
        <v>0</v>
      </c>
      <c r="R650" t="s">
        <v>17</v>
      </c>
      <c r="S650" t="str">
        <f>LEFT(R650,SEARCH("/",R650)-1)</f>
        <v>food</v>
      </c>
      <c r="T650" t="str">
        <f>RIGHT(R650,LEN(R650)-SEARCH("/",R650))</f>
        <v>food trucks</v>
      </c>
    </row>
    <row r="651" spans="1:20" ht="17" x14ac:dyDescent="0.2">
      <c r="A651">
        <v>649</v>
      </c>
      <c r="B651" t="s">
        <v>1340</v>
      </c>
      <c r="C651" s="2" t="s">
        <v>1341</v>
      </c>
      <c r="D651" s="3">
        <v>121700</v>
      </c>
      <c r="E651" s="3">
        <v>59003</v>
      </c>
      <c r="F651" s="20">
        <f>ROUND(E651/D651,2)</f>
        <v>0.48</v>
      </c>
      <c r="G651" t="s">
        <v>14</v>
      </c>
      <c r="H651">
        <v>602</v>
      </c>
      <c r="I651" s="3">
        <f>IF(H651=0,0,ROUND(E651/H651,2))</f>
        <v>98.01</v>
      </c>
      <c r="J651" t="s">
        <v>98</v>
      </c>
      <c r="K651" t="s">
        <v>99</v>
      </c>
      <c r="L651">
        <v>1287550800</v>
      </c>
      <c r="M651">
        <v>1288501200</v>
      </c>
      <c r="N651" s="13">
        <f>((L651/60)/60/24)+DATE(1970,1,1)</f>
        <v>40471.208333333336</v>
      </c>
      <c r="O651" s="13">
        <f>((M651/60)/60/24)+DATE(1970,1,1)</f>
        <v>40482.208333333336</v>
      </c>
      <c r="P651" t="b">
        <v>1</v>
      </c>
      <c r="Q651" t="b">
        <v>1</v>
      </c>
      <c r="R651" t="s">
        <v>33</v>
      </c>
      <c r="S651" t="str">
        <f>LEFT(R651,SEARCH("/",R651)-1)</f>
        <v>theater</v>
      </c>
      <c r="T651" t="str">
        <f>RIGHT(R651,LEN(R651)-SEARCH("/",R651))</f>
        <v>plays</v>
      </c>
    </row>
    <row r="652" spans="1:20" ht="17" x14ac:dyDescent="0.2">
      <c r="A652">
        <v>650</v>
      </c>
      <c r="B652" t="s">
        <v>1342</v>
      </c>
      <c r="C652" s="2" t="s">
        <v>1343</v>
      </c>
      <c r="D652" s="3">
        <v>100</v>
      </c>
      <c r="E652" s="3">
        <v>2</v>
      </c>
      <c r="F652" s="20">
        <f>ROUND(E652/D652,2)</f>
        <v>0.02</v>
      </c>
      <c r="G652" t="s">
        <v>14</v>
      </c>
      <c r="H652">
        <v>1</v>
      </c>
      <c r="I652" s="3">
        <f>IF(H652=0,0,ROUND(E652/H652,2))</f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>((L652/60)/60/24)+DATE(1970,1,1)</f>
        <v>41828.208333333336</v>
      </c>
      <c r="O652" s="13">
        <f>((M652/60)/60/24)+DATE(1970,1,1)</f>
        <v>41855.208333333336</v>
      </c>
      <c r="P652" t="b">
        <v>0</v>
      </c>
      <c r="Q652" t="b">
        <v>0</v>
      </c>
      <c r="R652" t="s">
        <v>159</v>
      </c>
      <c r="S652" t="str">
        <f>LEFT(R652,SEARCH("/",R652)-1)</f>
        <v>music</v>
      </c>
      <c r="T652" t="str">
        <f>RIGHT(R652,LEN(R652)-SEARCH("/",R652))</f>
        <v>jazz</v>
      </c>
    </row>
    <row r="653" spans="1:20" ht="17" x14ac:dyDescent="0.2">
      <c r="A653">
        <v>651</v>
      </c>
      <c r="B653" t="s">
        <v>1344</v>
      </c>
      <c r="C653" s="2" t="s">
        <v>1345</v>
      </c>
      <c r="D653" s="3">
        <v>196700</v>
      </c>
      <c r="E653" s="3">
        <v>174039</v>
      </c>
      <c r="F653" s="20">
        <f>ROUND(E653/D653,2)</f>
        <v>0.88</v>
      </c>
      <c r="G653" t="s">
        <v>14</v>
      </c>
      <c r="H653">
        <v>3868</v>
      </c>
      <c r="I653" s="3">
        <f>IF(H653=0,0,ROUND(E653/H653,2))</f>
        <v>44.99</v>
      </c>
      <c r="J653" t="s">
        <v>107</v>
      </c>
      <c r="K653" t="s">
        <v>108</v>
      </c>
      <c r="L653">
        <v>1393048800</v>
      </c>
      <c r="M653">
        <v>1394344800</v>
      </c>
      <c r="N653" s="13">
        <f>((L653/60)/60/24)+DATE(1970,1,1)</f>
        <v>41692.25</v>
      </c>
      <c r="O653" s="13">
        <f>((M653/60)/60/24)+DATE(1970,1,1)</f>
        <v>41707.25</v>
      </c>
      <c r="P653" t="b">
        <v>0</v>
      </c>
      <c r="Q653" t="b">
        <v>0</v>
      </c>
      <c r="R653" t="s">
        <v>100</v>
      </c>
      <c r="S653" t="str">
        <f>LEFT(R653,SEARCH("/",R653)-1)</f>
        <v>film &amp; video</v>
      </c>
      <c r="T653" t="str">
        <f>RIGHT(R653,LEN(R653)-SEARCH("/",R653))</f>
        <v>shorts</v>
      </c>
    </row>
    <row r="654" spans="1:20" ht="17" x14ac:dyDescent="0.2">
      <c r="A654">
        <v>652</v>
      </c>
      <c r="B654" t="s">
        <v>1346</v>
      </c>
      <c r="C654" s="2" t="s">
        <v>1347</v>
      </c>
      <c r="D654" s="3">
        <v>10000</v>
      </c>
      <c r="E654" s="3">
        <v>12684</v>
      </c>
      <c r="F654" s="20">
        <f>ROUND(E654/D654,2)</f>
        <v>1.27</v>
      </c>
      <c r="G654" t="s">
        <v>20</v>
      </c>
      <c r="H654">
        <v>409</v>
      </c>
      <c r="I654" s="3">
        <f>IF(H654=0,0,ROUND(E654/H654,2))</f>
        <v>31.01</v>
      </c>
      <c r="J654" t="s">
        <v>21</v>
      </c>
      <c r="K654" t="s">
        <v>22</v>
      </c>
      <c r="L654">
        <v>1470373200</v>
      </c>
      <c r="M654">
        <v>1474088400</v>
      </c>
      <c r="N654" s="13">
        <f>((L654/60)/60/24)+DATE(1970,1,1)</f>
        <v>42587.208333333328</v>
      </c>
      <c r="O654" s="13">
        <f>((M654/60)/60/24)+DATE(1970,1,1)</f>
        <v>42630.208333333328</v>
      </c>
      <c r="P654" t="b">
        <v>0</v>
      </c>
      <c r="Q654" t="b">
        <v>0</v>
      </c>
      <c r="R654" t="s">
        <v>28</v>
      </c>
      <c r="S654" t="str">
        <f>LEFT(R654,SEARCH("/",R654)-1)</f>
        <v>technology</v>
      </c>
      <c r="T654" t="str">
        <f>RIGHT(R654,LEN(R654)-SEARCH("/",R654))</f>
        <v>web</v>
      </c>
    </row>
    <row r="655" spans="1:20" ht="17" x14ac:dyDescent="0.2">
      <c r="A655">
        <v>653</v>
      </c>
      <c r="B655" t="s">
        <v>1348</v>
      </c>
      <c r="C655" s="2" t="s">
        <v>1349</v>
      </c>
      <c r="D655" s="3">
        <v>600</v>
      </c>
      <c r="E655" s="3">
        <v>14033</v>
      </c>
      <c r="F655" s="20">
        <f>ROUND(E655/D655,2)</f>
        <v>23.39</v>
      </c>
      <c r="G655" t="s">
        <v>20</v>
      </c>
      <c r="H655">
        <v>234</v>
      </c>
      <c r="I655" s="3">
        <f>IF(H655=0,0,ROUND(E655/H655,2))</f>
        <v>59.97</v>
      </c>
      <c r="J655" t="s">
        <v>21</v>
      </c>
      <c r="K655" t="s">
        <v>22</v>
      </c>
      <c r="L655">
        <v>1460091600</v>
      </c>
      <c r="M655">
        <v>1460264400</v>
      </c>
      <c r="N655" s="13">
        <f>((L655/60)/60/24)+DATE(1970,1,1)</f>
        <v>42468.208333333328</v>
      </c>
      <c r="O655" s="13">
        <f>((M655/60)/60/24)+DATE(1970,1,1)</f>
        <v>42470.208333333328</v>
      </c>
      <c r="P655" t="b">
        <v>0</v>
      </c>
      <c r="Q655" t="b">
        <v>0</v>
      </c>
      <c r="R655" t="s">
        <v>28</v>
      </c>
      <c r="S655" t="str">
        <f>LEFT(R655,SEARCH("/",R655)-1)</f>
        <v>technology</v>
      </c>
      <c r="T655" t="str">
        <f>RIGHT(R655,LEN(R655)-SEARCH("/",R655))</f>
        <v>web</v>
      </c>
    </row>
    <row r="656" spans="1:20" ht="17" x14ac:dyDescent="0.2">
      <c r="A656">
        <v>654</v>
      </c>
      <c r="B656" t="s">
        <v>1350</v>
      </c>
      <c r="C656" s="2" t="s">
        <v>1351</v>
      </c>
      <c r="D656" s="3">
        <v>35000</v>
      </c>
      <c r="E656" s="3">
        <v>177936</v>
      </c>
      <c r="F656" s="20">
        <f>ROUND(E656/D656,2)</f>
        <v>5.08</v>
      </c>
      <c r="G656" t="s">
        <v>20</v>
      </c>
      <c r="H656">
        <v>3016</v>
      </c>
      <c r="I656" s="3">
        <f>IF(H656=0,0,ROUND(E656/H656,2))</f>
        <v>59</v>
      </c>
      <c r="J656" t="s">
        <v>21</v>
      </c>
      <c r="K656" t="s">
        <v>22</v>
      </c>
      <c r="L656">
        <v>1440392400</v>
      </c>
      <c r="M656">
        <v>1440824400</v>
      </c>
      <c r="N656" s="13">
        <f>((L656/60)/60/24)+DATE(1970,1,1)</f>
        <v>42240.208333333328</v>
      </c>
      <c r="O656" s="13">
        <f>((M656/60)/60/24)+DATE(1970,1,1)</f>
        <v>42245.208333333328</v>
      </c>
      <c r="P656" t="b">
        <v>0</v>
      </c>
      <c r="Q656" t="b">
        <v>0</v>
      </c>
      <c r="R656" t="s">
        <v>148</v>
      </c>
      <c r="S656" t="str">
        <f>LEFT(R656,SEARCH("/",R656)-1)</f>
        <v>music</v>
      </c>
      <c r="T656" t="str">
        <f>RIGHT(R656,LEN(R656)-SEARCH("/",R656))</f>
        <v>metal</v>
      </c>
    </row>
    <row r="657" spans="1:20" ht="17" x14ac:dyDescent="0.2">
      <c r="A657">
        <v>655</v>
      </c>
      <c r="B657" t="s">
        <v>1352</v>
      </c>
      <c r="C657" s="2" t="s">
        <v>1353</v>
      </c>
      <c r="D657" s="3">
        <v>6900</v>
      </c>
      <c r="E657" s="3">
        <v>13212</v>
      </c>
      <c r="F657" s="20">
        <f>ROUND(E657/D657,2)</f>
        <v>1.91</v>
      </c>
      <c r="G657" t="s">
        <v>20</v>
      </c>
      <c r="H657">
        <v>264</v>
      </c>
      <c r="I657" s="3">
        <f>IF(H657=0,0,ROUND(E657/H657,2))</f>
        <v>50.05</v>
      </c>
      <c r="J657" t="s">
        <v>21</v>
      </c>
      <c r="K657" t="s">
        <v>22</v>
      </c>
      <c r="L657">
        <v>1488434400</v>
      </c>
      <c r="M657">
        <v>1489554000</v>
      </c>
      <c r="N657" s="13">
        <f>((L657/60)/60/24)+DATE(1970,1,1)</f>
        <v>42796.25</v>
      </c>
      <c r="O657" s="13">
        <f>((M657/60)/60/24)+DATE(1970,1,1)</f>
        <v>42809.208333333328</v>
      </c>
      <c r="P657" t="b">
        <v>1</v>
      </c>
      <c r="Q657" t="b">
        <v>0</v>
      </c>
      <c r="R657" t="s">
        <v>122</v>
      </c>
      <c r="S657" t="str">
        <f>LEFT(R657,SEARCH("/",R657)-1)</f>
        <v>photography</v>
      </c>
      <c r="T657" t="str">
        <f>RIGHT(R657,LEN(R657)-SEARCH("/",R657))</f>
        <v>photography books</v>
      </c>
    </row>
    <row r="658" spans="1:20" ht="34" x14ac:dyDescent="0.2">
      <c r="A658">
        <v>656</v>
      </c>
      <c r="B658" t="s">
        <v>1354</v>
      </c>
      <c r="C658" s="2" t="s">
        <v>1355</v>
      </c>
      <c r="D658" s="3">
        <v>118400</v>
      </c>
      <c r="E658" s="3">
        <v>49879</v>
      </c>
      <c r="F658" s="20">
        <f>ROUND(E658/D658,2)</f>
        <v>0.42</v>
      </c>
      <c r="G658" t="s">
        <v>14</v>
      </c>
      <c r="H658">
        <v>504</v>
      </c>
      <c r="I658" s="3">
        <f>IF(H658=0,0,ROUND(E658/H658,2))</f>
        <v>98.97</v>
      </c>
      <c r="J658" t="s">
        <v>26</v>
      </c>
      <c r="K658" t="s">
        <v>27</v>
      </c>
      <c r="L658">
        <v>1514440800</v>
      </c>
      <c r="M658">
        <v>1514872800</v>
      </c>
      <c r="N658" s="13">
        <f>((L658/60)/60/24)+DATE(1970,1,1)</f>
        <v>43097.25</v>
      </c>
      <c r="O658" s="13">
        <f>((M658/60)/60/24)+DATE(1970,1,1)</f>
        <v>43102.25</v>
      </c>
      <c r="P658" t="b">
        <v>0</v>
      </c>
      <c r="Q658" t="b">
        <v>0</v>
      </c>
      <c r="R658" t="s">
        <v>17</v>
      </c>
      <c r="S658" t="str">
        <f>LEFT(R658,SEARCH("/",R658)-1)</f>
        <v>food</v>
      </c>
      <c r="T658" t="str">
        <f>RIGHT(R658,LEN(R658)-SEARCH("/",R658))</f>
        <v>food trucks</v>
      </c>
    </row>
    <row r="659" spans="1:20" ht="17" x14ac:dyDescent="0.2">
      <c r="A659">
        <v>657</v>
      </c>
      <c r="B659" t="s">
        <v>1356</v>
      </c>
      <c r="C659" s="2" t="s">
        <v>1357</v>
      </c>
      <c r="D659" s="3">
        <v>10000</v>
      </c>
      <c r="E659" s="3">
        <v>824</v>
      </c>
      <c r="F659" s="20">
        <f>ROUND(E659/D659,2)</f>
        <v>0.08</v>
      </c>
      <c r="G659" t="s">
        <v>14</v>
      </c>
      <c r="H659">
        <v>14</v>
      </c>
      <c r="I659" s="3">
        <f>IF(H659=0,0,ROUND(E659/H659,2))</f>
        <v>58.86</v>
      </c>
      <c r="J659" t="s">
        <v>21</v>
      </c>
      <c r="K659" t="s">
        <v>22</v>
      </c>
      <c r="L659">
        <v>1514354400</v>
      </c>
      <c r="M659">
        <v>1515736800</v>
      </c>
      <c r="N659" s="13">
        <f>((L659/60)/60/24)+DATE(1970,1,1)</f>
        <v>43096.25</v>
      </c>
      <c r="O659" s="13">
        <f>((M659/60)/60/24)+DATE(1970,1,1)</f>
        <v>43112.25</v>
      </c>
      <c r="P659" t="b">
        <v>0</v>
      </c>
      <c r="Q659" t="b">
        <v>0</v>
      </c>
      <c r="R659" t="s">
        <v>474</v>
      </c>
      <c r="S659" t="str">
        <f>LEFT(R659,SEARCH("/",R659)-1)</f>
        <v>film &amp; video</v>
      </c>
      <c r="T659" t="str">
        <f>RIGHT(R659,LEN(R659)-SEARCH("/",R659))</f>
        <v>science fiction</v>
      </c>
    </row>
    <row r="660" spans="1:20" ht="17" x14ac:dyDescent="0.2">
      <c r="A660">
        <v>658</v>
      </c>
      <c r="B660" t="s">
        <v>1358</v>
      </c>
      <c r="C660" s="2" t="s">
        <v>1359</v>
      </c>
      <c r="D660" s="3">
        <v>52600</v>
      </c>
      <c r="E660" s="3">
        <v>31594</v>
      </c>
      <c r="F660" s="20">
        <f>ROUND(E660/D660,2)</f>
        <v>0.6</v>
      </c>
      <c r="G660" t="s">
        <v>74</v>
      </c>
      <c r="H660">
        <v>390</v>
      </c>
      <c r="I660" s="3">
        <f>IF(H660=0,0,ROUND(E660/H660,2))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3">
        <f>((L660/60)/60/24)+DATE(1970,1,1)</f>
        <v>42246.208333333328</v>
      </c>
      <c r="O660" s="13">
        <f>((M660/60)/60/24)+DATE(1970,1,1)</f>
        <v>42269.208333333328</v>
      </c>
      <c r="P660" t="b">
        <v>0</v>
      </c>
      <c r="Q660" t="b">
        <v>0</v>
      </c>
      <c r="R660" t="s">
        <v>23</v>
      </c>
      <c r="S660" t="str">
        <f>LEFT(R660,SEARCH("/",R660)-1)</f>
        <v>music</v>
      </c>
      <c r="T660" t="str">
        <f>RIGHT(R660,LEN(R660)-SEARCH("/",R660))</f>
        <v>rock</v>
      </c>
    </row>
    <row r="661" spans="1:20" ht="17" x14ac:dyDescent="0.2">
      <c r="A661">
        <v>659</v>
      </c>
      <c r="B661" t="s">
        <v>1360</v>
      </c>
      <c r="C661" s="2" t="s">
        <v>1361</v>
      </c>
      <c r="D661" s="3">
        <v>120700</v>
      </c>
      <c r="E661" s="3">
        <v>57010</v>
      </c>
      <c r="F661" s="20">
        <f>ROUND(E661/D661,2)</f>
        <v>0.47</v>
      </c>
      <c r="G661" t="s">
        <v>14</v>
      </c>
      <c r="H661">
        <v>750</v>
      </c>
      <c r="I661" s="3">
        <f>IF(H661=0,0,ROUND(E661/H661,2))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3">
        <f>((L661/60)/60/24)+DATE(1970,1,1)</f>
        <v>40570.25</v>
      </c>
      <c r="O661" s="13">
        <f>((M661/60)/60/24)+DATE(1970,1,1)</f>
        <v>40571.25</v>
      </c>
      <c r="P661" t="b">
        <v>0</v>
      </c>
      <c r="Q661" t="b">
        <v>0</v>
      </c>
      <c r="R661" t="s">
        <v>42</v>
      </c>
      <c r="S661" t="str">
        <f>LEFT(R661,SEARCH("/",R661)-1)</f>
        <v>film &amp; video</v>
      </c>
      <c r="T661" t="str">
        <f>RIGHT(R661,LEN(R661)-SEARCH("/",R661))</f>
        <v>documentary</v>
      </c>
    </row>
    <row r="662" spans="1:20" ht="17" x14ac:dyDescent="0.2">
      <c r="A662">
        <v>660</v>
      </c>
      <c r="B662" t="s">
        <v>1362</v>
      </c>
      <c r="C662" s="2" t="s">
        <v>1363</v>
      </c>
      <c r="D662" s="3">
        <v>9100</v>
      </c>
      <c r="E662" s="3">
        <v>7438</v>
      </c>
      <c r="F662" s="20">
        <f>ROUND(E662/D662,2)</f>
        <v>0.82</v>
      </c>
      <c r="G662" t="s">
        <v>14</v>
      </c>
      <c r="H662">
        <v>77</v>
      </c>
      <c r="I662" s="3">
        <f>IF(H662=0,0,ROUND(E662/H662,2))</f>
        <v>96.6</v>
      </c>
      <c r="J662" t="s">
        <v>21</v>
      </c>
      <c r="K662" t="s">
        <v>22</v>
      </c>
      <c r="L662">
        <v>1440133200</v>
      </c>
      <c r="M662">
        <v>1440910800</v>
      </c>
      <c r="N662" s="13">
        <f>((L662/60)/60/24)+DATE(1970,1,1)</f>
        <v>42237.208333333328</v>
      </c>
      <c r="O662" s="13">
        <f>((M662/60)/60/24)+DATE(1970,1,1)</f>
        <v>42246.208333333328</v>
      </c>
      <c r="P662" t="b">
        <v>1</v>
      </c>
      <c r="Q662" t="b">
        <v>0</v>
      </c>
      <c r="R662" t="s">
        <v>33</v>
      </c>
      <c r="S662" t="str">
        <f>LEFT(R662,SEARCH("/",R662)-1)</f>
        <v>theater</v>
      </c>
      <c r="T662" t="str">
        <f>RIGHT(R662,LEN(R662)-SEARCH("/",R662))</f>
        <v>plays</v>
      </c>
    </row>
    <row r="663" spans="1:20" ht="17" x14ac:dyDescent="0.2">
      <c r="A663">
        <v>661</v>
      </c>
      <c r="B663" t="s">
        <v>1364</v>
      </c>
      <c r="C663" s="2" t="s">
        <v>1365</v>
      </c>
      <c r="D663" s="3">
        <v>106800</v>
      </c>
      <c r="E663" s="3">
        <v>57872</v>
      </c>
      <c r="F663" s="20">
        <f>ROUND(E663/D663,2)</f>
        <v>0.54</v>
      </c>
      <c r="G663" t="s">
        <v>14</v>
      </c>
      <c r="H663">
        <v>752</v>
      </c>
      <c r="I663" s="3">
        <f>IF(H663=0,0,ROUND(E663/H663,2))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3">
        <f>((L663/60)/60/24)+DATE(1970,1,1)</f>
        <v>40996.208333333336</v>
      </c>
      <c r="O663" s="13">
        <f>((M663/60)/60/24)+DATE(1970,1,1)</f>
        <v>41026.208333333336</v>
      </c>
      <c r="P663" t="b">
        <v>0</v>
      </c>
      <c r="Q663" t="b">
        <v>0</v>
      </c>
      <c r="R663" t="s">
        <v>159</v>
      </c>
      <c r="S663" t="str">
        <f>LEFT(R663,SEARCH("/",R663)-1)</f>
        <v>music</v>
      </c>
      <c r="T663" t="str">
        <f>RIGHT(R663,LEN(R663)-SEARCH("/",R663))</f>
        <v>jazz</v>
      </c>
    </row>
    <row r="664" spans="1:20" ht="17" x14ac:dyDescent="0.2">
      <c r="A664">
        <v>662</v>
      </c>
      <c r="B664" t="s">
        <v>1366</v>
      </c>
      <c r="C664" s="2" t="s">
        <v>1367</v>
      </c>
      <c r="D664" s="3">
        <v>9100</v>
      </c>
      <c r="E664" s="3">
        <v>8906</v>
      </c>
      <c r="F664" s="20">
        <f>ROUND(E664/D664,2)</f>
        <v>0.98</v>
      </c>
      <c r="G664" t="s">
        <v>14</v>
      </c>
      <c r="H664">
        <v>131</v>
      </c>
      <c r="I664" s="3">
        <f>IF(H664=0,0,ROUND(E664/H664,2))</f>
        <v>67.98</v>
      </c>
      <c r="J664" t="s">
        <v>21</v>
      </c>
      <c r="K664" t="s">
        <v>22</v>
      </c>
      <c r="L664">
        <v>1544335200</v>
      </c>
      <c r="M664">
        <v>1544680800</v>
      </c>
      <c r="N664" s="13">
        <f>((L664/60)/60/24)+DATE(1970,1,1)</f>
        <v>43443.25</v>
      </c>
      <c r="O664" s="13">
        <f>((M664/60)/60/24)+DATE(1970,1,1)</f>
        <v>43447.25</v>
      </c>
      <c r="P664" t="b">
        <v>0</v>
      </c>
      <c r="Q664" t="b">
        <v>0</v>
      </c>
      <c r="R664" t="s">
        <v>33</v>
      </c>
      <c r="S664" t="str">
        <f>LEFT(R664,SEARCH("/",R664)-1)</f>
        <v>theater</v>
      </c>
      <c r="T664" t="str">
        <f>RIGHT(R664,LEN(R664)-SEARCH("/",R664))</f>
        <v>plays</v>
      </c>
    </row>
    <row r="665" spans="1:20" ht="17" x14ac:dyDescent="0.2">
      <c r="A665">
        <v>663</v>
      </c>
      <c r="B665" t="s">
        <v>1368</v>
      </c>
      <c r="C665" s="2" t="s">
        <v>1369</v>
      </c>
      <c r="D665" s="3">
        <v>10000</v>
      </c>
      <c r="E665" s="3">
        <v>7724</v>
      </c>
      <c r="F665" s="20">
        <f>ROUND(E665/D665,2)</f>
        <v>0.77</v>
      </c>
      <c r="G665" t="s">
        <v>14</v>
      </c>
      <c r="H665">
        <v>87</v>
      </c>
      <c r="I665" s="3">
        <f>IF(H665=0,0,ROUND(E665/H665,2))</f>
        <v>88.78</v>
      </c>
      <c r="J665" t="s">
        <v>21</v>
      </c>
      <c r="K665" t="s">
        <v>22</v>
      </c>
      <c r="L665">
        <v>1286427600</v>
      </c>
      <c r="M665">
        <v>1288414800</v>
      </c>
      <c r="N665" s="13">
        <f>((L665/60)/60/24)+DATE(1970,1,1)</f>
        <v>40458.208333333336</v>
      </c>
      <c r="O665" s="13">
        <f>((M665/60)/60/24)+DATE(1970,1,1)</f>
        <v>40481.208333333336</v>
      </c>
      <c r="P665" t="b">
        <v>0</v>
      </c>
      <c r="Q665" t="b">
        <v>0</v>
      </c>
      <c r="R665" t="s">
        <v>33</v>
      </c>
      <c r="S665" t="str">
        <f>LEFT(R665,SEARCH("/",R665)-1)</f>
        <v>theater</v>
      </c>
      <c r="T665" t="str">
        <f>RIGHT(R665,LEN(R665)-SEARCH("/",R665))</f>
        <v>plays</v>
      </c>
    </row>
    <row r="666" spans="1:20" ht="17" x14ac:dyDescent="0.2">
      <c r="A666">
        <v>664</v>
      </c>
      <c r="B666" t="s">
        <v>708</v>
      </c>
      <c r="C666" s="2" t="s">
        <v>1370</v>
      </c>
      <c r="D666" s="3">
        <v>79400</v>
      </c>
      <c r="E666" s="3">
        <v>26571</v>
      </c>
      <c r="F666" s="20">
        <f>ROUND(E666/D666,2)</f>
        <v>0.33</v>
      </c>
      <c r="G666" t="s">
        <v>14</v>
      </c>
      <c r="H666">
        <v>1063</v>
      </c>
      <c r="I666" s="3">
        <f>IF(H666=0,0,ROUND(E666/H666,2))</f>
        <v>25</v>
      </c>
      <c r="J666" t="s">
        <v>21</v>
      </c>
      <c r="K666" t="s">
        <v>22</v>
      </c>
      <c r="L666">
        <v>1329717600</v>
      </c>
      <c r="M666">
        <v>1330581600</v>
      </c>
      <c r="N666" s="13">
        <f>((L666/60)/60/24)+DATE(1970,1,1)</f>
        <v>40959.25</v>
      </c>
      <c r="O666" s="13">
        <f>((M666/60)/60/24)+DATE(1970,1,1)</f>
        <v>40969.25</v>
      </c>
      <c r="P666" t="b">
        <v>0</v>
      </c>
      <c r="Q666" t="b">
        <v>0</v>
      </c>
      <c r="R666" t="s">
        <v>159</v>
      </c>
      <c r="S666" t="str">
        <f>LEFT(R666,SEARCH("/",R666)-1)</f>
        <v>music</v>
      </c>
      <c r="T666" t="str">
        <f>RIGHT(R666,LEN(R666)-SEARCH("/",R666))</f>
        <v>jazz</v>
      </c>
    </row>
    <row r="667" spans="1:20" ht="17" x14ac:dyDescent="0.2">
      <c r="A667">
        <v>665</v>
      </c>
      <c r="B667" t="s">
        <v>1371</v>
      </c>
      <c r="C667" s="2" t="s">
        <v>1372</v>
      </c>
      <c r="D667" s="3">
        <v>5100</v>
      </c>
      <c r="E667" s="3">
        <v>12219</v>
      </c>
      <c r="F667" s="20">
        <f>ROUND(E667/D667,2)</f>
        <v>2.4</v>
      </c>
      <c r="G667" t="s">
        <v>20</v>
      </c>
      <c r="H667">
        <v>272</v>
      </c>
      <c r="I667" s="3">
        <f>IF(H667=0,0,ROUND(E667/H667,2))</f>
        <v>44.92</v>
      </c>
      <c r="J667" t="s">
        <v>21</v>
      </c>
      <c r="K667" t="s">
        <v>22</v>
      </c>
      <c r="L667">
        <v>1310187600</v>
      </c>
      <c r="M667">
        <v>1311397200</v>
      </c>
      <c r="N667" s="13">
        <f>((L667/60)/60/24)+DATE(1970,1,1)</f>
        <v>40733.208333333336</v>
      </c>
      <c r="O667" s="13">
        <f>((M667/60)/60/24)+DATE(1970,1,1)</f>
        <v>40747.208333333336</v>
      </c>
      <c r="P667" t="b">
        <v>0</v>
      </c>
      <c r="Q667" t="b">
        <v>1</v>
      </c>
      <c r="R667" t="s">
        <v>42</v>
      </c>
      <c r="S667" t="str">
        <f>LEFT(R667,SEARCH("/",R667)-1)</f>
        <v>film &amp; video</v>
      </c>
      <c r="T667" t="str">
        <f>RIGHT(R667,LEN(R667)-SEARCH("/",R667))</f>
        <v>documentary</v>
      </c>
    </row>
    <row r="668" spans="1:20" ht="17" x14ac:dyDescent="0.2">
      <c r="A668">
        <v>666</v>
      </c>
      <c r="B668" t="s">
        <v>1373</v>
      </c>
      <c r="C668" s="2" t="s">
        <v>1374</v>
      </c>
      <c r="D668" s="3">
        <v>3100</v>
      </c>
      <c r="E668" s="3">
        <v>1985</v>
      </c>
      <c r="F668" s="20">
        <f>ROUND(E668/D668,2)</f>
        <v>0.64</v>
      </c>
      <c r="G668" t="s">
        <v>74</v>
      </c>
      <c r="H668">
        <v>25</v>
      </c>
      <c r="I668" s="3">
        <f>IF(H668=0,0,ROUND(E668/H668,2))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>((L668/60)/60/24)+DATE(1970,1,1)</f>
        <v>41516.208333333336</v>
      </c>
      <c r="O668" s="13">
        <f>((M668/60)/60/24)+DATE(1970,1,1)</f>
        <v>41522.208333333336</v>
      </c>
      <c r="P668" t="b">
        <v>0</v>
      </c>
      <c r="Q668" t="b">
        <v>1</v>
      </c>
      <c r="R668" t="s">
        <v>33</v>
      </c>
      <c r="S668" t="str">
        <f>LEFT(R668,SEARCH("/",R668)-1)</f>
        <v>theater</v>
      </c>
      <c r="T668" t="str">
        <f>RIGHT(R668,LEN(R668)-SEARCH("/",R668))</f>
        <v>plays</v>
      </c>
    </row>
    <row r="669" spans="1:20" ht="34" x14ac:dyDescent="0.2">
      <c r="A669">
        <v>667</v>
      </c>
      <c r="B669" t="s">
        <v>1375</v>
      </c>
      <c r="C669" s="2" t="s">
        <v>1376</v>
      </c>
      <c r="D669" s="3">
        <v>6900</v>
      </c>
      <c r="E669" s="3">
        <v>12155</v>
      </c>
      <c r="F669" s="20">
        <f>ROUND(E669/D669,2)</f>
        <v>1.76</v>
      </c>
      <c r="G669" t="s">
        <v>20</v>
      </c>
      <c r="H669">
        <v>419</v>
      </c>
      <c r="I669" s="3">
        <f>IF(H669=0,0,ROUND(E669/H669,2))</f>
        <v>29.01</v>
      </c>
      <c r="J669" t="s">
        <v>21</v>
      </c>
      <c r="K669" t="s">
        <v>22</v>
      </c>
      <c r="L669">
        <v>1410325200</v>
      </c>
      <c r="M669">
        <v>1411102800</v>
      </c>
      <c r="N669" s="13">
        <f>((L669/60)/60/24)+DATE(1970,1,1)</f>
        <v>41892.208333333336</v>
      </c>
      <c r="O669" s="13">
        <f>((M669/60)/60/24)+DATE(1970,1,1)</f>
        <v>41901.208333333336</v>
      </c>
      <c r="P669" t="b">
        <v>0</v>
      </c>
      <c r="Q669" t="b">
        <v>0</v>
      </c>
      <c r="R669" t="s">
        <v>1029</v>
      </c>
      <c r="S669" t="str">
        <f>LEFT(R669,SEARCH("/",R669)-1)</f>
        <v>journalism</v>
      </c>
      <c r="T669" t="str">
        <f>RIGHT(R669,LEN(R669)-SEARCH("/",R669))</f>
        <v>audio</v>
      </c>
    </row>
    <row r="670" spans="1:20" ht="34" x14ac:dyDescent="0.2">
      <c r="A670">
        <v>668</v>
      </c>
      <c r="B670" t="s">
        <v>1377</v>
      </c>
      <c r="C670" s="2" t="s">
        <v>1378</v>
      </c>
      <c r="D670" s="3">
        <v>27500</v>
      </c>
      <c r="E670" s="3">
        <v>5593</v>
      </c>
      <c r="F670" s="20">
        <f>ROUND(E670/D670,2)</f>
        <v>0.2</v>
      </c>
      <c r="G670" t="s">
        <v>14</v>
      </c>
      <c r="H670">
        <v>76</v>
      </c>
      <c r="I670" s="3">
        <f>IF(H670=0,0,ROUND(E670/H670,2))</f>
        <v>73.59</v>
      </c>
      <c r="J670" t="s">
        <v>21</v>
      </c>
      <c r="K670" t="s">
        <v>22</v>
      </c>
      <c r="L670">
        <v>1343797200</v>
      </c>
      <c r="M670">
        <v>1344834000</v>
      </c>
      <c r="N670" s="13">
        <f>((L670/60)/60/24)+DATE(1970,1,1)</f>
        <v>41122.208333333336</v>
      </c>
      <c r="O670" s="13">
        <f>((M670/60)/60/24)+DATE(1970,1,1)</f>
        <v>41134.208333333336</v>
      </c>
      <c r="P670" t="b">
        <v>0</v>
      </c>
      <c r="Q670" t="b">
        <v>0</v>
      </c>
      <c r="R670" t="s">
        <v>33</v>
      </c>
      <c r="S670" t="str">
        <f>LEFT(R670,SEARCH("/",R670)-1)</f>
        <v>theater</v>
      </c>
      <c r="T670" t="str">
        <f>RIGHT(R670,LEN(R670)-SEARCH("/",R670))</f>
        <v>plays</v>
      </c>
    </row>
    <row r="671" spans="1:20" ht="17" x14ac:dyDescent="0.2">
      <c r="A671">
        <v>669</v>
      </c>
      <c r="B671" t="s">
        <v>1379</v>
      </c>
      <c r="C671" s="2" t="s">
        <v>1380</v>
      </c>
      <c r="D671" s="3">
        <v>48800</v>
      </c>
      <c r="E671" s="3">
        <v>175020</v>
      </c>
      <c r="F671" s="20">
        <f>ROUND(E671/D671,2)</f>
        <v>3.59</v>
      </c>
      <c r="G671" t="s">
        <v>20</v>
      </c>
      <c r="H671">
        <v>1621</v>
      </c>
      <c r="I671" s="3">
        <f>IF(H671=0,0,ROUND(E671/H671,2))</f>
        <v>107.97</v>
      </c>
      <c r="J671" t="s">
        <v>107</v>
      </c>
      <c r="K671" t="s">
        <v>108</v>
      </c>
      <c r="L671">
        <v>1498453200</v>
      </c>
      <c r="M671">
        <v>1499230800</v>
      </c>
      <c r="N671" s="13">
        <f>((L671/60)/60/24)+DATE(1970,1,1)</f>
        <v>42912.208333333328</v>
      </c>
      <c r="O671" s="13">
        <f>((M671/60)/60/24)+DATE(1970,1,1)</f>
        <v>42921.208333333328</v>
      </c>
      <c r="P671" t="b">
        <v>0</v>
      </c>
      <c r="Q671" t="b">
        <v>0</v>
      </c>
      <c r="R671" t="s">
        <v>33</v>
      </c>
      <c r="S671" t="str">
        <f>LEFT(R671,SEARCH("/",R671)-1)</f>
        <v>theater</v>
      </c>
      <c r="T671" t="str">
        <f>RIGHT(R671,LEN(R671)-SEARCH("/",R671))</f>
        <v>plays</v>
      </c>
    </row>
    <row r="672" spans="1:20" ht="34" x14ac:dyDescent="0.2">
      <c r="A672">
        <v>670</v>
      </c>
      <c r="B672" t="s">
        <v>1334</v>
      </c>
      <c r="C672" s="2" t="s">
        <v>1381</v>
      </c>
      <c r="D672" s="3">
        <v>16200</v>
      </c>
      <c r="E672" s="3">
        <v>75955</v>
      </c>
      <c r="F672" s="20">
        <f>ROUND(E672/D672,2)</f>
        <v>4.6900000000000004</v>
      </c>
      <c r="G672" t="s">
        <v>20</v>
      </c>
      <c r="H672">
        <v>1101</v>
      </c>
      <c r="I672" s="3">
        <f>IF(H672=0,0,ROUND(E672/H672,2))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3">
        <f>((L672/60)/60/24)+DATE(1970,1,1)</f>
        <v>42425.25</v>
      </c>
      <c r="O672" s="13">
        <f>((M672/60)/60/24)+DATE(1970,1,1)</f>
        <v>42437.25</v>
      </c>
      <c r="P672" t="b">
        <v>0</v>
      </c>
      <c r="Q672" t="b">
        <v>0</v>
      </c>
      <c r="R672" t="s">
        <v>60</v>
      </c>
      <c r="S672" t="str">
        <f>LEFT(R672,SEARCH("/",R672)-1)</f>
        <v>music</v>
      </c>
      <c r="T672" t="str">
        <f>RIGHT(R672,LEN(R672)-SEARCH("/",R672))</f>
        <v>indie rock</v>
      </c>
    </row>
    <row r="673" spans="1:20" ht="34" x14ac:dyDescent="0.2">
      <c r="A673">
        <v>671</v>
      </c>
      <c r="B673" t="s">
        <v>1382</v>
      </c>
      <c r="C673" s="2" t="s">
        <v>1383</v>
      </c>
      <c r="D673" s="3">
        <v>97600</v>
      </c>
      <c r="E673" s="3">
        <v>119127</v>
      </c>
      <c r="F673" s="20">
        <f>ROUND(E673/D673,2)</f>
        <v>1.22</v>
      </c>
      <c r="G673" t="s">
        <v>20</v>
      </c>
      <c r="H673">
        <v>1073</v>
      </c>
      <c r="I673" s="3">
        <f>IF(H673=0,0,ROUND(E673/H673,2))</f>
        <v>111.02</v>
      </c>
      <c r="J673" t="s">
        <v>21</v>
      </c>
      <c r="K673" t="s">
        <v>22</v>
      </c>
      <c r="L673">
        <v>1280552400</v>
      </c>
      <c r="M673">
        <v>1280898000</v>
      </c>
      <c r="N673" s="13">
        <f>((L673/60)/60/24)+DATE(1970,1,1)</f>
        <v>40390.208333333336</v>
      </c>
      <c r="O673" s="13">
        <f>((M673/60)/60/24)+DATE(1970,1,1)</f>
        <v>40394.208333333336</v>
      </c>
      <c r="P673" t="b">
        <v>0</v>
      </c>
      <c r="Q673" t="b">
        <v>1</v>
      </c>
      <c r="R673" t="s">
        <v>33</v>
      </c>
      <c r="S673" t="str">
        <f>LEFT(R673,SEARCH("/",R673)-1)</f>
        <v>theater</v>
      </c>
      <c r="T673" t="str">
        <f>RIGHT(R673,LEN(R673)-SEARCH("/",R673))</f>
        <v>plays</v>
      </c>
    </row>
    <row r="674" spans="1:20" ht="17" x14ac:dyDescent="0.2">
      <c r="A674">
        <v>672</v>
      </c>
      <c r="B674" t="s">
        <v>1384</v>
      </c>
      <c r="C674" s="2" t="s">
        <v>1385</v>
      </c>
      <c r="D674" s="3">
        <v>197900</v>
      </c>
      <c r="E674" s="3">
        <v>110689</v>
      </c>
      <c r="F674" s="20">
        <f>ROUND(E674/D674,2)</f>
        <v>0.56000000000000005</v>
      </c>
      <c r="G674" t="s">
        <v>14</v>
      </c>
      <c r="H674">
        <v>4428</v>
      </c>
      <c r="I674" s="3">
        <f>IF(H674=0,0,ROUND(E674/H674,2))</f>
        <v>25</v>
      </c>
      <c r="J674" t="s">
        <v>26</v>
      </c>
      <c r="K674" t="s">
        <v>27</v>
      </c>
      <c r="L674">
        <v>1521608400</v>
      </c>
      <c r="M674">
        <v>1522472400</v>
      </c>
      <c r="N674" s="13">
        <f>((L674/60)/60/24)+DATE(1970,1,1)</f>
        <v>43180.208333333328</v>
      </c>
      <c r="O674" s="13">
        <f>((M674/60)/60/24)+DATE(1970,1,1)</f>
        <v>43190.208333333328</v>
      </c>
      <c r="P674" t="b">
        <v>0</v>
      </c>
      <c r="Q674" t="b">
        <v>0</v>
      </c>
      <c r="R674" t="s">
        <v>33</v>
      </c>
      <c r="S674" t="str">
        <f>LEFT(R674,SEARCH("/",R674)-1)</f>
        <v>theater</v>
      </c>
      <c r="T674" t="str">
        <f>RIGHT(R674,LEN(R674)-SEARCH("/",R674))</f>
        <v>plays</v>
      </c>
    </row>
    <row r="675" spans="1:20" ht="17" x14ac:dyDescent="0.2">
      <c r="A675">
        <v>673</v>
      </c>
      <c r="B675" t="s">
        <v>1386</v>
      </c>
      <c r="C675" s="2" t="s">
        <v>1387</v>
      </c>
      <c r="D675" s="3">
        <v>5600</v>
      </c>
      <c r="E675" s="3">
        <v>2445</v>
      </c>
      <c r="F675" s="20">
        <f>ROUND(E675/D675,2)</f>
        <v>0.44</v>
      </c>
      <c r="G675" t="s">
        <v>14</v>
      </c>
      <c r="H675">
        <v>58</v>
      </c>
      <c r="I675" s="3">
        <f>IF(H675=0,0,ROUND(E675/H675,2))</f>
        <v>42.16</v>
      </c>
      <c r="J675" t="s">
        <v>107</v>
      </c>
      <c r="K675" t="s">
        <v>108</v>
      </c>
      <c r="L675">
        <v>1460696400</v>
      </c>
      <c r="M675">
        <v>1462510800</v>
      </c>
      <c r="N675" s="13">
        <f>((L675/60)/60/24)+DATE(1970,1,1)</f>
        <v>42475.208333333328</v>
      </c>
      <c r="O675" s="13">
        <f>((M675/60)/60/24)+DATE(1970,1,1)</f>
        <v>42496.208333333328</v>
      </c>
      <c r="P675" t="b">
        <v>0</v>
      </c>
      <c r="Q675" t="b">
        <v>0</v>
      </c>
      <c r="R675" t="s">
        <v>60</v>
      </c>
      <c r="S675" t="str">
        <f>LEFT(R675,SEARCH("/",R675)-1)</f>
        <v>music</v>
      </c>
      <c r="T675" t="str">
        <f>RIGHT(R675,LEN(R675)-SEARCH("/",R675))</f>
        <v>indie rock</v>
      </c>
    </row>
    <row r="676" spans="1:20" ht="17" x14ac:dyDescent="0.2">
      <c r="A676">
        <v>674</v>
      </c>
      <c r="B676" t="s">
        <v>1388</v>
      </c>
      <c r="C676" s="2" t="s">
        <v>1389</v>
      </c>
      <c r="D676" s="3">
        <v>170700</v>
      </c>
      <c r="E676" s="3">
        <v>57250</v>
      </c>
      <c r="F676" s="20">
        <f>ROUND(E676/D676,2)</f>
        <v>0.34</v>
      </c>
      <c r="G676" t="s">
        <v>74</v>
      </c>
      <c r="H676">
        <v>1218</v>
      </c>
      <c r="I676" s="3">
        <f>IF(H676=0,0,ROUND(E676/H676,2))</f>
        <v>47</v>
      </c>
      <c r="J676" t="s">
        <v>21</v>
      </c>
      <c r="K676" t="s">
        <v>22</v>
      </c>
      <c r="L676">
        <v>1313730000</v>
      </c>
      <c r="M676">
        <v>1317790800</v>
      </c>
      <c r="N676" s="13">
        <f>((L676/60)/60/24)+DATE(1970,1,1)</f>
        <v>40774.208333333336</v>
      </c>
      <c r="O676" s="13">
        <f>((M676/60)/60/24)+DATE(1970,1,1)</f>
        <v>40821.208333333336</v>
      </c>
      <c r="P676" t="b">
        <v>0</v>
      </c>
      <c r="Q676" t="b">
        <v>0</v>
      </c>
      <c r="R676" t="s">
        <v>122</v>
      </c>
      <c r="S676" t="str">
        <f>LEFT(R676,SEARCH("/",R676)-1)</f>
        <v>photography</v>
      </c>
      <c r="T676" t="str">
        <f>RIGHT(R676,LEN(R676)-SEARCH("/",R676))</f>
        <v>photography books</v>
      </c>
    </row>
    <row r="677" spans="1:20" ht="17" x14ac:dyDescent="0.2">
      <c r="A677">
        <v>675</v>
      </c>
      <c r="B677" t="s">
        <v>1390</v>
      </c>
      <c r="C677" s="2" t="s">
        <v>1391</v>
      </c>
      <c r="D677" s="3">
        <v>9700</v>
      </c>
      <c r="E677" s="3">
        <v>11929</v>
      </c>
      <c r="F677" s="20">
        <f>ROUND(E677/D677,2)</f>
        <v>1.23</v>
      </c>
      <c r="G677" t="s">
        <v>20</v>
      </c>
      <c r="H677">
        <v>331</v>
      </c>
      <c r="I677" s="3">
        <f>IF(H677=0,0,ROUND(E677/H677,2))</f>
        <v>36.04</v>
      </c>
      <c r="J677" t="s">
        <v>21</v>
      </c>
      <c r="K677" t="s">
        <v>22</v>
      </c>
      <c r="L677">
        <v>1568178000</v>
      </c>
      <c r="M677">
        <v>1568782800</v>
      </c>
      <c r="N677" s="13">
        <f>((L677/60)/60/24)+DATE(1970,1,1)</f>
        <v>43719.208333333328</v>
      </c>
      <c r="O677" s="13">
        <f>((M677/60)/60/24)+DATE(1970,1,1)</f>
        <v>43726.208333333328</v>
      </c>
      <c r="P677" t="b">
        <v>0</v>
      </c>
      <c r="Q677" t="b">
        <v>0</v>
      </c>
      <c r="R677" t="s">
        <v>1029</v>
      </c>
      <c r="S677" t="str">
        <f>LEFT(R677,SEARCH("/",R677)-1)</f>
        <v>journalism</v>
      </c>
      <c r="T677" t="str">
        <f>RIGHT(R677,LEN(R677)-SEARCH("/",R677))</f>
        <v>audio</v>
      </c>
    </row>
    <row r="678" spans="1:20" ht="17" x14ac:dyDescent="0.2">
      <c r="A678">
        <v>676</v>
      </c>
      <c r="B678" t="s">
        <v>1392</v>
      </c>
      <c r="C678" s="2" t="s">
        <v>1393</v>
      </c>
      <c r="D678" s="3">
        <v>62300</v>
      </c>
      <c r="E678" s="3">
        <v>118214</v>
      </c>
      <c r="F678" s="20">
        <f>ROUND(E678/D678,2)</f>
        <v>1.9</v>
      </c>
      <c r="G678" t="s">
        <v>20</v>
      </c>
      <c r="H678">
        <v>1170</v>
      </c>
      <c r="I678" s="3">
        <f>IF(H678=0,0,ROUND(E678/H678,2))</f>
        <v>101.04</v>
      </c>
      <c r="J678" t="s">
        <v>21</v>
      </c>
      <c r="K678" t="s">
        <v>22</v>
      </c>
      <c r="L678">
        <v>1348635600</v>
      </c>
      <c r="M678">
        <v>1349413200</v>
      </c>
      <c r="N678" s="13">
        <f>((L678/60)/60/24)+DATE(1970,1,1)</f>
        <v>41178.208333333336</v>
      </c>
      <c r="O678" s="13">
        <f>((M678/60)/60/24)+DATE(1970,1,1)</f>
        <v>41187.208333333336</v>
      </c>
      <c r="P678" t="b">
        <v>0</v>
      </c>
      <c r="Q678" t="b">
        <v>0</v>
      </c>
      <c r="R678" t="s">
        <v>122</v>
      </c>
      <c r="S678" t="str">
        <f>LEFT(R678,SEARCH("/",R678)-1)</f>
        <v>photography</v>
      </c>
      <c r="T678" t="str">
        <f>RIGHT(R678,LEN(R678)-SEARCH("/",R678))</f>
        <v>photography books</v>
      </c>
    </row>
    <row r="679" spans="1:20" ht="17" x14ac:dyDescent="0.2">
      <c r="A679">
        <v>677</v>
      </c>
      <c r="B679" t="s">
        <v>1394</v>
      </c>
      <c r="C679" s="2" t="s">
        <v>1395</v>
      </c>
      <c r="D679" s="3">
        <v>5300</v>
      </c>
      <c r="E679" s="3">
        <v>4432</v>
      </c>
      <c r="F679" s="20">
        <f>ROUND(E679/D679,2)</f>
        <v>0.84</v>
      </c>
      <c r="G679" t="s">
        <v>14</v>
      </c>
      <c r="H679">
        <v>111</v>
      </c>
      <c r="I679" s="3">
        <f>IF(H679=0,0,ROUND(E679/H679,2))</f>
        <v>39.93</v>
      </c>
      <c r="J679" t="s">
        <v>21</v>
      </c>
      <c r="K679" t="s">
        <v>22</v>
      </c>
      <c r="L679">
        <v>1468126800</v>
      </c>
      <c r="M679">
        <v>1472446800</v>
      </c>
      <c r="N679" s="13">
        <f>((L679/60)/60/24)+DATE(1970,1,1)</f>
        <v>42561.208333333328</v>
      </c>
      <c r="O679" s="13">
        <f>((M679/60)/60/24)+DATE(1970,1,1)</f>
        <v>42611.208333333328</v>
      </c>
      <c r="P679" t="b">
        <v>0</v>
      </c>
      <c r="Q679" t="b">
        <v>0</v>
      </c>
      <c r="R679" t="s">
        <v>119</v>
      </c>
      <c r="S679" t="str">
        <f>LEFT(R679,SEARCH("/",R679)-1)</f>
        <v>publishing</v>
      </c>
      <c r="T679" t="str">
        <f>RIGHT(R679,LEN(R679)-SEARCH("/",R679))</f>
        <v>fiction</v>
      </c>
    </row>
    <row r="680" spans="1:20" ht="17" x14ac:dyDescent="0.2">
      <c r="A680">
        <v>678</v>
      </c>
      <c r="B680" t="s">
        <v>1396</v>
      </c>
      <c r="C680" s="2" t="s">
        <v>1397</v>
      </c>
      <c r="D680" s="3">
        <v>99500</v>
      </c>
      <c r="E680" s="3">
        <v>17879</v>
      </c>
      <c r="F680" s="20">
        <f>ROUND(E680/D680,2)</f>
        <v>0.18</v>
      </c>
      <c r="G680" t="s">
        <v>74</v>
      </c>
      <c r="H680">
        <v>215</v>
      </c>
      <c r="I680" s="3">
        <f>IF(H680=0,0,ROUND(E680/H680,2))</f>
        <v>83.16</v>
      </c>
      <c r="J680" t="s">
        <v>21</v>
      </c>
      <c r="K680" t="s">
        <v>22</v>
      </c>
      <c r="L680">
        <v>1547877600</v>
      </c>
      <c r="M680">
        <v>1548050400</v>
      </c>
      <c r="N680" s="13">
        <f>((L680/60)/60/24)+DATE(1970,1,1)</f>
        <v>43484.25</v>
      </c>
      <c r="O680" s="13">
        <f>((M680/60)/60/24)+DATE(1970,1,1)</f>
        <v>43486.25</v>
      </c>
      <c r="P680" t="b">
        <v>0</v>
      </c>
      <c r="Q680" t="b">
        <v>0</v>
      </c>
      <c r="R680" t="s">
        <v>53</v>
      </c>
      <c r="S680" t="str">
        <f>LEFT(R680,SEARCH("/",R680)-1)</f>
        <v>film &amp; video</v>
      </c>
      <c r="T680" t="str">
        <f>RIGHT(R680,LEN(R680)-SEARCH("/",R680))</f>
        <v>drama</v>
      </c>
    </row>
    <row r="681" spans="1:20" ht="17" x14ac:dyDescent="0.2">
      <c r="A681">
        <v>679</v>
      </c>
      <c r="B681" t="s">
        <v>668</v>
      </c>
      <c r="C681" s="2" t="s">
        <v>1398</v>
      </c>
      <c r="D681" s="3">
        <v>1400</v>
      </c>
      <c r="E681" s="3">
        <v>14511</v>
      </c>
      <c r="F681" s="20">
        <f>ROUND(E681/D681,2)</f>
        <v>10.37</v>
      </c>
      <c r="G681" t="s">
        <v>20</v>
      </c>
      <c r="H681">
        <v>363</v>
      </c>
      <c r="I681" s="3">
        <f>IF(H681=0,0,ROUND(E681/H681,2))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3">
        <f>((L681/60)/60/24)+DATE(1970,1,1)</f>
        <v>43756.208333333328</v>
      </c>
      <c r="O681" s="13">
        <f>((M681/60)/60/24)+DATE(1970,1,1)</f>
        <v>43761.208333333328</v>
      </c>
      <c r="P681" t="b">
        <v>0</v>
      </c>
      <c r="Q681" t="b">
        <v>1</v>
      </c>
      <c r="R681" t="s">
        <v>17</v>
      </c>
      <c r="S681" t="str">
        <f>LEFT(R681,SEARCH("/",R681)-1)</f>
        <v>food</v>
      </c>
      <c r="T681" t="str">
        <f>RIGHT(R681,LEN(R681)-SEARCH("/",R681))</f>
        <v>food trucks</v>
      </c>
    </row>
    <row r="682" spans="1:20" ht="34" x14ac:dyDescent="0.2">
      <c r="A682">
        <v>680</v>
      </c>
      <c r="B682" t="s">
        <v>1399</v>
      </c>
      <c r="C682" s="2" t="s">
        <v>1400</v>
      </c>
      <c r="D682" s="3">
        <v>145600</v>
      </c>
      <c r="E682" s="3">
        <v>141822</v>
      </c>
      <c r="F682" s="20">
        <f>ROUND(E682/D682,2)</f>
        <v>0.97</v>
      </c>
      <c r="G682" t="s">
        <v>14</v>
      </c>
      <c r="H682">
        <v>2955</v>
      </c>
      <c r="I682" s="3">
        <f>IF(H682=0,0,ROUND(E682/H682,2))</f>
        <v>47.99</v>
      </c>
      <c r="J682" t="s">
        <v>21</v>
      </c>
      <c r="K682" t="s">
        <v>22</v>
      </c>
      <c r="L682">
        <v>1576303200</v>
      </c>
      <c r="M682">
        <v>1576476000</v>
      </c>
      <c r="N682" s="13">
        <f>((L682/60)/60/24)+DATE(1970,1,1)</f>
        <v>43813.25</v>
      </c>
      <c r="O682" s="13">
        <f>((M682/60)/60/24)+DATE(1970,1,1)</f>
        <v>43815.25</v>
      </c>
      <c r="P682" t="b">
        <v>0</v>
      </c>
      <c r="Q682" t="b">
        <v>1</v>
      </c>
      <c r="R682" t="s">
        <v>292</v>
      </c>
      <c r="S682" t="str">
        <f>LEFT(R682,SEARCH("/",R682)-1)</f>
        <v>games</v>
      </c>
      <c r="T682" t="str">
        <f>RIGHT(R682,LEN(R682)-SEARCH("/",R682))</f>
        <v>mobile games</v>
      </c>
    </row>
    <row r="683" spans="1:20" ht="34" x14ac:dyDescent="0.2">
      <c r="A683">
        <v>681</v>
      </c>
      <c r="B683" t="s">
        <v>1401</v>
      </c>
      <c r="C683" s="2" t="s">
        <v>1402</v>
      </c>
      <c r="D683" s="3">
        <v>184100</v>
      </c>
      <c r="E683" s="3">
        <v>159037</v>
      </c>
      <c r="F683" s="20">
        <f>ROUND(E683/D683,2)</f>
        <v>0.86</v>
      </c>
      <c r="G683" t="s">
        <v>14</v>
      </c>
      <c r="H683">
        <v>1657</v>
      </c>
      <c r="I683" s="3">
        <f>IF(H683=0,0,ROUND(E683/H683,2))</f>
        <v>95.98</v>
      </c>
      <c r="J683" t="s">
        <v>21</v>
      </c>
      <c r="K683" t="s">
        <v>22</v>
      </c>
      <c r="L683">
        <v>1324447200</v>
      </c>
      <c r="M683">
        <v>1324965600</v>
      </c>
      <c r="N683" s="13">
        <f>((L683/60)/60/24)+DATE(1970,1,1)</f>
        <v>40898.25</v>
      </c>
      <c r="O683" s="13">
        <f>((M683/60)/60/24)+DATE(1970,1,1)</f>
        <v>40904.25</v>
      </c>
      <c r="P683" t="b">
        <v>0</v>
      </c>
      <c r="Q683" t="b">
        <v>0</v>
      </c>
      <c r="R683" t="s">
        <v>33</v>
      </c>
      <c r="S683" t="str">
        <f>LEFT(R683,SEARCH("/",R683)-1)</f>
        <v>theater</v>
      </c>
      <c r="T683" t="str">
        <f>RIGHT(R683,LEN(R683)-SEARCH("/",R683))</f>
        <v>plays</v>
      </c>
    </row>
    <row r="684" spans="1:20" ht="17" x14ac:dyDescent="0.2">
      <c r="A684">
        <v>682</v>
      </c>
      <c r="B684" t="s">
        <v>1403</v>
      </c>
      <c r="C684" s="2" t="s">
        <v>1404</v>
      </c>
      <c r="D684" s="3">
        <v>5400</v>
      </c>
      <c r="E684" s="3">
        <v>8109</v>
      </c>
      <c r="F684" s="20">
        <f>ROUND(E684/D684,2)</f>
        <v>1.5</v>
      </c>
      <c r="G684" t="s">
        <v>20</v>
      </c>
      <c r="H684">
        <v>103</v>
      </c>
      <c r="I684" s="3">
        <f>IF(H684=0,0,ROUND(E684/H684,2))</f>
        <v>78.73</v>
      </c>
      <c r="J684" t="s">
        <v>21</v>
      </c>
      <c r="K684" t="s">
        <v>22</v>
      </c>
      <c r="L684">
        <v>1386741600</v>
      </c>
      <c r="M684">
        <v>1387519200</v>
      </c>
      <c r="N684" s="13">
        <f>((L684/60)/60/24)+DATE(1970,1,1)</f>
        <v>41619.25</v>
      </c>
      <c r="O684" s="13">
        <f>((M684/60)/60/24)+DATE(1970,1,1)</f>
        <v>41628.25</v>
      </c>
      <c r="P684" t="b">
        <v>0</v>
      </c>
      <c r="Q684" t="b">
        <v>0</v>
      </c>
      <c r="R684" t="s">
        <v>33</v>
      </c>
      <c r="S684" t="str">
        <f>LEFT(R684,SEARCH("/",R684)-1)</f>
        <v>theater</v>
      </c>
      <c r="T684" t="str">
        <f>RIGHT(R684,LEN(R684)-SEARCH("/",R684))</f>
        <v>plays</v>
      </c>
    </row>
    <row r="685" spans="1:20" ht="17" x14ac:dyDescent="0.2">
      <c r="A685">
        <v>683</v>
      </c>
      <c r="B685" t="s">
        <v>1405</v>
      </c>
      <c r="C685" s="2" t="s">
        <v>1406</v>
      </c>
      <c r="D685" s="3">
        <v>2300</v>
      </c>
      <c r="E685" s="3">
        <v>8244</v>
      </c>
      <c r="F685" s="20">
        <f>ROUND(E685/D685,2)</f>
        <v>3.58</v>
      </c>
      <c r="G685" t="s">
        <v>20</v>
      </c>
      <c r="H685">
        <v>147</v>
      </c>
      <c r="I685" s="3">
        <f>IF(H685=0,0,ROUND(E685/H685,2))</f>
        <v>56.08</v>
      </c>
      <c r="J685" t="s">
        <v>21</v>
      </c>
      <c r="K685" t="s">
        <v>22</v>
      </c>
      <c r="L685">
        <v>1537074000</v>
      </c>
      <c r="M685">
        <v>1537246800</v>
      </c>
      <c r="N685" s="13">
        <f>((L685/60)/60/24)+DATE(1970,1,1)</f>
        <v>43359.208333333328</v>
      </c>
      <c r="O685" s="13">
        <f>((M685/60)/60/24)+DATE(1970,1,1)</f>
        <v>43361.208333333328</v>
      </c>
      <c r="P685" t="b">
        <v>0</v>
      </c>
      <c r="Q685" t="b">
        <v>0</v>
      </c>
      <c r="R685" t="s">
        <v>33</v>
      </c>
      <c r="S685" t="str">
        <f>LEFT(R685,SEARCH("/",R685)-1)</f>
        <v>theater</v>
      </c>
      <c r="T685" t="str">
        <f>RIGHT(R685,LEN(R685)-SEARCH("/",R685))</f>
        <v>plays</v>
      </c>
    </row>
    <row r="686" spans="1:20" ht="17" x14ac:dyDescent="0.2">
      <c r="A686">
        <v>684</v>
      </c>
      <c r="B686" t="s">
        <v>1407</v>
      </c>
      <c r="C686" s="2" t="s">
        <v>1408</v>
      </c>
      <c r="D686" s="3">
        <v>1400</v>
      </c>
      <c r="E686" s="3">
        <v>7600</v>
      </c>
      <c r="F686" s="20">
        <f>ROUND(E686/D686,2)</f>
        <v>5.43</v>
      </c>
      <c r="G686" t="s">
        <v>20</v>
      </c>
      <c r="H686">
        <v>110</v>
      </c>
      <c r="I686" s="3">
        <f>IF(H686=0,0,ROUND(E686/H686,2))</f>
        <v>69.09</v>
      </c>
      <c r="J686" t="s">
        <v>15</v>
      </c>
      <c r="K686" t="s">
        <v>16</v>
      </c>
      <c r="L686">
        <v>1277787600</v>
      </c>
      <c r="M686">
        <v>1279515600</v>
      </c>
      <c r="N686" s="13">
        <f>((L686/60)/60/24)+DATE(1970,1,1)</f>
        <v>40358.208333333336</v>
      </c>
      <c r="O686" s="13">
        <f>((M686/60)/60/24)+DATE(1970,1,1)</f>
        <v>40378.208333333336</v>
      </c>
      <c r="P686" t="b">
        <v>0</v>
      </c>
      <c r="Q686" t="b">
        <v>0</v>
      </c>
      <c r="R686" t="s">
        <v>68</v>
      </c>
      <c r="S686" t="str">
        <f>LEFT(R686,SEARCH("/",R686)-1)</f>
        <v>publishing</v>
      </c>
      <c r="T686" t="str">
        <f>RIGHT(R686,LEN(R686)-SEARCH("/",R686))</f>
        <v>nonfiction</v>
      </c>
    </row>
    <row r="687" spans="1:20" ht="17" x14ac:dyDescent="0.2">
      <c r="A687">
        <v>685</v>
      </c>
      <c r="B687" t="s">
        <v>1409</v>
      </c>
      <c r="C687" s="2" t="s">
        <v>1410</v>
      </c>
      <c r="D687" s="3">
        <v>140000</v>
      </c>
      <c r="E687" s="3">
        <v>94501</v>
      </c>
      <c r="F687" s="20">
        <f>ROUND(E687/D687,2)</f>
        <v>0.68</v>
      </c>
      <c r="G687" t="s">
        <v>14</v>
      </c>
      <c r="H687">
        <v>926</v>
      </c>
      <c r="I687" s="3">
        <f>IF(H687=0,0,ROUND(E687/H687,2))</f>
        <v>102.05</v>
      </c>
      <c r="J687" t="s">
        <v>15</v>
      </c>
      <c r="K687" t="s">
        <v>16</v>
      </c>
      <c r="L687">
        <v>1440306000</v>
      </c>
      <c r="M687">
        <v>1442379600</v>
      </c>
      <c r="N687" s="13">
        <f>((L687/60)/60/24)+DATE(1970,1,1)</f>
        <v>42239.208333333328</v>
      </c>
      <c r="O687" s="13">
        <f>((M687/60)/60/24)+DATE(1970,1,1)</f>
        <v>42263.208333333328</v>
      </c>
      <c r="P687" t="b">
        <v>0</v>
      </c>
      <c r="Q687" t="b">
        <v>0</v>
      </c>
      <c r="R687" t="s">
        <v>33</v>
      </c>
      <c r="S687" t="str">
        <f>LEFT(R687,SEARCH("/",R687)-1)</f>
        <v>theater</v>
      </c>
      <c r="T687" t="str">
        <f>RIGHT(R687,LEN(R687)-SEARCH("/",R687))</f>
        <v>plays</v>
      </c>
    </row>
    <row r="688" spans="1:20" ht="17" x14ac:dyDescent="0.2">
      <c r="A688">
        <v>686</v>
      </c>
      <c r="B688" t="s">
        <v>1411</v>
      </c>
      <c r="C688" s="2" t="s">
        <v>1412</v>
      </c>
      <c r="D688" s="3">
        <v>7500</v>
      </c>
      <c r="E688" s="3">
        <v>14381</v>
      </c>
      <c r="F688" s="20">
        <f>ROUND(E688/D688,2)</f>
        <v>1.92</v>
      </c>
      <c r="G688" t="s">
        <v>20</v>
      </c>
      <c r="H688">
        <v>134</v>
      </c>
      <c r="I688" s="3">
        <f>IF(H688=0,0,ROUND(E688/H688,2))</f>
        <v>107.32</v>
      </c>
      <c r="J688" t="s">
        <v>21</v>
      </c>
      <c r="K688" t="s">
        <v>22</v>
      </c>
      <c r="L688">
        <v>1522126800</v>
      </c>
      <c r="M688">
        <v>1523077200</v>
      </c>
      <c r="N688" s="13">
        <f>((L688/60)/60/24)+DATE(1970,1,1)</f>
        <v>43186.208333333328</v>
      </c>
      <c r="O688" s="13">
        <f>((M688/60)/60/24)+DATE(1970,1,1)</f>
        <v>43197.208333333328</v>
      </c>
      <c r="P688" t="b">
        <v>0</v>
      </c>
      <c r="Q688" t="b">
        <v>0</v>
      </c>
      <c r="R688" t="s">
        <v>65</v>
      </c>
      <c r="S688" t="str">
        <f>LEFT(R688,SEARCH("/",R688)-1)</f>
        <v>technology</v>
      </c>
      <c r="T688" t="str">
        <f>RIGHT(R688,LEN(R688)-SEARCH("/",R688))</f>
        <v>wearables</v>
      </c>
    </row>
    <row r="689" spans="1:20" ht="17" x14ac:dyDescent="0.2">
      <c r="A689">
        <v>687</v>
      </c>
      <c r="B689" t="s">
        <v>1413</v>
      </c>
      <c r="C689" s="2" t="s">
        <v>1414</v>
      </c>
      <c r="D689" s="3">
        <v>1500</v>
      </c>
      <c r="E689" s="3">
        <v>13980</v>
      </c>
      <c r="F689" s="20">
        <f>ROUND(E689/D689,2)</f>
        <v>9.32</v>
      </c>
      <c r="G689" t="s">
        <v>20</v>
      </c>
      <c r="H689">
        <v>269</v>
      </c>
      <c r="I689" s="3">
        <f>IF(H689=0,0,ROUND(E689/H689,2))</f>
        <v>51.97</v>
      </c>
      <c r="J689" t="s">
        <v>21</v>
      </c>
      <c r="K689" t="s">
        <v>22</v>
      </c>
      <c r="L689">
        <v>1489298400</v>
      </c>
      <c r="M689">
        <v>1489554000</v>
      </c>
      <c r="N689" s="13">
        <f>((L689/60)/60/24)+DATE(1970,1,1)</f>
        <v>42806.25</v>
      </c>
      <c r="O689" s="13">
        <f>((M689/60)/60/24)+DATE(1970,1,1)</f>
        <v>42809.208333333328</v>
      </c>
      <c r="P689" t="b">
        <v>0</v>
      </c>
      <c r="Q689" t="b">
        <v>0</v>
      </c>
      <c r="R689" t="s">
        <v>33</v>
      </c>
      <c r="S689" t="str">
        <f>LEFT(R689,SEARCH("/",R689)-1)</f>
        <v>theater</v>
      </c>
      <c r="T689" t="str">
        <f>RIGHT(R689,LEN(R689)-SEARCH("/",R689))</f>
        <v>plays</v>
      </c>
    </row>
    <row r="690" spans="1:20" ht="17" x14ac:dyDescent="0.2">
      <c r="A690">
        <v>688</v>
      </c>
      <c r="B690" t="s">
        <v>1415</v>
      </c>
      <c r="C690" s="2" t="s">
        <v>1416</v>
      </c>
      <c r="D690" s="3">
        <v>2900</v>
      </c>
      <c r="E690" s="3">
        <v>12449</v>
      </c>
      <c r="F690" s="20">
        <f>ROUND(E690/D690,2)</f>
        <v>4.29</v>
      </c>
      <c r="G690" t="s">
        <v>20</v>
      </c>
      <c r="H690">
        <v>175</v>
      </c>
      <c r="I690" s="3">
        <f>IF(H690=0,0,ROUND(E690/H690,2))</f>
        <v>71.14</v>
      </c>
      <c r="J690" t="s">
        <v>21</v>
      </c>
      <c r="K690" t="s">
        <v>22</v>
      </c>
      <c r="L690">
        <v>1547100000</v>
      </c>
      <c r="M690">
        <v>1548482400</v>
      </c>
      <c r="N690" s="13">
        <f>((L690/60)/60/24)+DATE(1970,1,1)</f>
        <v>43475.25</v>
      </c>
      <c r="O690" s="13">
        <f>((M690/60)/60/24)+DATE(1970,1,1)</f>
        <v>43491.25</v>
      </c>
      <c r="P690" t="b">
        <v>0</v>
      </c>
      <c r="Q690" t="b">
        <v>1</v>
      </c>
      <c r="R690" t="s">
        <v>269</v>
      </c>
      <c r="S690" t="str">
        <f>LEFT(R690,SEARCH("/",R690)-1)</f>
        <v>film &amp; video</v>
      </c>
      <c r="T690" t="str">
        <f>RIGHT(R690,LEN(R690)-SEARCH("/",R690))</f>
        <v>television</v>
      </c>
    </row>
    <row r="691" spans="1:20" ht="17" x14ac:dyDescent="0.2">
      <c r="A691">
        <v>689</v>
      </c>
      <c r="B691" t="s">
        <v>1417</v>
      </c>
      <c r="C691" s="2" t="s">
        <v>1418</v>
      </c>
      <c r="D691" s="3">
        <v>7300</v>
      </c>
      <c r="E691" s="3">
        <v>7348</v>
      </c>
      <c r="F691" s="20">
        <f>ROUND(E691/D691,2)</f>
        <v>1.01</v>
      </c>
      <c r="G691" t="s">
        <v>20</v>
      </c>
      <c r="H691">
        <v>69</v>
      </c>
      <c r="I691" s="3">
        <f>IF(H691=0,0,ROUND(E691/H691,2))</f>
        <v>106.49</v>
      </c>
      <c r="J691" t="s">
        <v>21</v>
      </c>
      <c r="K691" t="s">
        <v>22</v>
      </c>
      <c r="L691">
        <v>1383022800</v>
      </c>
      <c r="M691">
        <v>1384063200</v>
      </c>
      <c r="N691" s="13">
        <f>((L691/60)/60/24)+DATE(1970,1,1)</f>
        <v>41576.208333333336</v>
      </c>
      <c r="O691" s="13">
        <f>((M691/60)/60/24)+DATE(1970,1,1)</f>
        <v>41588.25</v>
      </c>
      <c r="P691" t="b">
        <v>0</v>
      </c>
      <c r="Q691" t="b">
        <v>0</v>
      </c>
      <c r="R691" t="s">
        <v>28</v>
      </c>
      <c r="S691" t="str">
        <f>LEFT(R691,SEARCH("/",R691)-1)</f>
        <v>technology</v>
      </c>
      <c r="T691" t="str">
        <f>RIGHT(R691,LEN(R691)-SEARCH("/",R691))</f>
        <v>web</v>
      </c>
    </row>
    <row r="692" spans="1:20" ht="17" x14ac:dyDescent="0.2">
      <c r="A692">
        <v>690</v>
      </c>
      <c r="B692" t="s">
        <v>1419</v>
      </c>
      <c r="C692" s="2" t="s">
        <v>1420</v>
      </c>
      <c r="D692" s="3">
        <v>3600</v>
      </c>
      <c r="E692" s="3">
        <v>8158</v>
      </c>
      <c r="F692" s="20">
        <f>ROUND(E692/D692,2)</f>
        <v>2.27</v>
      </c>
      <c r="G692" t="s">
        <v>20</v>
      </c>
      <c r="H692">
        <v>190</v>
      </c>
      <c r="I692" s="3">
        <f>IF(H692=0,0,ROUND(E692/H692,2))</f>
        <v>42.94</v>
      </c>
      <c r="J692" t="s">
        <v>21</v>
      </c>
      <c r="K692" t="s">
        <v>22</v>
      </c>
      <c r="L692">
        <v>1322373600</v>
      </c>
      <c r="M692">
        <v>1322892000</v>
      </c>
      <c r="N692" s="13">
        <f>((L692/60)/60/24)+DATE(1970,1,1)</f>
        <v>40874.25</v>
      </c>
      <c r="O692" s="13">
        <f>((M692/60)/60/24)+DATE(1970,1,1)</f>
        <v>40880.25</v>
      </c>
      <c r="P692" t="b">
        <v>0</v>
      </c>
      <c r="Q692" t="b">
        <v>1</v>
      </c>
      <c r="R692" t="s">
        <v>42</v>
      </c>
      <c r="S692" t="str">
        <f>LEFT(R692,SEARCH("/",R692)-1)</f>
        <v>film &amp; video</v>
      </c>
      <c r="T692" t="str">
        <f>RIGHT(R692,LEN(R692)-SEARCH("/",R692))</f>
        <v>documentary</v>
      </c>
    </row>
    <row r="693" spans="1:20" ht="17" x14ac:dyDescent="0.2">
      <c r="A693">
        <v>691</v>
      </c>
      <c r="B693" t="s">
        <v>1421</v>
      </c>
      <c r="C693" s="2" t="s">
        <v>1422</v>
      </c>
      <c r="D693" s="3">
        <v>5000</v>
      </c>
      <c r="E693" s="3">
        <v>7119</v>
      </c>
      <c r="F693" s="20">
        <f>ROUND(E693/D693,2)</f>
        <v>1.42</v>
      </c>
      <c r="G693" t="s">
        <v>20</v>
      </c>
      <c r="H693">
        <v>237</v>
      </c>
      <c r="I693" s="3">
        <f>IF(H693=0,0,ROUND(E693/H693,2))</f>
        <v>30.04</v>
      </c>
      <c r="J693" t="s">
        <v>21</v>
      </c>
      <c r="K693" t="s">
        <v>22</v>
      </c>
      <c r="L693">
        <v>1349240400</v>
      </c>
      <c r="M693">
        <v>1350709200</v>
      </c>
      <c r="N693" s="13">
        <f>((L693/60)/60/24)+DATE(1970,1,1)</f>
        <v>41185.208333333336</v>
      </c>
      <c r="O693" s="13">
        <f>((M693/60)/60/24)+DATE(1970,1,1)</f>
        <v>41202.208333333336</v>
      </c>
      <c r="P693" t="b">
        <v>1</v>
      </c>
      <c r="Q693" t="b">
        <v>1</v>
      </c>
      <c r="R693" t="s">
        <v>42</v>
      </c>
      <c r="S693" t="str">
        <f>LEFT(R693,SEARCH("/",R693)-1)</f>
        <v>film &amp; video</v>
      </c>
      <c r="T693" t="str">
        <f>RIGHT(R693,LEN(R693)-SEARCH("/",R693))</f>
        <v>documentary</v>
      </c>
    </row>
    <row r="694" spans="1:20" ht="17" x14ac:dyDescent="0.2">
      <c r="A694">
        <v>692</v>
      </c>
      <c r="B694" t="s">
        <v>1423</v>
      </c>
      <c r="C694" s="2" t="s">
        <v>1424</v>
      </c>
      <c r="D694" s="3">
        <v>6000</v>
      </c>
      <c r="E694" s="3">
        <v>5438</v>
      </c>
      <c r="F694" s="20">
        <f>ROUND(E694/D694,2)</f>
        <v>0.91</v>
      </c>
      <c r="G694" t="s">
        <v>14</v>
      </c>
      <c r="H694">
        <v>77</v>
      </c>
      <c r="I694" s="3">
        <f>IF(H694=0,0,ROUND(E694/H694,2))</f>
        <v>70.62</v>
      </c>
      <c r="J694" t="s">
        <v>40</v>
      </c>
      <c r="K694" t="s">
        <v>41</v>
      </c>
      <c r="L694">
        <v>1562648400</v>
      </c>
      <c r="M694">
        <v>1564203600</v>
      </c>
      <c r="N694" s="13">
        <f>((L694/60)/60/24)+DATE(1970,1,1)</f>
        <v>43655.208333333328</v>
      </c>
      <c r="O694" s="13">
        <f>((M694/60)/60/24)+DATE(1970,1,1)</f>
        <v>43673.208333333328</v>
      </c>
      <c r="P694" t="b">
        <v>0</v>
      </c>
      <c r="Q694" t="b">
        <v>0</v>
      </c>
      <c r="R694" t="s">
        <v>23</v>
      </c>
      <c r="S694" t="str">
        <f>LEFT(R694,SEARCH("/",R694)-1)</f>
        <v>music</v>
      </c>
      <c r="T694" t="str">
        <f>RIGHT(R694,LEN(R694)-SEARCH("/",R694))</f>
        <v>rock</v>
      </c>
    </row>
    <row r="695" spans="1:20" ht="34" x14ac:dyDescent="0.2">
      <c r="A695">
        <v>693</v>
      </c>
      <c r="B695" t="s">
        <v>1425</v>
      </c>
      <c r="C695" s="2" t="s">
        <v>1426</v>
      </c>
      <c r="D695" s="3">
        <v>180400</v>
      </c>
      <c r="E695" s="3">
        <v>115396</v>
      </c>
      <c r="F695" s="20">
        <f>ROUND(E695/D695,2)</f>
        <v>0.64</v>
      </c>
      <c r="G695" t="s">
        <v>14</v>
      </c>
      <c r="H695">
        <v>1748</v>
      </c>
      <c r="I695" s="3">
        <f>IF(H695=0,0,ROUND(E695/H695,2))</f>
        <v>66.02</v>
      </c>
      <c r="J695" t="s">
        <v>21</v>
      </c>
      <c r="K695" t="s">
        <v>22</v>
      </c>
      <c r="L695">
        <v>1508216400</v>
      </c>
      <c r="M695">
        <v>1509685200</v>
      </c>
      <c r="N695" s="13">
        <f>((L695/60)/60/24)+DATE(1970,1,1)</f>
        <v>43025.208333333328</v>
      </c>
      <c r="O695" s="13">
        <f>((M695/60)/60/24)+DATE(1970,1,1)</f>
        <v>43042.208333333328</v>
      </c>
      <c r="P695" t="b">
        <v>0</v>
      </c>
      <c r="Q695" t="b">
        <v>0</v>
      </c>
      <c r="R695" t="s">
        <v>33</v>
      </c>
      <c r="S695" t="str">
        <f>LEFT(R695,SEARCH("/",R695)-1)</f>
        <v>theater</v>
      </c>
      <c r="T695" t="str">
        <f>RIGHT(R695,LEN(R695)-SEARCH("/",R695))</f>
        <v>plays</v>
      </c>
    </row>
    <row r="696" spans="1:20" ht="17" x14ac:dyDescent="0.2">
      <c r="A696">
        <v>694</v>
      </c>
      <c r="B696" t="s">
        <v>1427</v>
      </c>
      <c r="C696" s="2" t="s">
        <v>1428</v>
      </c>
      <c r="D696" s="3">
        <v>9100</v>
      </c>
      <c r="E696" s="3">
        <v>7656</v>
      </c>
      <c r="F696" s="20">
        <f>ROUND(E696/D696,2)</f>
        <v>0.84</v>
      </c>
      <c r="G696" t="s">
        <v>14</v>
      </c>
      <c r="H696">
        <v>79</v>
      </c>
      <c r="I696" s="3">
        <f>IF(H696=0,0,ROUND(E696/H696,2))</f>
        <v>96.91</v>
      </c>
      <c r="J696" t="s">
        <v>21</v>
      </c>
      <c r="K696" t="s">
        <v>22</v>
      </c>
      <c r="L696">
        <v>1511762400</v>
      </c>
      <c r="M696">
        <v>1514959200</v>
      </c>
      <c r="N696" s="13">
        <f>((L696/60)/60/24)+DATE(1970,1,1)</f>
        <v>43066.25</v>
      </c>
      <c r="O696" s="13">
        <f>((M696/60)/60/24)+DATE(1970,1,1)</f>
        <v>43103.25</v>
      </c>
      <c r="P696" t="b">
        <v>0</v>
      </c>
      <c r="Q696" t="b">
        <v>0</v>
      </c>
      <c r="R696" t="s">
        <v>33</v>
      </c>
      <c r="S696" t="str">
        <f>LEFT(R696,SEARCH("/",R696)-1)</f>
        <v>theater</v>
      </c>
      <c r="T696" t="str">
        <f>RIGHT(R696,LEN(R696)-SEARCH("/",R696))</f>
        <v>plays</v>
      </c>
    </row>
    <row r="697" spans="1:20" ht="17" x14ac:dyDescent="0.2">
      <c r="A697">
        <v>695</v>
      </c>
      <c r="B697" t="s">
        <v>1429</v>
      </c>
      <c r="C697" s="2" t="s">
        <v>1430</v>
      </c>
      <c r="D697" s="3">
        <v>9200</v>
      </c>
      <c r="E697" s="3">
        <v>12322</v>
      </c>
      <c r="F697" s="20">
        <f>ROUND(E697/D697,2)</f>
        <v>1.34</v>
      </c>
      <c r="G697" t="s">
        <v>20</v>
      </c>
      <c r="H697">
        <v>196</v>
      </c>
      <c r="I697" s="3">
        <f>IF(H697=0,0,ROUND(E697/H697,2))</f>
        <v>62.87</v>
      </c>
      <c r="J697" t="s">
        <v>107</v>
      </c>
      <c r="K697" t="s">
        <v>108</v>
      </c>
      <c r="L697">
        <v>1447480800</v>
      </c>
      <c r="M697">
        <v>1448863200</v>
      </c>
      <c r="N697" s="13">
        <f>((L697/60)/60/24)+DATE(1970,1,1)</f>
        <v>42322.25</v>
      </c>
      <c r="O697" s="13">
        <f>((M697/60)/60/24)+DATE(1970,1,1)</f>
        <v>42338.25</v>
      </c>
      <c r="P697" t="b">
        <v>1</v>
      </c>
      <c r="Q697" t="b">
        <v>0</v>
      </c>
      <c r="R697" t="s">
        <v>23</v>
      </c>
      <c r="S697" t="str">
        <f>LEFT(R697,SEARCH("/",R697)-1)</f>
        <v>music</v>
      </c>
      <c r="T697" t="str">
        <f>RIGHT(R697,LEN(R697)-SEARCH("/",R697))</f>
        <v>rock</v>
      </c>
    </row>
    <row r="698" spans="1:20" ht="17" x14ac:dyDescent="0.2">
      <c r="A698">
        <v>696</v>
      </c>
      <c r="B698" t="s">
        <v>1431</v>
      </c>
      <c r="C698" s="2" t="s">
        <v>1432</v>
      </c>
      <c r="D698" s="3">
        <v>164100</v>
      </c>
      <c r="E698" s="3">
        <v>96888</v>
      </c>
      <c r="F698" s="20">
        <f>ROUND(E698/D698,2)</f>
        <v>0.59</v>
      </c>
      <c r="G698" t="s">
        <v>14</v>
      </c>
      <c r="H698">
        <v>889</v>
      </c>
      <c r="I698" s="3">
        <f>IF(H698=0,0,ROUND(E698/H698,2))</f>
        <v>108.99</v>
      </c>
      <c r="J698" t="s">
        <v>21</v>
      </c>
      <c r="K698" t="s">
        <v>22</v>
      </c>
      <c r="L698">
        <v>1429506000</v>
      </c>
      <c r="M698">
        <v>1429592400</v>
      </c>
      <c r="N698" s="13">
        <f>((L698/60)/60/24)+DATE(1970,1,1)</f>
        <v>42114.208333333328</v>
      </c>
      <c r="O698" s="13">
        <f>((M698/60)/60/24)+DATE(1970,1,1)</f>
        <v>42115.208333333328</v>
      </c>
      <c r="P698" t="b">
        <v>0</v>
      </c>
      <c r="Q698" t="b">
        <v>1</v>
      </c>
      <c r="R698" t="s">
        <v>33</v>
      </c>
      <c r="S698" t="str">
        <f>LEFT(R698,SEARCH("/",R698)-1)</f>
        <v>theater</v>
      </c>
      <c r="T698" t="str">
        <f>RIGHT(R698,LEN(R698)-SEARCH("/",R698))</f>
        <v>plays</v>
      </c>
    </row>
    <row r="699" spans="1:20" ht="34" x14ac:dyDescent="0.2">
      <c r="A699">
        <v>697</v>
      </c>
      <c r="B699" t="s">
        <v>1433</v>
      </c>
      <c r="C699" s="2" t="s">
        <v>1434</v>
      </c>
      <c r="D699" s="3">
        <v>128900</v>
      </c>
      <c r="E699" s="3">
        <v>196960</v>
      </c>
      <c r="F699" s="20">
        <f>ROUND(E699/D699,2)</f>
        <v>1.53</v>
      </c>
      <c r="G699" t="s">
        <v>20</v>
      </c>
      <c r="H699">
        <v>7295</v>
      </c>
      <c r="I699" s="3">
        <f>IF(H699=0,0,ROUND(E699/H699,2))</f>
        <v>27</v>
      </c>
      <c r="J699" t="s">
        <v>21</v>
      </c>
      <c r="K699" t="s">
        <v>22</v>
      </c>
      <c r="L699">
        <v>1522472400</v>
      </c>
      <c r="M699">
        <v>1522645200</v>
      </c>
      <c r="N699" s="13">
        <f>((L699/60)/60/24)+DATE(1970,1,1)</f>
        <v>43190.208333333328</v>
      </c>
      <c r="O699" s="13">
        <f>((M699/60)/60/24)+DATE(1970,1,1)</f>
        <v>43192.208333333328</v>
      </c>
      <c r="P699" t="b">
        <v>0</v>
      </c>
      <c r="Q699" t="b">
        <v>0</v>
      </c>
      <c r="R699" t="s">
        <v>50</v>
      </c>
      <c r="S699" t="str">
        <f>LEFT(R699,SEARCH("/",R699)-1)</f>
        <v>music</v>
      </c>
      <c r="T699" t="str">
        <f>RIGHT(R699,LEN(R699)-SEARCH("/",R699))</f>
        <v>electric music</v>
      </c>
    </row>
    <row r="700" spans="1:20" ht="17" x14ac:dyDescent="0.2">
      <c r="A700">
        <v>698</v>
      </c>
      <c r="B700" t="s">
        <v>1435</v>
      </c>
      <c r="C700" s="2" t="s">
        <v>1436</v>
      </c>
      <c r="D700" s="3">
        <v>42100</v>
      </c>
      <c r="E700" s="3">
        <v>188057</v>
      </c>
      <c r="F700" s="20">
        <f>ROUND(E700/D700,2)</f>
        <v>4.47</v>
      </c>
      <c r="G700" t="s">
        <v>20</v>
      </c>
      <c r="H700">
        <v>2893</v>
      </c>
      <c r="I700" s="3">
        <f>IF(H700=0,0,ROUND(E700/H700,2))</f>
        <v>65</v>
      </c>
      <c r="J700" t="s">
        <v>15</v>
      </c>
      <c r="K700" t="s">
        <v>16</v>
      </c>
      <c r="L700">
        <v>1322114400</v>
      </c>
      <c r="M700">
        <v>1323324000</v>
      </c>
      <c r="N700" s="13">
        <f>((L700/60)/60/24)+DATE(1970,1,1)</f>
        <v>40871.25</v>
      </c>
      <c r="O700" s="13">
        <f>((M700/60)/60/24)+DATE(1970,1,1)</f>
        <v>40885.25</v>
      </c>
      <c r="P700" t="b">
        <v>0</v>
      </c>
      <c r="Q700" t="b">
        <v>0</v>
      </c>
      <c r="R700" t="s">
        <v>65</v>
      </c>
      <c r="S700" t="str">
        <f>LEFT(R700,SEARCH("/",R700)-1)</f>
        <v>technology</v>
      </c>
      <c r="T700" t="str">
        <f>RIGHT(R700,LEN(R700)-SEARCH("/",R700))</f>
        <v>wearables</v>
      </c>
    </row>
    <row r="701" spans="1:20" ht="17" x14ac:dyDescent="0.2">
      <c r="A701">
        <v>699</v>
      </c>
      <c r="B701" t="s">
        <v>444</v>
      </c>
      <c r="C701" s="2" t="s">
        <v>1437</v>
      </c>
      <c r="D701" s="3">
        <v>7400</v>
      </c>
      <c r="E701" s="3">
        <v>6245</v>
      </c>
      <c r="F701" s="20">
        <f>ROUND(E701/D701,2)</f>
        <v>0.84</v>
      </c>
      <c r="G701" t="s">
        <v>14</v>
      </c>
      <c r="H701">
        <v>56</v>
      </c>
      <c r="I701" s="3">
        <f>IF(H701=0,0,ROUND(E701/H701,2))</f>
        <v>111.52</v>
      </c>
      <c r="J701" t="s">
        <v>21</v>
      </c>
      <c r="K701" t="s">
        <v>22</v>
      </c>
      <c r="L701">
        <v>1561438800</v>
      </c>
      <c r="M701">
        <v>1561525200</v>
      </c>
      <c r="N701" s="13">
        <f>((L701/60)/60/24)+DATE(1970,1,1)</f>
        <v>43641.208333333328</v>
      </c>
      <c r="O701" s="13">
        <f>((M701/60)/60/24)+DATE(1970,1,1)</f>
        <v>43642.208333333328</v>
      </c>
      <c r="P701" t="b">
        <v>0</v>
      </c>
      <c r="Q701" t="b">
        <v>0</v>
      </c>
      <c r="R701" t="s">
        <v>53</v>
      </c>
      <c r="S701" t="str">
        <f>LEFT(R701,SEARCH("/",R701)-1)</f>
        <v>film &amp; video</v>
      </c>
      <c r="T701" t="str">
        <f>RIGHT(R701,LEN(R701)-SEARCH("/",R701))</f>
        <v>drama</v>
      </c>
    </row>
    <row r="702" spans="1:20" ht="34" x14ac:dyDescent="0.2">
      <c r="A702">
        <v>700</v>
      </c>
      <c r="B702" t="s">
        <v>1438</v>
      </c>
      <c r="C702" s="2" t="s">
        <v>1439</v>
      </c>
      <c r="D702" s="3">
        <v>100</v>
      </c>
      <c r="E702" s="3">
        <v>3</v>
      </c>
      <c r="F702" s="20">
        <f>ROUND(E702/D702,2)</f>
        <v>0.03</v>
      </c>
      <c r="G702" t="s">
        <v>14</v>
      </c>
      <c r="H702">
        <v>1</v>
      </c>
      <c r="I702" s="3">
        <f>IF(H702=0,0,ROUND(E702/H702,2))</f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>((L702/60)/60/24)+DATE(1970,1,1)</f>
        <v>40203.25</v>
      </c>
      <c r="O702" s="13">
        <f>((M702/60)/60/24)+DATE(1970,1,1)</f>
        <v>40218.25</v>
      </c>
      <c r="P702" t="b">
        <v>0</v>
      </c>
      <c r="Q702" t="b">
        <v>0</v>
      </c>
      <c r="R702" t="s">
        <v>65</v>
      </c>
      <c r="S702" t="str">
        <f>LEFT(R702,SEARCH("/",R702)-1)</f>
        <v>technology</v>
      </c>
      <c r="T702" t="str">
        <f>RIGHT(R702,LEN(R702)-SEARCH("/",R702))</f>
        <v>wearables</v>
      </c>
    </row>
    <row r="703" spans="1:20" ht="34" x14ac:dyDescent="0.2">
      <c r="A703">
        <v>701</v>
      </c>
      <c r="B703" t="s">
        <v>1440</v>
      </c>
      <c r="C703" s="2" t="s">
        <v>1441</v>
      </c>
      <c r="D703" s="3">
        <v>52000</v>
      </c>
      <c r="E703" s="3">
        <v>91014</v>
      </c>
      <c r="F703" s="20">
        <f>ROUND(E703/D703,2)</f>
        <v>1.75</v>
      </c>
      <c r="G703" t="s">
        <v>20</v>
      </c>
      <c r="H703">
        <v>820</v>
      </c>
      <c r="I703" s="3">
        <f>IF(H703=0,0,ROUND(E703/H703,2))</f>
        <v>110.99</v>
      </c>
      <c r="J703" t="s">
        <v>21</v>
      </c>
      <c r="K703" t="s">
        <v>22</v>
      </c>
      <c r="L703">
        <v>1301202000</v>
      </c>
      <c r="M703">
        <v>1301806800</v>
      </c>
      <c r="N703" s="13">
        <f>((L703/60)/60/24)+DATE(1970,1,1)</f>
        <v>40629.208333333336</v>
      </c>
      <c r="O703" s="13">
        <f>((M703/60)/60/24)+DATE(1970,1,1)</f>
        <v>40636.208333333336</v>
      </c>
      <c r="P703" t="b">
        <v>1</v>
      </c>
      <c r="Q703" t="b">
        <v>0</v>
      </c>
      <c r="R703" t="s">
        <v>33</v>
      </c>
      <c r="S703" t="str">
        <f>LEFT(R703,SEARCH("/",R703)-1)</f>
        <v>theater</v>
      </c>
      <c r="T703" t="str">
        <f>RIGHT(R703,LEN(R703)-SEARCH("/",R703))</f>
        <v>plays</v>
      </c>
    </row>
    <row r="704" spans="1:20" ht="34" x14ac:dyDescent="0.2">
      <c r="A704">
        <v>702</v>
      </c>
      <c r="B704" t="s">
        <v>1442</v>
      </c>
      <c r="C704" s="2" t="s">
        <v>1443</v>
      </c>
      <c r="D704" s="3">
        <v>8700</v>
      </c>
      <c r="E704" s="3">
        <v>4710</v>
      </c>
      <c r="F704" s="20">
        <f>ROUND(E704/D704,2)</f>
        <v>0.54</v>
      </c>
      <c r="G704" t="s">
        <v>14</v>
      </c>
      <c r="H704">
        <v>83</v>
      </c>
      <c r="I704" s="3">
        <f>IF(H704=0,0,ROUND(E704/H704,2))</f>
        <v>56.75</v>
      </c>
      <c r="J704" t="s">
        <v>21</v>
      </c>
      <c r="K704" t="s">
        <v>22</v>
      </c>
      <c r="L704">
        <v>1374469200</v>
      </c>
      <c r="M704">
        <v>1374901200</v>
      </c>
      <c r="N704" s="13">
        <f>((L704/60)/60/24)+DATE(1970,1,1)</f>
        <v>41477.208333333336</v>
      </c>
      <c r="O704" s="13">
        <f>((M704/60)/60/24)+DATE(1970,1,1)</f>
        <v>41482.208333333336</v>
      </c>
      <c r="P704" t="b">
        <v>0</v>
      </c>
      <c r="Q704" t="b">
        <v>0</v>
      </c>
      <c r="R704" t="s">
        <v>65</v>
      </c>
      <c r="S704" t="str">
        <f>LEFT(R704,SEARCH("/",R704)-1)</f>
        <v>technology</v>
      </c>
      <c r="T704" t="str">
        <f>RIGHT(R704,LEN(R704)-SEARCH("/",R704))</f>
        <v>wearables</v>
      </c>
    </row>
    <row r="705" spans="1:20" ht="17" x14ac:dyDescent="0.2">
      <c r="A705">
        <v>703</v>
      </c>
      <c r="B705" t="s">
        <v>1444</v>
      </c>
      <c r="C705" s="2" t="s">
        <v>1445</v>
      </c>
      <c r="D705" s="3">
        <v>63400</v>
      </c>
      <c r="E705" s="3">
        <v>197728</v>
      </c>
      <c r="F705" s="20">
        <f>ROUND(E705/D705,2)</f>
        <v>3.12</v>
      </c>
      <c r="G705" t="s">
        <v>20</v>
      </c>
      <c r="H705">
        <v>2038</v>
      </c>
      <c r="I705" s="3">
        <f>IF(H705=0,0,ROUND(E705/H705,2))</f>
        <v>97.02</v>
      </c>
      <c r="J705" t="s">
        <v>21</v>
      </c>
      <c r="K705" t="s">
        <v>22</v>
      </c>
      <c r="L705">
        <v>1334984400</v>
      </c>
      <c r="M705">
        <v>1336453200</v>
      </c>
      <c r="N705" s="13">
        <f>((L705/60)/60/24)+DATE(1970,1,1)</f>
        <v>41020.208333333336</v>
      </c>
      <c r="O705" s="13">
        <f>((M705/60)/60/24)+DATE(1970,1,1)</f>
        <v>41037.208333333336</v>
      </c>
      <c r="P705" t="b">
        <v>1</v>
      </c>
      <c r="Q705" t="b">
        <v>1</v>
      </c>
      <c r="R705" t="s">
        <v>206</v>
      </c>
      <c r="S705" t="str">
        <f>LEFT(R705,SEARCH("/",R705)-1)</f>
        <v>publishing</v>
      </c>
      <c r="T705" t="str">
        <f>RIGHT(R705,LEN(R705)-SEARCH("/",R705))</f>
        <v>translations</v>
      </c>
    </row>
    <row r="706" spans="1:20" ht="34" x14ac:dyDescent="0.2">
      <c r="A706">
        <v>704</v>
      </c>
      <c r="B706" t="s">
        <v>1446</v>
      </c>
      <c r="C706" s="2" t="s">
        <v>1447</v>
      </c>
      <c r="D706" s="3">
        <v>8700</v>
      </c>
      <c r="E706" s="3">
        <v>10682</v>
      </c>
      <c r="F706" s="20">
        <f>ROUND(E706/D706,2)</f>
        <v>1.23</v>
      </c>
      <c r="G706" t="s">
        <v>20</v>
      </c>
      <c r="H706">
        <v>116</v>
      </c>
      <c r="I706" s="3">
        <f>IF(H706=0,0,ROUND(E706/H706,2))</f>
        <v>92.09</v>
      </c>
      <c r="J706" t="s">
        <v>21</v>
      </c>
      <c r="K706" t="s">
        <v>22</v>
      </c>
      <c r="L706">
        <v>1467608400</v>
      </c>
      <c r="M706">
        <v>1468904400</v>
      </c>
      <c r="N706" s="13">
        <f>((L706/60)/60/24)+DATE(1970,1,1)</f>
        <v>42555.208333333328</v>
      </c>
      <c r="O706" s="13">
        <f>((M706/60)/60/24)+DATE(1970,1,1)</f>
        <v>42570.208333333328</v>
      </c>
      <c r="P706" t="b">
        <v>0</v>
      </c>
      <c r="Q706" t="b">
        <v>0</v>
      </c>
      <c r="R706" t="s">
        <v>71</v>
      </c>
      <c r="S706" t="str">
        <f>LEFT(R706,SEARCH("/",R706)-1)</f>
        <v>film &amp; video</v>
      </c>
      <c r="T706" t="str">
        <f>RIGHT(R706,LEN(R706)-SEARCH("/",R706))</f>
        <v>animation</v>
      </c>
    </row>
    <row r="707" spans="1:20" ht="17" x14ac:dyDescent="0.2">
      <c r="A707">
        <v>705</v>
      </c>
      <c r="B707" t="s">
        <v>1448</v>
      </c>
      <c r="C707" s="2" t="s">
        <v>1449</v>
      </c>
      <c r="D707" s="3">
        <v>169700</v>
      </c>
      <c r="E707" s="3">
        <v>168048</v>
      </c>
      <c r="F707" s="20">
        <f>ROUND(E707/D707,2)</f>
        <v>0.99</v>
      </c>
      <c r="G707" t="s">
        <v>14</v>
      </c>
      <c r="H707">
        <v>2025</v>
      </c>
      <c r="I707" s="3">
        <f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3">
        <f>((L707/60)/60/24)+DATE(1970,1,1)</f>
        <v>41619.25</v>
      </c>
      <c r="O707" s="13">
        <f>((M707/60)/60/24)+DATE(1970,1,1)</f>
        <v>41623.25</v>
      </c>
      <c r="P707" t="b">
        <v>0</v>
      </c>
      <c r="Q707" t="b">
        <v>0</v>
      </c>
      <c r="R707" t="s">
        <v>68</v>
      </c>
      <c r="S707" t="str">
        <f>LEFT(R707,SEARCH("/",R707)-1)</f>
        <v>publishing</v>
      </c>
      <c r="T707" t="str">
        <f>RIGHT(R707,LEN(R707)-SEARCH("/",R707))</f>
        <v>nonfiction</v>
      </c>
    </row>
    <row r="708" spans="1:20" ht="34" x14ac:dyDescent="0.2">
      <c r="A708">
        <v>706</v>
      </c>
      <c r="B708" t="s">
        <v>1450</v>
      </c>
      <c r="C708" s="2" t="s">
        <v>1451</v>
      </c>
      <c r="D708" s="3">
        <v>108400</v>
      </c>
      <c r="E708" s="3">
        <v>138586</v>
      </c>
      <c r="F708" s="20">
        <f>ROUND(E708/D708,2)</f>
        <v>1.28</v>
      </c>
      <c r="G708" t="s">
        <v>20</v>
      </c>
      <c r="H708">
        <v>1345</v>
      </c>
      <c r="I708" s="3">
        <f>IF(H708=0,0,ROUND(E708/H708,2))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3">
        <f>((L708/60)/60/24)+DATE(1970,1,1)</f>
        <v>43471.25</v>
      </c>
      <c r="O708" s="13">
        <f>((M708/60)/60/24)+DATE(1970,1,1)</f>
        <v>43479.25</v>
      </c>
      <c r="P708" t="b">
        <v>0</v>
      </c>
      <c r="Q708" t="b">
        <v>1</v>
      </c>
      <c r="R708" t="s">
        <v>28</v>
      </c>
      <c r="S708" t="str">
        <f>LEFT(R708,SEARCH("/",R708)-1)</f>
        <v>technology</v>
      </c>
      <c r="T708" t="str">
        <f>RIGHT(R708,LEN(R708)-SEARCH("/",R708))</f>
        <v>web</v>
      </c>
    </row>
    <row r="709" spans="1:20" ht="34" x14ac:dyDescent="0.2">
      <c r="A709">
        <v>707</v>
      </c>
      <c r="B709" t="s">
        <v>1452</v>
      </c>
      <c r="C709" s="2" t="s">
        <v>1453</v>
      </c>
      <c r="D709" s="3">
        <v>7300</v>
      </c>
      <c r="E709" s="3">
        <v>11579</v>
      </c>
      <c r="F709" s="20">
        <f>ROUND(E709/D709,2)</f>
        <v>1.59</v>
      </c>
      <c r="G709" t="s">
        <v>20</v>
      </c>
      <c r="H709">
        <v>168</v>
      </c>
      <c r="I709" s="3">
        <f>IF(H709=0,0,ROUND(E709/H709,2))</f>
        <v>68.92</v>
      </c>
      <c r="J709" t="s">
        <v>21</v>
      </c>
      <c r="K709" t="s">
        <v>22</v>
      </c>
      <c r="L709">
        <v>1544248800</v>
      </c>
      <c r="M709">
        <v>1547359200</v>
      </c>
      <c r="N709" s="13">
        <f>((L709/60)/60/24)+DATE(1970,1,1)</f>
        <v>43442.25</v>
      </c>
      <c r="O709" s="13">
        <f>((M709/60)/60/24)+DATE(1970,1,1)</f>
        <v>43478.25</v>
      </c>
      <c r="P709" t="b">
        <v>0</v>
      </c>
      <c r="Q709" t="b">
        <v>0</v>
      </c>
      <c r="R709" t="s">
        <v>53</v>
      </c>
      <c r="S709" t="str">
        <f>LEFT(R709,SEARCH("/",R709)-1)</f>
        <v>film &amp; video</v>
      </c>
      <c r="T709" t="str">
        <f>RIGHT(R709,LEN(R709)-SEARCH("/",R709))</f>
        <v>drama</v>
      </c>
    </row>
    <row r="710" spans="1:20" ht="17" x14ac:dyDescent="0.2">
      <c r="A710">
        <v>708</v>
      </c>
      <c r="B710" t="s">
        <v>1454</v>
      </c>
      <c r="C710" s="2" t="s">
        <v>1455</v>
      </c>
      <c r="D710" s="3">
        <v>1700</v>
      </c>
      <c r="E710" s="3">
        <v>12020</v>
      </c>
      <c r="F710" s="20">
        <f>ROUND(E710/D710,2)</f>
        <v>7.07</v>
      </c>
      <c r="G710" t="s">
        <v>20</v>
      </c>
      <c r="H710">
        <v>137</v>
      </c>
      <c r="I710" s="3">
        <f>IF(H710=0,0,ROUND(E710/H710,2))</f>
        <v>87.74</v>
      </c>
      <c r="J710" t="s">
        <v>98</v>
      </c>
      <c r="K710" t="s">
        <v>99</v>
      </c>
      <c r="L710">
        <v>1495429200</v>
      </c>
      <c r="M710">
        <v>1496293200</v>
      </c>
      <c r="N710" s="13">
        <f>((L710/60)/60/24)+DATE(1970,1,1)</f>
        <v>42877.208333333328</v>
      </c>
      <c r="O710" s="13">
        <f>((M710/60)/60/24)+DATE(1970,1,1)</f>
        <v>42887.208333333328</v>
      </c>
      <c r="P710" t="b">
        <v>0</v>
      </c>
      <c r="Q710" t="b">
        <v>0</v>
      </c>
      <c r="R710" t="s">
        <v>33</v>
      </c>
      <c r="S710" t="str">
        <f>LEFT(R710,SEARCH("/",R710)-1)</f>
        <v>theater</v>
      </c>
      <c r="T710" t="str">
        <f>RIGHT(R710,LEN(R710)-SEARCH("/",R710))</f>
        <v>plays</v>
      </c>
    </row>
    <row r="711" spans="1:20" ht="17" x14ac:dyDescent="0.2">
      <c r="A711">
        <v>709</v>
      </c>
      <c r="B711" t="s">
        <v>1456</v>
      </c>
      <c r="C711" s="2" t="s">
        <v>1457</v>
      </c>
      <c r="D711" s="3">
        <v>9800</v>
      </c>
      <c r="E711" s="3">
        <v>13954</v>
      </c>
      <c r="F711" s="20">
        <f>ROUND(E711/D711,2)</f>
        <v>1.42</v>
      </c>
      <c r="G711" t="s">
        <v>20</v>
      </c>
      <c r="H711">
        <v>186</v>
      </c>
      <c r="I711" s="3">
        <f>IF(H711=0,0,ROUND(E711/H711,2))</f>
        <v>75.02</v>
      </c>
      <c r="J711" t="s">
        <v>107</v>
      </c>
      <c r="K711" t="s">
        <v>108</v>
      </c>
      <c r="L711">
        <v>1334811600</v>
      </c>
      <c r="M711">
        <v>1335416400</v>
      </c>
      <c r="N711" s="13">
        <f>((L711/60)/60/24)+DATE(1970,1,1)</f>
        <v>41018.208333333336</v>
      </c>
      <c r="O711" s="13">
        <f>((M711/60)/60/24)+DATE(1970,1,1)</f>
        <v>41025.208333333336</v>
      </c>
      <c r="P711" t="b">
        <v>0</v>
      </c>
      <c r="Q711" t="b">
        <v>0</v>
      </c>
      <c r="R711" t="s">
        <v>33</v>
      </c>
      <c r="S711" t="str">
        <f>LEFT(R711,SEARCH("/",R711)-1)</f>
        <v>theater</v>
      </c>
      <c r="T711" t="str">
        <f>RIGHT(R711,LEN(R711)-SEARCH("/",R711))</f>
        <v>plays</v>
      </c>
    </row>
    <row r="712" spans="1:20" ht="34" x14ac:dyDescent="0.2">
      <c r="A712">
        <v>710</v>
      </c>
      <c r="B712" t="s">
        <v>1458</v>
      </c>
      <c r="C712" s="2" t="s">
        <v>1459</v>
      </c>
      <c r="D712" s="3">
        <v>4300</v>
      </c>
      <c r="E712" s="3">
        <v>6358</v>
      </c>
      <c r="F712" s="20">
        <f>ROUND(E712/D712,2)</f>
        <v>1.48</v>
      </c>
      <c r="G712" t="s">
        <v>20</v>
      </c>
      <c r="H712">
        <v>125</v>
      </c>
      <c r="I712" s="3">
        <f>IF(H712=0,0,ROUND(E712/H712,2))</f>
        <v>50.86</v>
      </c>
      <c r="J712" t="s">
        <v>21</v>
      </c>
      <c r="K712" t="s">
        <v>22</v>
      </c>
      <c r="L712">
        <v>1531544400</v>
      </c>
      <c r="M712">
        <v>1532149200</v>
      </c>
      <c r="N712" s="13">
        <f>((L712/60)/60/24)+DATE(1970,1,1)</f>
        <v>43295.208333333328</v>
      </c>
      <c r="O712" s="13">
        <f>((M712/60)/60/24)+DATE(1970,1,1)</f>
        <v>43302.208333333328</v>
      </c>
      <c r="P712" t="b">
        <v>0</v>
      </c>
      <c r="Q712" t="b">
        <v>1</v>
      </c>
      <c r="R712" t="s">
        <v>33</v>
      </c>
      <c r="S712" t="str">
        <f>LEFT(R712,SEARCH("/",R712)-1)</f>
        <v>theater</v>
      </c>
      <c r="T712" t="str">
        <f>RIGHT(R712,LEN(R712)-SEARCH("/",R712))</f>
        <v>plays</v>
      </c>
    </row>
    <row r="713" spans="1:20" ht="34" x14ac:dyDescent="0.2">
      <c r="A713">
        <v>711</v>
      </c>
      <c r="B713" t="s">
        <v>1460</v>
      </c>
      <c r="C713" s="2" t="s">
        <v>1461</v>
      </c>
      <c r="D713" s="3">
        <v>6200</v>
      </c>
      <c r="E713" s="3">
        <v>1260</v>
      </c>
      <c r="F713" s="20">
        <f>ROUND(E713/D713,2)</f>
        <v>0.2</v>
      </c>
      <c r="G713" t="s">
        <v>14</v>
      </c>
      <c r="H713">
        <v>14</v>
      </c>
      <c r="I713" s="3">
        <f>IF(H713=0,0,ROUND(E713/H713,2))</f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>((L713/60)/60/24)+DATE(1970,1,1)</f>
        <v>42393.25</v>
      </c>
      <c r="O713" s="13">
        <f>((M713/60)/60/24)+DATE(1970,1,1)</f>
        <v>42395.25</v>
      </c>
      <c r="P713" t="b">
        <v>1</v>
      </c>
      <c r="Q713" t="b">
        <v>1</v>
      </c>
      <c r="R713" t="s">
        <v>33</v>
      </c>
      <c r="S713" t="str">
        <f>LEFT(R713,SEARCH("/",R713)-1)</f>
        <v>theater</v>
      </c>
      <c r="T713" t="str">
        <f>RIGHT(R713,LEN(R713)-SEARCH("/",R713))</f>
        <v>plays</v>
      </c>
    </row>
    <row r="714" spans="1:20" ht="34" x14ac:dyDescent="0.2">
      <c r="A714">
        <v>712</v>
      </c>
      <c r="B714" t="s">
        <v>1462</v>
      </c>
      <c r="C714" s="2" t="s">
        <v>1463</v>
      </c>
      <c r="D714" s="3">
        <v>800</v>
      </c>
      <c r="E714" s="3">
        <v>14725</v>
      </c>
      <c r="F714" s="20">
        <f>ROUND(E714/D714,2)</f>
        <v>18.41</v>
      </c>
      <c r="G714" t="s">
        <v>20</v>
      </c>
      <c r="H714">
        <v>202</v>
      </c>
      <c r="I714" s="3">
        <f>IF(H714=0,0,ROUND(E714/H714,2))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3">
        <f>((L714/60)/60/24)+DATE(1970,1,1)</f>
        <v>42559.208333333328</v>
      </c>
      <c r="O714" s="13">
        <f>((M714/60)/60/24)+DATE(1970,1,1)</f>
        <v>42600.208333333328</v>
      </c>
      <c r="P714" t="b">
        <v>0</v>
      </c>
      <c r="Q714" t="b">
        <v>0</v>
      </c>
      <c r="R714" t="s">
        <v>33</v>
      </c>
      <c r="S714" t="str">
        <f>LEFT(R714,SEARCH("/",R714)-1)</f>
        <v>theater</v>
      </c>
      <c r="T714" t="str">
        <f>RIGHT(R714,LEN(R714)-SEARCH("/",R714))</f>
        <v>plays</v>
      </c>
    </row>
    <row r="715" spans="1:20" ht="17" x14ac:dyDescent="0.2">
      <c r="A715">
        <v>713</v>
      </c>
      <c r="B715" t="s">
        <v>1464</v>
      </c>
      <c r="C715" s="2" t="s">
        <v>1465</v>
      </c>
      <c r="D715" s="3">
        <v>6900</v>
      </c>
      <c r="E715" s="3">
        <v>11174</v>
      </c>
      <c r="F715" s="20">
        <f>ROUND(E715/D715,2)</f>
        <v>1.62</v>
      </c>
      <c r="G715" t="s">
        <v>20</v>
      </c>
      <c r="H715">
        <v>103</v>
      </c>
      <c r="I715" s="3">
        <f>IF(H715=0,0,ROUND(E715/H715,2))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13">
        <f>((L715/60)/60/24)+DATE(1970,1,1)</f>
        <v>42604.208333333328</v>
      </c>
      <c r="O715" s="13">
        <f>((M715/60)/60/24)+DATE(1970,1,1)</f>
        <v>42616.208333333328</v>
      </c>
      <c r="P715" t="b">
        <v>0</v>
      </c>
      <c r="Q715" t="b">
        <v>0</v>
      </c>
      <c r="R715" t="s">
        <v>133</v>
      </c>
      <c r="S715" t="str">
        <f>LEFT(R715,SEARCH("/",R715)-1)</f>
        <v>publishing</v>
      </c>
      <c r="T715" t="str">
        <f>RIGHT(R715,LEN(R715)-SEARCH("/",R715))</f>
        <v>radio &amp; podcasts</v>
      </c>
    </row>
    <row r="716" spans="1:20" ht="17" x14ac:dyDescent="0.2">
      <c r="A716">
        <v>714</v>
      </c>
      <c r="B716" t="s">
        <v>1466</v>
      </c>
      <c r="C716" s="2" t="s">
        <v>1467</v>
      </c>
      <c r="D716" s="3">
        <v>38500</v>
      </c>
      <c r="E716" s="3">
        <v>182036</v>
      </c>
      <c r="F716" s="20">
        <f>ROUND(E716/D716,2)</f>
        <v>4.7300000000000004</v>
      </c>
      <c r="G716" t="s">
        <v>20</v>
      </c>
      <c r="H716">
        <v>1785</v>
      </c>
      <c r="I716" s="3">
        <f>IF(H716=0,0,ROUND(E716/H716,2))</f>
        <v>101.98</v>
      </c>
      <c r="J716" t="s">
        <v>21</v>
      </c>
      <c r="K716" t="s">
        <v>22</v>
      </c>
      <c r="L716">
        <v>1408424400</v>
      </c>
      <c r="M716">
        <v>1408510800</v>
      </c>
      <c r="N716" s="13">
        <f>((L716/60)/60/24)+DATE(1970,1,1)</f>
        <v>41870.208333333336</v>
      </c>
      <c r="O716" s="13">
        <f>((M716/60)/60/24)+DATE(1970,1,1)</f>
        <v>41871.208333333336</v>
      </c>
      <c r="P716" t="b">
        <v>0</v>
      </c>
      <c r="Q716" t="b">
        <v>0</v>
      </c>
      <c r="R716" t="s">
        <v>23</v>
      </c>
      <c r="S716" t="str">
        <f>LEFT(R716,SEARCH("/",R716)-1)</f>
        <v>music</v>
      </c>
      <c r="T716" t="str">
        <f>RIGHT(R716,LEN(R716)-SEARCH("/",R716))</f>
        <v>rock</v>
      </c>
    </row>
    <row r="717" spans="1:20" ht="17" x14ac:dyDescent="0.2">
      <c r="A717">
        <v>715</v>
      </c>
      <c r="B717" t="s">
        <v>1468</v>
      </c>
      <c r="C717" s="2" t="s">
        <v>1469</v>
      </c>
      <c r="D717" s="3">
        <v>118000</v>
      </c>
      <c r="E717" s="3">
        <v>28870</v>
      </c>
      <c r="F717" s="20">
        <f>ROUND(E717/D717,2)</f>
        <v>0.24</v>
      </c>
      <c r="G717" t="s">
        <v>14</v>
      </c>
      <c r="H717">
        <v>656</v>
      </c>
      <c r="I717" s="3">
        <f>IF(H717=0,0,ROUND(E717/H717,2))</f>
        <v>44.01</v>
      </c>
      <c r="J717" t="s">
        <v>21</v>
      </c>
      <c r="K717" t="s">
        <v>22</v>
      </c>
      <c r="L717">
        <v>1281157200</v>
      </c>
      <c r="M717">
        <v>1281589200</v>
      </c>
      <c r="N717" s="13">
        <f>((L717/60)/60/24)+DATE(1970,1,1)</f>
        <v>40397.208333333336</v>
      </c>
      <c r="O717" s="13">
        <f>((M717/60)/60/24)+DATE(1970,1,1)</f>
        <v>40402.208333333336</v>
      </c>
      <c r="P717" t="b">
        <v>0</v>
      </c>
      <c r="Q717" t="b">
        <v>0</v>
      </c>
      <c r="R717" t="s">
        <v>292</v>
      </c>
      <c r="S717" t="str">
        <f>LEFT(R717,SEARCH("/",R717)-1)</f>
        <v>games</v>
      </c>
      <c r="T717" t="str">
        <f>RIGHT(R717,LEN(R717)-SEARCH("/",R717))</f>
        <v>mobile games</v>
      </c>
    </row>
    <row r="718" spans="1:20" ht="17" x14ac:dyDescent="0.2">
      <c r="A718">
        <v>716</v>
      </c>
      <c r="B718" t="s">
        <v>1470</v>
      </c>
      <c r="C718" s="2" t="s">
        <v>1471</v>
      </c>
      <c r="D718" s="3">
        <v>2000</v>
      </c>
      <c r="E718" s="3">
        <v>10353</v>
      </c>
      <c r="F718" s="20">
        <f>ROUND(E718/D718,2)</f>
        <v>5.18</v>
      </c>
      <c r="G718" t="s">
        <v>20</v>
      </c>
      <c r="H718">
        <v>157</v>
      </c>
      <c r="I718" s="3">
        <f>IF(H718=0,0,ROUND(E718/H718,2))</f>
        <v>65.94</v>
      </c>
      <c r="J718" t="s">
        <v>21</v>
      </c>
      <c r="K718" t="s">
        <v>22</v>
      </c>
      <c r="L718">
        <v>1373432400</v>
      </c>
      <c r="M718">
        <v>1375851600</v>
      </c>
      <c r="N718" s="13">
        <f>((L718/60)/60/24)+DATE(1970,1,1)</f>
        <v>41465.208333333336</v>
      </c>
      <c r="O718" s="13">
        <f>((M718/60)/60/24)+DATE(1970,1,1)</f>
        <v>41493.208333333336</v>
      </c>
      <c r="P718" t="b">
        <v>0</v>
      </c>
      <c r="Q718" t="b">
        <v>1</v>
      </c>
      <c r="R718" t="s">
        <v>33</v>
      </c>
      <c r="S718" t="str">
        <f>LEFT(R718,SEARCH("/",R718)-1)</f>
        <v>theater</v>
      </c>
      <c r="T718" t="str">
        <f>RIGHT(R718,LEN(R718)-SEARCH("/",R718))</f>
        <v>plays</v>
      </c>
    </row>
    <row r="719" spans="1:20" ht="34" x14ac:dyDescent="0.2">
      <c r="A719">
        <v>717</v>
      </c>
      <c r="B719" t="s">
        <v>1472</v>
      </c>
      <c r="C719" s="2" t="s">
        <v>1473</v>
      </c>
      <c r="D719" s="3">
        <v>5600</v>
      </c>
      <c r="E719" s="3">
        <v>13868</v>
      </c>
      <c r="F719" s="20">
        <f>ROUND(E719/D719,2)</f>
        <v>2.48</v>
      </c>
      <c r="G719" t="s">
        <v>20</v>
      </c>
      <c r="H719">
        <v>555</v>
      </c>
      <c r="I719" s="3">
        <f>IF(H719=0,0,ROUND(E719/H719,2))</f>
        <v>24.99</v>
      </c>
      <c r="J719" t="s">
        <v>21</v>
      </c>
      <c r="K719" t="s">
        <v>22</v>
      </c>
      <c r="L719">
        <v>1313989200</v>
      </c>
      <c r="M719">
        <v>1315803600</v>
      </c>
      <c r="N719" s="13">
        <f>((L719/60)/60/24)+DATE(1970,1,1)</f>
        <v>40777.208333333336</v>
      </c>
      <c r="O719" s="13">
        <f>((M719/60)/60/24)+DATE(1970,1,1)</f>
        <v>40798.208333333336</v>
      </c>
      <c r="P719" t="b">
        <v>0</v>
      </c>
      <c r="Q719" t="b">
        <v>0</v>
      </c>
      <c r="R719" t="s">
        <v>42</v>
      </c>
      <c r="S719" t="str">
        <f>LEFT(R719,SEARCH("/",R719)-1)</f>
        <v>film &amp; video</v>
      </c>
      <c r="T719" t="str">
        <f>RIGHT(R719,LEN(R719)-SEARCH("/",R719))</f>
        <v>documentary</v>
      </c>
    </row>
    <row r="720" spans="1:20" ht="17" x14ac:dyDescent="0.2">
      <c r="A720">
        <v>718</v>
      </c>
      <c r="B720" t="s">
        <v>1474</v>
      </c>
      <c r="C720" s="2" t="s">
        <v>1475</v>
      </c>
      <c r="D720" s="3">
        <v>8300</v>
      </c>
      <c r="E720" s="3">
        <v>8317</v>
      </c>
      <c r="F720" s="20">
        <f>ROUND(E720/D720,2)</f>
        <v>1</v>
      </c>
      <c r="G720" t="s">
        <v>20</v>
      </c>
      <c r="H720">
        <v>297</v>
      </c>
      <c r="I720" s="3">
        <f>IF(H720=0,0,ROUND(E720/H720,2))</f>
        <v>28</v>
      </c>
      <c r="J720" t="s">
        <v>21</v>
      </c>
      <c r="K720" t="s">
        <v>22</v>
      </c>
      <c r="L720">
        <v>1371445200</v>
      </c>
      <c r="M720">
        <v>1373691600</v>
      </c>
      <c r="N720" s="13">
        <f>((L720/60)/60/24)+DATE(1970,1,1)</f>
        <v>41442.208333333336</v>
      </c>
      <c r="O720" s="13">
        <f>((M720/60)/60/24)+DATE(1970,1,1)</f>
        <v>41468.208333333336</v>
      </c>
      <c r="P720" t="b">
        <v>0</v>
      </c>
      <c r="Q720" t="b">
        <v>0</v>
      </c>
      <c r="R720" t="s">
        <v>65</v>
      </c>
      <c r="S720" t="str">
        <f>LEFT(R720,SEARCH("/",R720)-1)</f>
        <v>technology</v>
      </c>
      <c r="T720" t="str">
        <f>RIGHT(R720,LEN(R720)-SEARCH("/",R720))</f>
        <v>wearables</v>
      </c>
    </row>
    <row r="721" spans="1:20" ht="17" x14ac:dyDescent="0.2">
      <c r="A721">
        <v>719</v>
      </c>
      <c r="B721" t="s">
        <v>1476</v>
      </c>
      <c r="C721" s="2" t="s">
        <v>1477</v>
      </c>
      <c r="D721" s="3">
        <v>6900</v>
      </c>
      <c r="E721" s="3">
        <v>10557</v>
      </c>
      <c r="F721" s="20">
        <f>ROUND(E721/D721,2)</f>
        <v>1.53</v>
      </c>
      <c r="G721" t="s">
        <v>20</v>
      </c>
      <c r="H721">
        <v>123</v>
      </c>
      <c r="I721" s="3">
        <f>IF(H721=0,0,ROUND(E721/H721,2))</f>
        <v>85.83</v>
      </c>
      <c r="J721" t="s">
        <v>21</v>
      </c>
      <c r="K721" t="s">
        <v>22</v>
      </c>
      <c r="L721">
        <v>1338267600</v>
      </c>
      <c r="M721">
        <v>1339218000</v>
      </c>
      <c r="N721" s="13">
        <f>((L721/60)/60/24)+DATE(1970,1,1)</f>
        <v>41058.208333333336</v>
      </c>
      <c r="O721" s="13">
        <f>((M721/60)/60/24)+DATE(1970,1,1)</f>
        <v>41069.208333333336</v>
      </c>
      <c r="P721" t="b">
        <v>0</v>
      </c>
      <c r="Q721" t="b">
        <v>0</v>
      </c>
      <c r="R721" t="s">
        <v>119</v>
      </c>
      <c r="S721" t="str">
        <f>LEFT(R721,SEARCH("/",R721)-1)</f>
        <v>publishing</v>
      </c>
      <c r="T721" t="str">
        <f>RIGHT(R721,LEN(R721)-SEARCH("/",R721))</f>
        <v>fiction</v>
      </c>
    </row>
    <row r="722" spans="1:20" ht="34" x14ac:dyDescent="0.2">
      <c r="A722">
        <v>720</v>
      </c>
      <c r="B722" t="s">
        <v>1478</v>
      </c>
      <c r="C722" s="2" t="s">
        <v>1479</v>
      </c>
      <c r="D722" s="3">
        <v>8700</v>
      </c>
      <c r="E722" s="3">
        <v>3227</v>
      </c>
      <c r="F722" s="20">
        <f>ROUND(E722/D722,2)</f>
        <v>0.37</v>
      </c>
      <c r="G722" t="s">
        <v>74</v>
      </c>
      <c r="H722">
        <v>38</v>
      </c>
      <c r="I722" s="3">
        <f>IF(H722=0,0,ROUND(E722/H722,2))</f>
        <v>84.92</v>
      </c>
      <c r="J722" t="s">
        <v>36</v>
      </c>
      <c r="K722" t="s">
        <v>37</v>
      </c>
      <c r="L722">
        <v>1519192800</v>
      </c>
      <c r="M722">
        <v>1520402400</v>
      </c>
      <c r="N722" s="13">
        <f>((L722/60)/60/24)+DATE(1970,1,1)</f>
        <v>43152.25</v>
      </c>
      <c r="O722" s="13">
        <f>((M722/60)/60/24)+DATE(1970,1,1)</f>
        <v>43166.25</v>
      </c>
      <c r="P722" t="b">
        <v>0</v>
      </c>
      <c r="Q722" t="b">
        <v>1</v>
      </c>
      <c r="R722" t="s">
        <v>33</v>
      </c>
      <c r="S722" t="str">
        <f>LEFT(R722,SEARCH("/",R722)-1)</f>
        <v>theater</v>
      </c>
      <c r="T722" t="str">
        <f>RIGHT(R722,LEN(R722)-SEARCH("/",R722))</f>
        <v>plays</v>
      </c>
    </row>
    <row r="723" spans="1:20" ht="17" x14ac:dyDescent="0.2">
      <c r="A723">
        <v>721</v>
      </c>
      <c r="B723" t="s">
        <v>1480</v>
      </c>
      <c r="C723" s="2" t="s">
        <v>1481</v>
      </c>
      <c r="D723" s="3">
        <v>123600</v>
      </c>
      <c r="E723" s="3">
        <v>5429</v>
      </c>
      <c r="F723" s="20">
        <f>ROUND(E723/D723,2)</f>
        <v>0.04</v>
      </c>
      <c r="G723" t="s">
        <v>74</v>
      </c>
      <c r="H723">
        <v>60</v>
      </c>
      <c r="I723" s="3">
        <f>IF(H723=0,0,ROUND(E723/H723,2))</f>
        <v>90.48</v>
      </c>
      <c r="J723" t="s">
        <v>21</v>
      </c>
      <c r="K723" t="s">
        <v>22</v>
      </c>
      <c r="L723">
        <v>1522818000</v>
      </c>
      <c r="M723">
        <v>1523336400</v>
      </c>
      <c r="N723" s="13">
        <f>((L723/60)/60/24)+DATE(1970,1,1)</f>
        <v>43194.208333333328</v>
      </c>
      <c r="O723" s="13">
        <f>((M723/60)/60/24)+DATE(1970,1,1)</f>
        <v>43200.208333333328</v>
      </c>
      <c r="P723" t="b">
        <v>0</v>
      </c>
      <c r="Q723" t="b">
        <v>0</v>
      </c>
      <c r="R723" t="s">
        <v>23</v>
      </c>
      <c r="S723" t="str">
        <f>LEFT(R723,SEARCH("/",R723)-1)</f>
        <v>music</v>
      </c>
      <c r="T723" t="str">
        <f>RIGHT(R723,LEN(R723)-SEARCH("/",R723))</f>
        <v>rock</v>
      </c>
    </row>
    <row r="724" spans="1:20" ht="17" x14ac:dyDescent="0.2">
      <c r="A724">
        <v>722</v>
      </c>
      <c r="B724" t="s">
        <v>1482</v>
      </c>
      <c r="C724" s="2" t="s">
        <v>1483</v>
      </c>
      <c r="D724" s="3">
        <v>48500</v>
      </c>
      <c r="E724" s="3">
        <v>75906</v>
      </c>
      <c r="F724" s="20">
        <f>ROUND(E724/D724,2)</f>
        <v>1.57</v>
      </c>
      <c r="G724" t="s">
        <v>20</v>
      </c>
      <c r="H724">
        <v>3036</v>
      </c>
      <c r="I724" s="3">
        <f>IF(H724=0,0,ROUND(E724/H724,2))</f>
        <v>25</v>
      </c>
      <c r="J724" t="s">
        <v>21</v>
      </c>
      <c r="K724" t="s">
        <v>22</v>
      </c>
      <c r="L724">
        <v>1509948000</v>
      </c>
      <c r="M724">
        <v>1512280800</v>
      </c>
      <c r="N724" s="13">
        <f>((L724/60)/60/24)+DATE(1970,1,1)</f>
        <v>43045.25</v>
      </c>
      <c r="O724" s="13">
        <f>((M724/60)/60/24)+DATE(1970,1,1)</f>
        <v>43072.25</v>
      </c>
      <c r="P724" t="b">
        <v>0</v>
      </c>
      <c r="Q724" t="b">
        <v>0</v>
      </c>
      <c r="R724" t="s">
        <v>42</v>
      </c>
      <c r="S724" t="str">
        <f>LEFT(R724,SEARCH("/",R724)-1)</f>
        <v>film &amp; video</v>
      </c>
      <c r="T724" t="str">
        <f>RIGHT(R724,LEN(R724)-SEARCH("/",R724))</f>
        <v>documentary</v>
      </c>
    </row>
    <row r="725" spans="1:20" ht="17" x14ac:dyDescent="0.2">
      <c r="A725">
        <v>723</v>
      </c>
      <c r="B725" t="s">
        <v>1484</v>
      </c>
      <c r="C725" s="2" t="s">
        <v>1485</v>
      </c>
      <c r="D725" s="3">
        <v>4900</v>
      </c>
      <c r="E725" s="3">
        <v>13250</v>
      </c>
      <c r="F725" s="20">
        <f>ROUND(E725/D725,2)</f>
        <v>2.7</v>
      </c>
      <c r="G725" t="s">
        <v>20</v>
      </c>
      <c r="H725">
        <v>144</v>
      </c>
      <c r="I725" s="3">
        <f>IF(H725=0,0,ROUND(E725/H725,2))</f>
        <v>92.01</v>
      </c>
      <c r="J725" t="s">
        <v>26</v>
      </c>
      <c r="K725" t="s">
        <v>27</v>
      </c>
      <c r="L725">
        <v>1456898400</v>
      </c>
      <c r="M725">
        <v>1458709200</v>
      </c>
      <c r="N725" s="13">
        <f>((L725/60)/60/24)+DATE(1970,1,1)</f>
        <v>42431.25</v>
      </c>
      <c r="O725" s="13">
        <f>((M725/60)/60/24)+DATE(1970,1,1)</f>
        <v>42452.208333333328</v>
      </c>
      <c r="P725" t="b">
        <v>0</v>
      </c>
      <c r="Q725" t="b">
        <v>0</v>
      </c>
      <c r="R725" t="s">
        <v>33</v>
      </c>
      <c r="S725" t="str">
        <f>LEFT(R725,SEARCH("/",R725)-1)</f>
        <v>theater</v>
      </c>
      <c r="T725" t="str">
        <f>RIGHT(R725,LEN(R725)-SEARCH("/",R725))</f>
        <v>plays</v>
      </c>
    </row>
    <row r="726" spans="1:20" ht="34" x14ac:dyDescent="0.2">
      <c r="A726">
        <v>724</v>
      </c>
      <c r="B726" t="s">
        <v>1486</v>
      </c>
      <c r="C726" s="2" t="s">
        <v>1487</v>
      </c>
      <c r="D726" s="3">
        <v>8400</v>
      </c>
      <c r="E726" s="3">
        <v>11261</v>
      </c>
      <c r="F726" s="20">
        <f>ROUND(E726/D726,2)</f>
        <v>1.34</v>
      </c>
      <c r="G726" t="s">
        <v>20</v>
      </c>
      <c r="H726">
        <v>121</v>
      </c>
      <c r="I726" s="3">
        <f>IF(H726=0,0,ROUND(E726/H726,2))</f>
        <v>93.07</v>
      </c>
      <c r="J726" t="s">
        <v>40</v>
      </c>
      <c r="K726" t="s">
        <v>41</v>
      </c>
      <c r="L726">
        <v>1413954000</v>
      </c>
      <c r="M726">
        <v>1414126800</v>
      </c>
      <c r="N726" s="13">
        <f>((L726/60)/60/24)+DATE(1970,1,1)</f>
        <v>41934.208333333336</v>
      </c>
      <c r="O726" s="13">
        <f>((M726/60)/60/24)+DATE(1970,1,1)</f>
        <v>41936.208333333336</v>
      </c>
      <c r="P726" t="b">
        <v>0</v>
      </c>
      <c r="Q726" t="b">
        <v>1</v>
      </c>
      <c r="R726" t="s">
        <v>33</v>
      </c>
      <c r="S726" t="str">
        <f>LEFT(R726,SEARCH("/",R726)-1)</f>
        <v>theater</v>
      </c>
      <c r="T726" t="str">
        <f>RIGHT(R726,LEN(R726)-SEARCH("/",R726))</f>
        <v>plays</v>
      </c>
    </row>
    <row r="727" spans="1:20" ht="17" x14ac:dyDescent="0.2">
      <c r="A727">
        <v>725</v>
      </c>
      <c r="B727" t="s">
        <v>1488</v>
      </c>
      <c r="C727" s="2" t="s">
        <v>1489</v>
      </c>
      <c r="D727" s="3">
        <v>193200</v>
      </c>
      <c r="E727" s="3">
        <v>97369</v>
      </c>
      <c r="F727" s="20">
        <f>ROUND(E727/D727,2)</f>
        <v>0.5</v>
      </c>
      <c r="G727" t="s">
        <v>14</v>
      </c>
      <c r="H727">
        <v>1596</v>
      </c>
      <c r="I727" s="3">
        <f>IF(H727=0,0,ROUND(E727/H727,2))</f>
        <v>61.01</v>
      </c>
      <c r="J727" t="s">
        <v>21</v>
      </c>
      <c r="K727" t="s">
        <v>22</v>
      </c>
      <c r="L727">
        <v>1416031200</v>
      </c>
      <c r="M727">
        <v>1416204000</v>
      </c>
      <c r="N727" s="13">
        <f>((L727/60)/60/24)+DATE(1970,1,1)</f>
        <v>41958.25</v>
      </c>
      <c r="O727" s="13">
        <f>((M727/60)/60/24)+DATE(1970,1,1)</f>
        <v>41960.25</v>
      </c>
      <c r="P727" t="b">
        <v>0</v>
      </c>
      <c r="Q727" t="b">
        <v>0</v>
      </c>
      <c r="R727" t="s">
        <v>292</v>
      </c>
      <c r="S727" t="str">
        <f>LEFT(R727,SEARCH("/",R727)-1)</f>
        <v>games</v>
      </c>
      <c r="T727" t="str">
        <f>RIGHT(R727,LEN(R727)-SEARCH("/",R727))</f>
        <v>mobile games</v>
      </c>
    </row>
    <row r="728" spans="1:20" ht="17" x14ac:dyDescent="0.2">
      <c r="A728">
        <v>726</v>
      </c>
      <c r="B728" t="s">
        <v>1490</v>
      </c>
      <c r="C728" s="2" t="s">
        <v>1491</v>
      </c>
      <c r="D728" s="3">
        <v>54300</v>
      </c>
      <c r="E728" s="3">
        <v>48227</v>
      </c>
      <c r="F728" s="20">
        <f>ROUND(E728/D728,2)</f>
        <v>0.89</v>
      </c>
      <c r="G728" t="s">
        <v>74</v>
      </c>
      <c r="H728">
        <v>524</v>
      </c>
      <c r="I728" s="3">
        <f>IF(H728=0,0,ROUND(E728/H728,2))</f>
        <v>92.04</v>
      </c>
      <c r="J728" t="s">
        <v>21</v>
      </c>
      <c r="K728" t="s">
        <v>22</v>
      </c>
      <c r="L728">
        <v>1287982800</v>
      </c>
      <c r="M728">
        <v>1288501200</v>
      </c>
      <c r="N728" s="13">
        <f>((L728/60)/60/24)+DATE(1970,1,1)</f>
        <v>40476.208333333336</v>
      </c>
      <c r="O728" s="13">
        <f>((M728/60)/60/24)+DATE(1970,1,1)</f>
        <v>40482.208333333336</v>
      </c>
      <c r="P728" t="b">
        <v>0</v>
      </c>
      <c r="Q728" t="b">
        <v>1</v>
      </c>
      <c r="R728" t="s">
        <v>33</v>
      </c>
      <c r="S728" t="str">
        <f>LEFT(R728,SEARCH("/",R728)-1)</f>
        <v>theater</v>
      </c>
      <c r="T728" t="str">
        <f>RIGHT(R728,LEN(R728)-SEARCH("/",R728))</f>
        <v>plays</v>
      </c>
    </row>
    <row r="729" spans="1:20" ht="17" x14ac:dyDescent="0.2">
      <c r="A729">
        <v>727</v>
      </c>
      <c r="B729" t="s">
        <v>1492</v>
      </c>
      <c r="C729" s="2" t="s">
        <v>1493</v>
      </c>
      <c r="D729" s="3">
        <v>8900</v>
      </c>
      <c r="E729" s="3">
        <v>14685</v>
      </c>
      <c r="F729" s="20">
        <f>ROUND(E729/D729,2)</f>
        <v>1.65</v>
      </c>
      <c r="G729" t="s">
        <v>20</v>
      </c>
      <c r="H729">
        <v>181</v>
      </c>
      <c r="I729" s="3">
        <f>IF(H729=0,0,ROUND(E729/H729,2))</f>
        <v>81.13</v>
      </c>
      <c r="J729" t="s">
        <v>21</v>
      </c>
      <c r="K729" t="s">
        <v>22</v>
      </c>
      <c r="L729">
        <v>1547964000</v>
      </c>
      <c r="M729">
        <v>1552971600</v>
      </c>
      <c r="N729" s="13">
        <f>((L729/60)/60/24)+DATE(1970,1,1)</f>
        <v>43485.25</v>
      </c>
      <c r="O729" s="13">
        <f>((M729/60)/60/24)+DATE(1970,1,1)</f>
        <v>43543.208333333328</v>
      </c>
      <c r="P729" t="b">
        <v>0</v>
      </c>
      <c r="Q729" t="b">
        <v>0</v>
      </c>
      <c r="R729" t="s">
        <v>28</v>
      </c>
      <c r="S729" t="str">
        <f>LEFT(R729,SEARCH("/",R729)-1)</f>
        <v>technology</v>
      </c>
      <c r="T729" t="str">
        <f>RIGHT(R729,LEN(R729)-SEARCH("/",R729))</f>
        <v>web</v>
      </c>
    </row>
    <row r="730" spans="1:20" ht="34" x14ac:dyDescent="0.2">
      <c r="A730">
        <v>728</v>
      </c>
      <c r="B730" t="s">
        <v>1494</v>
      </c>
      <c r="C730" s="2" t="s">
        <v>1495</v>
      </c>
      <c r="D730" s="3">
        <v>4200</v>
      </c>
      <c r="E730" s="3">
        <v>735</v>
      </c>
      <c r="F730" s="20">
        <f>ROUND(E730/D730,2)</f>
        <v>0.18</v>
      </c>
      <c r="G730" t="s">
        <v>14</v>
      </c>
      <c r="H730">
        <v>10</v>
      </c>
      <c r="I730" s="3">
        <f>IF(H730=0,0,ROUND(E730/H730,2))</f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>((L730/60)/60/24)+DATE(1970,1,1)</f>
        <v>42515.208333333328</v>
      </c>
      <c r="O730" s="13">
        <f>((M730/60)/60/24)+DATE(1970,1,1)</f>
        <v>42526.208333333328</v>
      </c>
      <c r="P730" t="b">
        <v>0</v>
      </c>
      <c r="Q730" t="b">
        <v>0</v>
      </c>
      <c r="R730" t="s">
        <v>33</v>
      </c>
      <c r="S730" t="str">
        <f>LEFT(R730,SEARCH("/",R730)-1)</f>
        <v>theater</v>
      </c>
      <c r="T730" t="str">
        <f>RIGHT(R730,LEN(R730)-SEARCH("/",R730))</f>
        <v>plays</v>
      </c>
    </row>
    <row r="731" spans="1:20" ht="34" x14ac:dyDescent="0.2">
      <c r="A731">
        <v>729</v>
      </c>
      <c r="B731" t="s">
        <v>1496</v>
      </c>
      <c r="C731" s="2" t="s">
        <v>1497</v>
      </c>
      <c r="D731" s="3">
        <v>5600</v>
      </c>
      <c r="E731" s="3">
        <v>10397</v>
      </c>
      <c r="F731" s="20">
        <f>ROUND(E731/D731,2)</f>
        <v>1.86</v>
      </c>
      <c r="G731" t="s">
        <v>20</v>
      </c>
      <c r="H731">
        <v>122</v>
      </c>
      <c r="I731" s="3">
        <f>IF(H731=0,0,ROUND(E731/H731,2))</f>
        <v>85.22</v>
      </c>
      <c r="J731" t="s">
        <v>21</v>
      </c>
      <c r="K731" t="s">
        <v>22</v>
      </c>
      <c r="L731">
        <v>1359957600</v>
      </c>
      <c r="M731">
        <v>1360130400</v>
      </c>
      <c r="N731" s="13">
        <f>((L731/60)/60/24)+DATE(1970,1,1)</f>
        <v>41309.25</v>
      </c>
      <c r="O731" s="13">
        <f>((M731/60)/60/24)+DATE(1970,1,1)</f>
        <v>41311.25</v>
      </c>
      <c r="P731" t="b">
        <v>0</v>
      </c>
      <c r="Q731" t="b">
        <v>0</v>
      </c>
      <c r="R731" t="s">
        <v>53</v>
      </c>
      <c r="S731" t="str">
        <f>LEFT(R731,SEARCH("/",R731)-1)</f>
        <v>film &amp; video</v>
      </c>
      <c r="T731" t="str">
        <f>RIGHT(R731,LEN(R731)-SEARCH("/",R731))</f>
        <v>drama</v>
      </c>
    </row>
    <row r="732" spans="1:20" ht="17" x14ac:dyDescent="0.2">
      <c r="A732">
        <v>730</v>
      </c>
      <c r="B732" t="s">
        <v>1498</v>
      </c>
      <c r="C732" s="2" t="s">
        <v>1499</v>
      </c>
      <c r="D732" s="3">
        <v>28800</v>
      </c>
      <c r="E732" s="3">
        <v>118847</v>
      </c>
      <c r="F732" s="20">
        <f>ROUND(E732/D732,2)</f>
        <v>4.13</v>
      </c>
      <c r="G732" t="s">
        <v>20</v>
      </c>
      <c r="H732">
        <v>1071</v>
      </c>
      <c r="I732" s="3">
        <f>IF(H732=0,0,ROUND(E732/H732,2))</f>
        <v>110.97</v>
      </c>
      <c r="J732" t="s">
        <v>15</v>
      </c>
      <c r="K732" t="s">
        <v>16</v>
      </c>
      <c r="L732">
        <v>1432357200</v>
      </c>
      <c r="M732">
        <v>1432875600</v>
      </c>
      <c r="N732" s="13">
        <f>((L732/60)/60/24)+DATE(1970,1,1)</f>
        <v>42147.208333333328</v>
      </c>
      <c r="O732" s="13">
        <f>((M732/60)/60/24)+DATE(1970,1,1)</f>
        <v>42153.208333333328</v>
      </c>
      <c r="P732" t="b">
        <v>0</v>
      </c>
      <c r="Q732" t="b">
        <v>0</v>
      </c>
      <c r="R732" t="s">
        <v>65</v>
      </c>
      <c r="S732" t="str">
        <f>LEFT(R732,SEARCH("/",R732)-1)</f>
        <v>technology</v>
      </c>
      <c r="T732" t="str">
        <f>RIGHT(R732,LEN(R732)-SEARCH("/",R732))</f>
        <v>wearables</v>
      </c>
    </row>
    <row r="733" spans="1:20" ht="17" x14ac:dyDescent="0.2">
      <c r="A733">
        <v>731</v>
      </c>
      <c r="B733" t="s">
        <v>1500</v>
      </c>
      <c r="C733" s="2" t="s">
        <v>1501</v>
      </c>
      <c r="D733" s="3">
        <v>8000</v>
      </c>
      <c r="E733" s="3">
        <v>7220</v>
      </c>
      <c r="F733" s="20">
        <f>ROUND(E733/D733,2)</f>
        <v>0.9</v>
      </c>
      <c r="G733" t="s">
        <v>74</v>
      </c>
      <c r="H733">
        <v>219</v>
      </c>
      <c r="I733" s="3">
        <f>IF(H733=0,0,ROUND(E733/H733,2))</f>
        <v>32.97</v>
      </c>
      <c r="J733" t="s">
        <v>21</v>
      </c>
      <c r="K733" t="s">
        <v>22</v>
      </c>
      <c r="L733">
        <v>1500786000</v>
      </c>
      <c r="M733">
        <v>1500872400</v>
      </c>
      <c r="N733" s="13">
        <f>((L733/60)/60/24)+DATE(1970,1,1)</f>
        <v>42939.208333333328</v>
      </c>
      <c r="O733" s="13">
        <f>((M733/60)/60/24)+DATE(1970,1,1)</f>
        <v>42940.208333333328</v>
      </c>
      <c r="P733" t="b">
        <v>0</v>
      </c>
      <c r="Q733" t="b">
        <v>0</v>
      </c>
      <c r="R733" t="s">
        <v>28</v>
      </c>
      <c r="S733" t="str">
        <f>LEFT(R733,SEARCH("/",R733)-1)</f>
        <v>technology</v>
      </c>
      <c r="T733" t="str">
        <f>RIGHT(R733,LEN(R733)-SEARCH("/",R733))</f>
        <v>web</v>
      </c>
    </row>
    <row r="734" spans="1:20" ht="17" x14ac:dyDescent="0.2">
      <c r="A734">
        <v>732</v>
      </c>
      <c r="B734" t="s">
        <v>1502</v>
      </c>
      <c r="C734" s="2" t="s">
        <v>1503</v>
      </c>
      <c r="D734" s="3">
        <v>117000</v>
      </c>
      <c r="E734" s="3">
        <v>107622</v>
      </c>
      <c r="F734" s="20">
        <f>ROUND(E734/D734,2)</f>
        <v>0.92</v>
      </c>
      <c r="G734" t="s">
        <v>14</v>
      </c>
      <c r="H734">
        <v>1121</v>
      </c>
      <c r="I734" s="3">
        <f>IF(H734=0,0,ROUND(E734/H734,2))</f>
        <v>96.01</v>
      </c>
      <c r="J734" t="s">
        <v>21</v>
      </c>
      <c r="K734" t="s">
        <v>22</v>
      </c>
      <c r="L734">
        <v>1490158800</v>
      </c>
      <c r="M734">
        <v>1492146000</v>
      </c>
      <c r="N734" s="13">
        <f>((L734/60)/60/24)+DATE(1970,1,1)</f>
        <v>42816.208333333328</v>
      </c>
      <c r="O734" s="13">
        <f>((M734/60)/60/24)+DATE(1970,1,1)</f>
        <v>42839.208333333328</v>
      </c>
      <c r="P734" t="b">
        <v>0</v>
      </c>
      <c r="Q734" t="b">
        <v>1</v>
      </c>
      <c r="R734" t="s">
        <v>23</v>
      </c>
      <c r="S734" t="str">
        <f>LEFT(R734,SEARCH("/",R734)-1)</f>
        <v>music</v>
      </c>
      <c r="T734" t="str">
        <f>RIGHT(R734,LEN(R734)-SEARCH("/",R734))</f>
        <v>rock</v>
      </c>
    </row>
    <row r="735" spans="1:20" ht="17" x14ac:dyDescent="0.2">
      <c r="A735">
        <v>733</v>
      </c>
      <c r="B735" t="s">
        <v>1504</v>
      </c>
      <c r="C735" s="2" t="s">
        <v>1505</v>
      </c>
      <c r="D735" s="3">
        <v>15800</v>
      </c>
      <c r="E735" s="3">
        <v>83267</v>
      </c>
      <c r="F735" s="20">
        <f>ROUND(E735/D735,2)</f>
        <v>5.27</v>
      </c>
      <c r="G735" t="s">
        <v>20</v>
      </c>
      <c r="H735">
        <v>980</v>
      </c>
      <c r="I735" s="3">
        <f>IF(H735=0,0,ROUND(E735/H735,2))</f>
        <v>84.97</v>
      </c>
      <c r="J735" t="s">
        <v>21</v>
      </c>
      <c r="K735" t="s">
        <v>22</v>
      </c>
      <c r="L735">
        <v>1406178000</v>
      </c>
      <c r="M735">
        <v>1407301200</v>
      </c>
      <c r="N735" s="13">
        <f>((L735/60)/60/24)+DATE(1970,1,1)</f>
        <v>41844.208333333336</v>
      </c>
      <c r="O735" s="13">
        <f>((M735/60)/60/24)+DATE(1970,1,1)</f>
        <v>41857.208333333336</v>
      </c>
      <c r="P735" t="b">
        <v>0</v>
      </c>
      <c r="Q735" t="b">
        <v>0</v>
      </c>
      <c r="R735" t="s">
        <v>148</v>
      </c>
      <c r="S735" t="str">
        <f>LEFT(R735,SEARCH("/",R735)-1)</f>
        <v>music</v>
      </c>
      <c r="T735" t="str">
        <f>RIGHT(R735,LEN(R735)-SEARCH("/",R735))</f>
        <v>metal</v>
      </c>
    </row>
    <row r="736" spans="1:20" ht="17" x14ac:dyDescent="0.2">
      <c r="A736">
        <v>734</v>
      </c>
      <c r="B736" t="s">
        <v>1506</v>
      </c>
      <c r="C736" s="2" t="s">
        <v>1507</v>
      </c>
      <c r="D736" s="3">
        <v>4200</v>
      </c>
      <c r="E736" s="3">
        <v>13404</v>
      </c>
      <c r="F736" s="20">
        <f>ROUND(E736/D736,2)</f>
        <v>3.19</v>
      </c>
      <c r="G736" t="s">
        <v>20</v>
      </c>
      <c r="H736">
        <v>536</v>
      </c>
      <c r="I736" s="3">
        <f>IF(H736=0,0,ROUND(E736/H736,2))</f>
        <v>25.01</v>
      </c>
      <c r="J736" t="s">
        <v>21</v>
      </c>
      <c r="K736" t="s">
        <v>22</v>
      </c>
      <c r="L736">
        <v>1485583200</v>
      </c>
      <c r="M736">
        <v>1486620000</v>
      </c>
      <c r="N736" s="13">
        <f>((L736/60)/60/24)+DATE(1970,1,1)</f>
        <v>42763.25</v>
      </c>
      <c r="O736" s="13">
        <f>((M736/60)/60/24)+DATE(1970,1,1)</f>
        <v>42775.25</v>
      </c>
      <c r="P736" t="b">
        <v>0</v>
      </c>
      <c r="Q736" t="b">
        <v>1</v>
      </c>
      <c r="R736" t="s">
        <v>33</v>
      </c>
      <c r="S736" t="str">
        <f>LEFT(R736,SEARCH("/",R736)-1)</f>
        <v>theater</v>
      </c>
      <c r="T736" t="str">
        <f>RIGHT(R736,LEN(R736)-SEARCH("/",R736))</f>
        <v>plays</v>
      </c>
    </row>
    <row r="737" spans="1:20" ht="34" x14ac:dyDescent="0.2">
      <c r="A737">
        <v>735</v>
      </c>
      <c r="B737" t="s">
        <v>1508</v>
      </c>
      <c r="C737" s="2" t="s">
        <v>1509</v>
      </c>
      <c r="D737" s="3">
        <v>37100</v>
      </c>
      <c r="E737" s="3">
        <v>131404</v>
      </c>
      <c r="F737" s="20">
        <f>ROUND(E737/D737,2)</f>
        <v>3.54</v>
      </c>
      <c r="G737" t="s">
        <v>20</v>
      </c>
      <c r="H737">
        <v>1991</v>
      </c>
      <c r="I737" s="3">
        <f>IF(H737=0,0,ROUND(E737/H737,2))</f>
        <v>66</v>
      </c>
      <c r="J737" t="s">
        <v>21</v>
      </c>
      <c r="K737" t="s">
        <v>22</v>
      </c>
      <c r="L737">
        <v>1459314000</v>
      </c>
      <c r="M737">
        <v>1459918800</v>
      </c>
      <c r="N737" s="13">
        <f>((L737/60)/60/24)+DATE(1970,1,1)</f>
        <v>42459.208333333328</v>
      </c>
      <c r="O737" s="13">
        <f>((M737/60)/60/24)+DATE(1970,1,1)</f>
        <v>42466.208333333328</v>
      </c>
      <c r="P737" t="b">
        <v>0</v>
      </c>
      <c r="Q737" t="b">
        <v>0</v>
      </c>
      <c r="R737" t="s">
        <v>122</v>
      </c>
      <c r="S737" t="str">
        <f>LEFT(R737,SEARCH("/",R737)-1)</f>
        <v>photography</v>
      </c>
      <c r="T737" t="str">
        <f>RIGHT(R737,LEN(R737)-SEARCH("/",R737))</f>
        <v>photography books</v>
      </c>
    </row>
    <row r="738" spans="1:20" ht="17" x14ac:dyDescent="0.2">
      <c r="A738">
        <v>736</v>
      </c>
      <c r="B738" t="s">
        <v>1510</v>
      </c>
      <c r="C738" s="2" t="s">
        <v>1511</v>
      </c>
      <c r="D738" s="3">
        <v>7700</v>
      </c>
      <c r="E738" s="3">
        <v>2533</v>
      </c>
      <c r="F738" s="20">
        <f>ROUND(E738/D738,2)</f>
        <v>0.33</v>
      </c>
      <c r="G738" t="s">
        <v>74</v>
      </c>
      <c r="H738">
        <v>29</v>
      </c>
      <c r="I738" s="3">
        <f>IF(H738=0,0,ROUND(E738/H738,2))</f>
        <v>87.34</v>
      </c>
      <c r="J738" t="s">
        <v>21</v>
      </c>
      <c r="K738" t="s">
        <v>22</v>
      </c>
      <c r="L738">
        <v>1424412000</v>
      </c>
      <c r="M738">
        <v>1424757600</v>
      </c>
      <c r="N738" s="13">
        <f>((L738/60)/60/24)+DATE(1970,1,1)</f>
        <v>42055.25</v>
      </c>
      <c r="O738" s="13">
        <f>((M738/60)/60/24)+DATE(1970,1,1)</f>
        <v>42059.25</v>
      </c>
      <c r="P738" t="b">
        <v>0</v>
      </c>
      <c r="Q738" t="b">
        <v>0</v>
      </c>
      <c r="R738" t="s">
        <v>68</v>
      </c>
      <c r="S738" t="str">
        <f>LEFT(R738,SEARCH("/",R738)-1)</f>
        <v>publishing</v>
      </c>
      <c r="T738" t="str">
        <f>RIGHT(R738,LEN(R738)-SEARCH("/",R738))</f>
        <v>nonfiction</v>
      </c>
    </row>
    <row r="739" spans="1:20" ht="34" x14ac:dyDescent="0.2">
      <c r="A739">
        <v>737</v>
      </c>
      <c r="B739" t="s">
        <v>1512</v>
      </c>
      <c r="C739" s="2" t="s">
        <v>1513</v>
      </c>
      <c r="D739" s="3">
        <v>3700</v>
      </c>
      <c r="E739" s="3">
        <v>5028</v>
      </c>
      <c r="F739" s="20">
        <f>ROUND(E739/D739,2)</f>
        <v>1.36</v>
      </c>
      <c r="G739" t="s">
        <v>20</v>
      </c>
      <c r="H739">
        <v>180</v>
      </c>
      <c r="I739" s="3">
        <f>IF(H739=0,0,ROUND(E739/H739,2))</f>
        <v>27.93</v>
      </c>
      <c r="J739" t="s">
        <v>21</v>
      </c>
      <c r="K739" t="s">
        <v>22</v>
      </c>
      <c r="L739">
        <v>1478844000</v>
      </c>
      <c r="M739">
        <v>1479880800</v>
      </c>
      <c r="N739" s="13">
        <f>((L739/60)/60/24)+DATE(1970,1,1)</f>
        <v>42685.25</v>
      </c>
      <c r="O739" s="13">
        <f>((M739/60)/60/24)+DATE(1970,1,1)</f>
        <v>42697.25</v>
      </c>
      <c r="P739" t="b">
        <v>0</v>
      </c>
      <c r="Q739" t="b">
        <v>0</v>
      </c>
      <c r="R739" t="s">
        <v>60</v>
      </c>
      <c r="S739" t="str">
        <f>LEFT(R739,SEARCH("/",R739)-1)</f>
        <v>music</v>
      </c>
      <c r="T739" t="str">
        <f>RIGHT(R739,LEN(R739)-SEARCH("/",R739))</f>
        <v>indie rock</v>
      </c>
    </row>
    <row r="740" spans="1:20" ht="34" x14ac:dyDescent="0.2">
      <c r="A740">
        <v>738</v>
      </c>
      <c r="B740" t="s">
        <v>1032</v>
      </c>
      <c r="C740" s="2" t="s">
        <v>1514</v>
      </c>
      <c r="D740" s="3">
        <v>74700</v>
      </c>
      <c r="E740" s="3">
        <v>1557</v>
      </c>
      <c r="F740" s="20">
        <f>ROUND(E740/D740,2)</f>
        <v>0.02</v>
      </c>
      <c r="G740" t="s">
        <v>14</v>
      </c>
      <c r="H740">
        <v>15</v>
      </c>
      <c r="I740" s="3">
        <f>IF(H740=0,0,ROUND(E740/H740,2))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>((L740/60)/60/24)+DATE(1970,1,1)</f>
        <v>41959.25</v>
      </c>
      <c r="O740" s="13">
        <f>((M740/60)/60/24)+DATE(1970,1,1)</f>
        <v>41981.25</v>
      </c>
      <c r="P740" t="b">
        <v>0</v>
      </c>
      <c r="Q740" t="b">
        <v>1</v>
      </c>
      <c r="R740" t="s">
        <v>33</v>
      </c>
      <c r="S740" t="str">
        <f>LEFT(R740,SEARCH("/",R740)-1)</f>
        <v>theater</v>
      </c>
      <c r="T740" t="str">
        <f>RIGHT(R740,LEN(R740)-SEARCH("/",R740))</f>
        <v>plays</v>
      </c>
    </row>
    <row r="741" spans="1:20" ht="17" x14ac:dyDescent="0.2">
      <c r="A741">
        <v>739</v>
      </c>
      <c r="B741" t="s">
        <v>1515</v>
      </c>
      <c r="C741" s="2" t="s">
        <v>1516</v>
      </c>
      <c r="D741" s="3">
        <v>10000</v>
      </c>
      <c r="E741" s="3">
        <v>6100</v>
      </c>
      <c r="F741" s="20">
        <f>ROUND(E741/D741,2)</f>
        <v>0.61</v>
      </c>
      <c r="G741" t="s">
        <v>14</v>
      </c>
      <c r="H741">
        <v>191</v>
      </c>
      <c r="I741" s="3">
        <f>IF(H741=0,0,ROUND(E741/H741,2))</f>
        <v>31.94</v>
      </c>
      <c r="J741" t="s">
        <v>21</v>
      </c>
      <c r="K741" t="s">
        <v>22</v>
      </c>
      <c r="L741">
        <v>1340946000</v>
      </c>
      <c r="M741">
        <v>1341032400</v>
      </c>
      <c r="N741" s="13">
        <f>((L741/60)/60/24)+DATE(1970,1,1)</f>
        <v>41089.208333333336</v>
      </c>
      <c r="O741" s="13">
        <f>((M741/60)/60/24)+DATE(1970,1,1)</f>
        <v>41090.208333333336</v>
      </c>
      <c r="P741" t="b">
        <v>0</v>
      </c>
      <c r="Q741" t="b">
        <v>0</v>
      </c>
      <c r="R741" t="s">
        <v>60</v>
      </c>
      <c r="S741" t="str">
        <f>LEFT(R741,SEARCH("/",R741)-1)</f>
        <v>music</v>
      </c>
      <c r="T741" t="str">
        <f>RIGHT(R741,LEN(R741)-SEARCH("/",R741))</f>
        <v>indie rock</v>
      </c>
    </row>
    <row r="742" spans="1:20" ht="34" x14ac:dyDescent="0.2">
      <c r="A742">
        <v>740</v>
      </c>
      <c r="B742" t="s">
        <v>1517</v>
      </c>
      <c r="C742" s="2" t="s">
        <v>1518</v>
      </c>
      <c r="D742" s="3">
        <v>5300</v>
      </c>
      <c r="E742" s="3">
        <v>1592</v>
      </c>
      <c r="F742" s="20">
        <f>ROUND(E742/D742,2)</f>
        <v>0.3</v>
      </c>
      <c r="G742" t="s">
        <v>14</v>
      </c>
      <c r="H742">
        <v>16</v>
      </c>
      <c r="I742" s="3">
        <f>IF(H742=0,0,ROUND(E742/H742,2))</f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>((L742/60)/60/24)+DATE(1970,1,1)</f>
        <v>42769.25</v>
      </c>
      <c r="O742" s="13">
        <f>((M742/60)/60/24)+DATE(1970,1,1)</f>
        <v>42772.25</v>
      </c>
      <c r="P742" t="b">
        <v>0</v>
      </c>
      <c r="Q742" t="b">
        <v>0</v>
      </c>
      <c r="R742" t="s">
        <v>33</v>
      </c>
      <c r="S742" t="str">
        <f>LEFT(R742,SEARCH("/",R742)-1)</f>
        <v>theater</v>
      </c>
      <c r="T742" t="str">
        <f>RIGHT(R742,LEN(R742)-SEARCH("/",R742))</f>
        <v>plays</v>
      </c>
    </row>
    <row r="743" spans="1:20" ht="17" x14ac:dyDescent="0.2">
      <c r="A743">
        <v>741</v>
      </c>
      <c r="B743" t="s">
        <v>628</v>
      </c>
      <c r="C743" s="2" t="s">
        <v>1519</v>
      </c>
      <c r="D743" s="3">
        <v>1200</v>
      </c>
      <c r="E743" s="3">
        <v>14150</v>
      </c>
      <c r="F743" s="20">
        <f>ROUND(E743/D743,2)</f>
        <v>11.79</v>
      </c>
      <c r="G743" t="s">
        <v>20</v>
      </c>
      <c r="H743">
        <v>130</v>
      </c>
      <c r="I743" s="3">
        <f>IF(H743=0,0,ROUND(E743/H743,2))</f>
        <v>108.85</v>
      </c>
      <c r="J743" t="s">
        <v>21</v>
      </c>
      <c r="K743" t="s">
        <v>22</v>
      </c>
      <c r="L743">
        <v>1274590800</v>
      </c>
      <c r="M743">
        <v>1274677200</v>
      </c>
      <c r="N743" s="13">
        <f>((L743/60)/60/24)+DATE(1970,1,1)</f>
        <v>40321.208333333336</v>
      </c>
      <c r="O743" s="13">
        <f>((M743/60)/60/24)+DATE(1970,1,1)</f>
        <v>40322.208333333336</v>
      </c>
      <c r="P743" t="b">
        <v>0</v>
      </c>
      <c r="Q743" t="b">
        <v>0</v>
      </c>
      <c r="R743" t="s">
        <v>33</v>
      </c>
      <c r="S743" t="str">
        <f>LEFT(R743,SEARCH("/",R743)-1)</f>
        <v>theater</v>
      </c>
      <c r="T743" t="str">
        <f>RIGHT(R743,LEN(R743)-SEARCH("/",R743))</f>
        <v>plays</v>
      </c>
    </row>
    <row r="744" spans="1:20" ht="17" x14ac:dyDescent="0.2">
      <c r="A744">
        <v>742</v>
      </c>
      <c r="B744" t="s">
        <v>1520</v>
      </c>
      <c r="C744" s="2" t="s">
        <v>1521</v>
      </c>
      <c r="D744" s="3">
        <v>1200</v>
      </c>
      <c r="E744" s="3">
        <v>13513</v>
      </c>
      <c r="F744" s="20">
        <f>ROUND(E744/D744,2)</f>
        <v>11.26</v>
      </c>
      <c r="G744" t="s">
        <v>20</v>
      </c>
      <c r="H744">
        <v>122</v>
      </c>
      <c r="I744" s="3">
        <f>IF(H744=0,0,ROUND(E744/H744,2))</f>
        <v>110.76</v>
      </c>
      <c r="J744" t="s">
        <v>21</v>
      </c>
      <c r="K744" t="s">
        <v>22</v>
      </c>
      <c r="L744">
        <v>1263880800</v>
      </c>
      <c r="M744">
        <v>1267509600</v>
      </c>
      <c r="N744" s="13">
        <f>((L744/60)/60/24)+DATE(1970,1,1)</f>
        <v>40197.25</v>
      </c>
      <c r="O744" s="13">
        <f>((M744/60)/60/24)+DATE(1970,1,1)</f>
        <v>40239.25</v>
      </c>
      <c r="P744" t="b">
        <v>0</v>
      </c>
      <c r="Q744" t="b">
        <v>0</v>
      </c>
      <c r="R744" t="s">
        <v>50</v>
      </c>
      <c r="S744" t="str">
        <f>LEFT(R744,SEARCH("/",R744)-1)</f>
        <v>music</v>
      </c>
      <c r="T744" t="str">
        <f>RIGHT(R744,LEN(R744)-SEARCH("/",R744))</f>
        <v>electric music</v>
      </c>
    </row>
    <row r="745" spans="1:20" ht="34" x14ac:dyDescent="0.2">
      <c r="A745">
        <v>743</v>
      </c>
      <c r="B745" t="s">
        <v>1522</v>
      </c>
      <c r="C745" s="2" t="s">
        <v>1523</v>
      </c>
      <c r="D745" s="3">
        <v>3900</v>
      </c>
      <c r="E745" s="3">
        <v>504</v>
      </c>
      <c r="F745" s="20">
        <f>ROUND(E745/D745,2)</f>
        <v>0.13</v>
      </c>
      <c r="G745" t="s">
        <v>14</v>
      </c>
      <c r="H745">
        <v>17</v>
      </c>
      <c r="I745" s="3">
        <f>IF(H745=0,0,ROUND(E745/H745,2))</f>
        <v>29.65</v>
      </c>
      <c r="J745" t="s">
        <v>21</v>
      </c>
      <c r="K745" t="s">
        <v>22</v>
      </c>
      <c r="L745">
        <v>1445403600</v>
      </c>
      <c r="M745">
        <v>1445922000</v>
      </c>
      <c r="N745" s="13">
        <f>((L745/60)/60/24)+DATE(1970,1,1)</f>
        <v>42298.208333333328</v>
      </c>
      <c r="O745" s="13">
        <f>((M745/60)/60/24)+DATE(1970,1,1)</f>
        <v>42304.208333333328</v>
      </c>
      <c r="P745" t="b">
        <v>0</v>
      </c>
      <c r="Q745" t="b">
        <v>1</v>
      </c>
      <c r="R745" t="s">
        <v>33</v>
      </c>
      <c r="S745" t="str">
        <f>LEFT(R745,SEARCH("/",R745)-1)</f>
        <v>theater</v>
      </c>
      <c r="T745" t="str">
        <f>RIGHT(R745,LEN(R745)-SEARCH("/",R745))</f>
        <v>plays</v>
      </c>
    </row>
    <row r="746" spans="1:20" ht="17" x14ac:dyDescent="0.2">
      <c r="A746">
        <v>744</v>
      </c>
      <c r="B746" t="s">
        <v>1524</v>
      </c>
      <c r="C746" s="2" t="s">
        <v>1525</v>
      </c>
      <c r="D746" s="3">
        <v>2000</v>
      </c>
      <c r="E746" s="3">
        <v>14240</v>
      </c>
      <c r="F746" s="20">
        <f>ROUND(E746/D746,2)</f>
        <v>7.12</v>
      </c>
      <c r="G746" t="s">
        <v>20</v>
      </c>
      <c r="H746">
        <v>140</v>
      </c>
      <c r="I746" s="3">
        <f>IF(H746=0,0,ROUND(E746/H746,2))</f>
        <v>101.71</v>
      </c>
      <c r="J746" t="s">
        <v>21</v>
      </c>
      <c r="K746" t="s">
        <v>22</v>
      </c>
      <c r="L746">
        <v>1533877200</v>
      </c>
      <c r="M746">
        <v>1534050000</v>
      </c>
      <c r="N746" s="13">
        <f>((L746/60)/60/24)+DATE(1970,1,1)</f>
        <v>43322.208333333328</v>
      </c>
      <c r="O746" s="13">
        <f>((M746/60)/60/24)+DATE(1970,1,1)</f>
        <v>43324.208333333328</v>
      </c>
      <c r="P746" t="b">
        <v>0</v>
      </c>
      <c r="Q746" t="b">
        <v>1</v>
      </c>
      <c r="R746" t="s">
        <v>33</v>
      </c>
      <c r="S746" t="str">
        <f>LEFT(R746,SEARCH("/",R746)-1)</f>
        <v>theater</v>
      </c>
      <c r="T746" t="str">
        <f>RIGHT(R746,LEN(R746)-SEARCH("/",R746))</f>
        <v>plays</v>
      </c>
    </row>
    <row r="747" spans="1:20" ht="34" x14ac:dyDescent="0.2">
      <c r="A747">
        <v>745</v>
      </c>
      <c r="B747" t="s">
        <v>1526</v>
      </c>
      <c r="C747" s="2" t="s">
        <v>1527</v>
      </c>
      <c r="D747" s="3">
        <v>6900</v>
      </c>
      <c r="E747" s="3">
        <v>2091</v>
      </c>
      <c r="F747" s="20">
        <f>ROUND(E747/D747,2)</f>
        <v>0.3</v>
      </c>
      <c r="G747" t="s">
        <v>14</v>
      </c>
      <c r="H747">
        <v>34</v>
      </c>
      <c r="I747" s="3">
        <f>IF(H747=0,0,ROUND(E747/H747,2))</f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>((L747/60)/60/24)+DATE(1970,1,1)</f>
        <v>40328.208333333336</v>
      </c>
      <c r="O747" s="13">
        <f>((M747/60)/60/24)+DATE(1970,1,1)</f>
        <v>40355.208333333336</v>
      </c>
      <c r="P747" t="b">
        <v>0</v>
      </c>
      <c r="Q747" t="b">
        <v>0</v>
      </c>
      <c r="R747" t="s">
        <v>65</v>
      </c>
      <c r="S747" t="str">
        <f>LEFT(R747,SEARCH("/",R747)-1)</f>
        <v>technology</v>
      </c>
      <c r="T747" t="str">
        <f>RIGHT(R747,LEN(R747)-SEARCH("/",R747))</f>
        <v>wearables</v>
      </c>
    </row>
    <row r="748" spans="1:20" ht="17" x14ac:dyDescent="0.2">
      <c r="A748">
        <v>746</v>
      </c>
      <c r="B748" t="s">
        <v>1528</v>
      </c>
      <c r="C748" s="2" t="s">
        <v>1529</v>
      </c>
      <c r="D748" s="3">
        <v>55800</v>
      </c>
      <c r="E748" s="3">
        <v>118580</v>
      </c>
      <c r="F748" s="20">
        <f>ROUND(E748/D748,2)</f>
        <v>2.13</v>
      </c>
      <c r="G748" t="s">
        <v>20</v>
      </c>
      <c r="H748">
        <v>3388</v>
      </c>
      <c r="I748" s="3">
        <f>IF(H748=0,0,ROUND(E748/H748,2))</f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>((L748/60)/60/24)+DATE(1970,1,1)</f>
        <v>40825.208333333336</v>
      </c>
      <c r="O748" s="13">
        <f>((M748/60)/60/24)+DATE(1970,1,1)</f>
        <v>40830.208333333336</v>
      </c>
      <c r="P748" t="b">
        <v>0</v>
      </c>
      <c r="Q748" t="b">
        <v>0</v>
      </c>
      <c r="R748" t="s">
        <v>28</v>
      </c>
      <c r="S748" t="str">
        <f>LEFT(R748,SEARCH("/",R748)-1)</f>
        <v>technology</v>
      </c>
      <c r="T748" t="str">
        <f>RIGHT(R748,LEN(R748)-SEARCH("/",R748))</f>
        <v>web</v>
      </c>
    </row>
    <row r="749" spans="1:20" ht="17" x14ac:dyDescent="0.2">
      <c r="A749">
        <v>747</v>
      </c>
      <c r="B749" t="s">
        <v>1530</v>
      </c>
      <c r="C749" s="2" t="s">
        <v>1531</v>
      </c>
      <c r="D749" s="3">
        <v>4900</v>
      </c>
      <c r="E749" s="3">
        <v>11214</v>
      </c>
      <c r="F749" s="20">
        <f>ROUND(E749/D749,2)</f>
        <v>2.29</v>
      </c>
      <c r="G749" t="s">
        <v>20</v>
      </c>
      <c r="H749">
        <v>280</v>
      </c>
      <c r="I749" s="3">
        <f>IF(H749=0,0,ROUND(E749/H749,2))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>((L749/60)/60/24)+DATE(1970,1,1)</f>
        <v>40423.208333333336</v>
      </c>
      <c r="O749" s="13">
        <f>((M749/60)/60/24)+DATE(1970,1,1)</f>
        <v>40434.208333333336</v>
      </c>
      <c r="P749" t="b">
        <v>0</v>
      </c>
      <c r="Q749" t="b">
        <v>0</v>
      </c>
      <c r="R749" t="s">
        <v>33</v>
      </c>
      <c r="S749" t="str">
        <f>LEFT(R749,SEARCH("/",R749)-1)</f>
        <v>theater</v>
      </c>
      <c r="T749" t="str">
        <f>RIGHT(R749,LEN(R749)-SEARCH("/",R749))</f>
        <v>plays</v>
      </c>
    </row>
    <row r="750" spans="1:20" ht="17" x14ac:dyDescent="0.2">
      <c r="A750">
        <v>748</v>
      </c>
      <c r="B750" t="s">
        <v>1532</v>
      </c>
      <c r="C750" s="2" t="s">
        <v>1533</v>
      </c>
      <c r="D750" s="3">
        <v>194900</v>
      </c>
      <c r="E750" s="3">
        <v>68137</v>
      </c>
      <c r="F750" s="20">
        <f>ROUND(E750/D750,2)</f>
        <v>0.35</v>
      </c>
      <c r="G750" t="s">
        <v>74</v>
      </c>
      <c r="H750">
        <v>614</v>
      </c>
      <c r="I750" s="3">
        <f>IF(H750=0,0,ROUND(E750/H750,2))</f>
        <v>110.97</v>
      </c>
      <c r="J750" t="s">
        <v>21</v>
      </c>
      <c r="K750" t="s">
        <v>22</v>
      </c>
      <c r="L750">
        <v>1267423200</v>
      </c>
      <c r="M750">
        <v>1269579600</v>
      </c>
      <c r="N750" s="13">
        <f>((L750/60)/60/24)+DATE(1970,1,1)</f>
        <v>40238.25</v>
      </c>
      <c r="O750" s="13">
        <f>((M750/60)/60/24)+DATE(1970,1,1)</f>
        <v>40263.208333333336</v>
      </c>
      <c r="P750" t="b">
        <v>0</v>
      </c>
      <c r="Q750" t="b">
        <v>1</v>
      </c>
      <c r="R750" t="s">
        <v>71</v>
      </c>
      <c r="S750" t="str">
        <f>LEFT(R750,SEARCH("/",R750)-1)</f>
        <v>film &amp; video</v>
      </c>
      <c r="T750" t="str">
        <f>RIGHT(R750,LEN(R750)-SEARCH("/",R750))</f>
        <v>animation</v>
      </c>
    </row>
    <row r="751" spans="1:20" ht="17" x14ac:dyDescent="0.2">
      <c r="A751">
        <v>749</v>
      </c>
      <c r="B751" t="s">
        <v>1534</v>
      </c>
      <c r="C751" s="2" t="s">
        <v>1535</v>
      </c>
      <c r="D751" s="3">
        <v>8600</v>
      </c>
      <c r="E751" s="3">
        <v>13527</v>
      </c>
      <c r="F751" s="20">
        <f>ROUND(E751/D751,2)</f>
        <v>1.57</v>
      </c>
      <c r="G751" t="s">
        <v>20</v>
      </c>
      <c r="H751">
        <v>366</v>
      </c>
      <c r="I751" s="3">
        <f>IF(H751=0,0,ROUND(E751/H751,2))</f>
        <v>36.96</v>
      </c>
      <c r="J751" t="s">
        <v>107</v>
      </c>
      <c r="K751" t="s">
        <v>108</v>
      </c>
      <c r="L751">
        <v>1412744400</v>
      </c>
      <c r="M751">
        <v>1413781200</v>
      </c>
      <c r="N751" s="13">
        <f>((L751/60)/60/24)+DATE(1970,1,1)</f>
        <v>41920.208333333336</v>
      </c>
      <c r="O751" s="13">
        <f>((M751/60)/60/24)+DATE(1970,1,1)</f>
        <v>41932.208333333336</v>
      </c>
      <c r="P751" t="b">
        <v>0</v>
      </c>
      <c r="Q751" t="b">
        <v>1</v>
      </c>
      <c r="R751" t="s">
        <v>65</v>
      </c>
      <c r="S751" t="str">
        <f>LEFT(R751,SEARCH("/",R751)-1)</f>
        <v>technology</v>
      </c>
      <c r="T751" t="str">
        <f>RIGHT(R751,LEN(R751)-SEARCH("/",R751))</f>
        <v>wearables</v>
      </c>
    </row>
    <row r="752" spans="1:20" ht="17" x14ac:dyDescent="0.2">
      <c r="A752">
        <v>750</v>
      </c>
      <c r="B752" t="s">
        <v>1536</v>
      </c>
      <c r="C752" s="2" t="s">
        <v>1537</v>
      </c>
      <c r="D752" s="3">
        <v>100</v>
      </c>
      <c r="E752" s="3">
        <v>1</v>
      </c>
      <c r="F752" s="20">
        <f>ROUND(E752/D752,2)</f>
        <v>0.01</v>
      </c>
      <c r="G752" t="s">
        <v>14</v>
      </c>
      <c r="H752">
        <v>1</v>
      </c>
      <c r="I752" s="3">
        <f>IF(H752=0,0,ROUND(E752/H752,2))</f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>((L752/60)/60/24)+DATE(1970,1,1)</f>
        <v>40360.208333333336</v>
      </c>
      <c r="O752" s="13">
        <f>((M752/60)/60/24)+DATE(1970,1,1)</f>
        <v>40385.208333333336</v>
      </c>
      <c r="P752" t="b">
        <v>0</v>
      </c>
      <c r="Q752" t="b">
        <v>0</v>
      </c>
      <c r="R752" t="s">
        <v>50</v>
      </c>
      <c r="S752" t="str">
        <f>LEFT(R752,SEARCH("/",R752)-1)</f>
        <v>music</v>
      </c>
      <c r="T752" t="str">
        <f>RIGHT(R752,LEN(R752)-SEARCH("/",R752))</f>
        <v>electric music</v>
      </c>
    </row>
    <row r="753" spans="1:20" ht="17" x14ac:dyDescent="0.2">
      <c r="A753">
        <v>751</v>
      </c>
      <c r="B753" t="s">
        <v>1538</v>
      </c>
      <c r="C753" s="2" t="s">
        <v>1539</v>
      </c>
      <c r="D753" s="3">
        <v>3600</v>
      </c>
      <c r="E753" s="3">
        <v>8363</v>
      </c>
      <c r="F753" s="20">
        <f>ROUND(E753/D753,2)</f>
        <v>2.3199999999999998</v>
      </c>
      <c r="G753" t="s">
        <v>20</v>
      </c>
      <c r="H753">
        <v>270</v>
      </c>
      <c r="I753" s="3">
        <f>IF(H753=0,0,ROUND(E753/H753,2))</f>
        <v>30.97</v>
      </c>
      <c r="J753" t="s">
        <v>21</v>
      </c>
      <c r="K753" t="s">
        <v>22</v>
      </c>
      <c r="L753">
        <v>1458190800</v>
      </c>
      <c r="M753">
        <v>1459486800</v>
      </c>
      <c r="N753" s="13">
        <f>((L753/60)/60/24)+DATE(1970,1,1)</f>
        <v>42446.208333333328</v>
      </c>
      <c r="O753" s="13">
        <f>((M753/60)/60/24)+DATE(1970,1,1)</f>
        <v>42461.208333333328</v>
      </c>
      <c r="P753" t="b">
        <v>1</v>
      </c>
      <c r="Q753" t="b">
        <v>1</v>
      </c>
      <c r="R753" t="s">
        <v>68</v>
      </c>
      <c r="S753" t="str">
        <f>LEFT(R753,SEARCH("/",R753)-1)</f>
        <v>publishing</v>
      </c>
      <c r="T753" t="str">
        <f>RIGHT(R753,LEN(R753)-SEARCH("/",R753))</f>
        <v>nonfiction</v>
      </c>
    </row>
    <row r="754" spans="1:20" ht="17" x14ac:dyDescent="0.2">
      <c r="A754">
        <v>752</v>
      </c>
      <c r="B754" t="s">
        <v>1540</v>
      </c>
      <c r="C754" s="2" t="s">
        <v>1541</v>
      </c>
      <c r="D754" s="3">
        <v>5800</v>
      </c>
      <c r="E754" s="3">
        <v>5362</v>
      </c>
      <c r="F754" s="20">
        <f>ROUND(E754/D754,2)</f>
        <v>0.92</v>
      </c>
      <c r="G754" t="s">
        <v>74</v>
      </c>
      <c r="H754">
        <v>114</v>
      </c>
      <c r="I754" s="3">
        <f>IF(H754=0,0,ROUND(E754/H754,2))</f>
        <v>47.04</v>
      </c>
      <c r="J754" t="s">
        <v>21</v>
      </c>
      <c r="K754" t="s">
        <v>22</v>
      </c>
      <c r="L754">
        <v>1280984400</v>
      </c>
      <c r="M754">
        <v>1282539600</v>
      </c>
      <c r="N754" s="13">
        <f>((L754/60)/60/24)+DATE(1970,1,1)</f>
        <v>40395.208333333336</v>
      </c>
      <c r="O754" s="13">
        <f>((M754/60)/60/24)+DATE(1970,1,1)</f>
        <v>40413.208333333336</v>
      </c>
      <c r="P754" t="b">
        <v>0</v>
      </c>
      <c r="Q754" t="b">
        <v>1</v>
      </c>
      <c r="R754" t="s">
        <v>33</v>
      </c>
      <c r="S754" t="str">
        <f>LEFT(R754,SEARCH("/",R754)-1)</f>
        <v>theater</v>
      </c>
      <c r="T754" t="str">
        <f>RIGHT(R754,LEN(R754)-SEARCH("/",R754))</f>
        <v>plays</v>
      </c>
    </row>
    <row r="755" spans="1:20" ht="17" x14ac:dyDescent="0.2">
      <c r="A755">
        <v>753</v>
      </c>
      <c r="B755" t="s">
        <v>1542</v>
      </c>
      <c r="C755" s="2" t="s">
        <v>1543</v>
      </c>
      <c r="D755" s="3">
        <v>4700</v>
      </c>
      <c r="E755" s="3">
        <v>12065</v>
      </c>
      <c r="F755" s="20">
        <f>ROUND(E755/D755,2)</f>
        <v>2.57</v>
      </c>
      <c r="G755" t="s">
        <v>20</v>
      </c>
      <c r="H755">
        <v>137</v>
      </c>
      <c r="I755" s="3">
        <f>IF(H755=0,0,ROUND(E755/H755,2))</f>
        <v>88.07</v>
      </c>
      <c r="J755" t="s">
        <v>21</v>
      </c>
      <c r="K755" t="s">
        <v>22</v>
      </c>
      <c r="L755">
        <v>1274590800</v>
      </c>
      <c r="M755">
        <v>1275886800</v>
      </c>
      <c r="N755" s="13">
        <f>((L755/60)/60/24)+DATE(1970,1,1)</f>
        <v>40321.208333333336</v>
      </c>
      <c r="O755" s="13">
        <f>((M755/60)/60/24)+DATE(1970,1,1)</f>
        <v>40336.208333333336</v>
      </c>
      <c r="P755" t="b">
        <v>0</v>
      </c>
      <c r="Q755" t="b">
        <v>0</v>
      </c>
      <c r="R755" t="s">
        <v>122</v>
      </c>
      <c r="S755" t="str">
        <f>LEFT(R755,SEARCH("/",R755)-1)</f>
        <v>photography</v>
      </c>
      <c r="T755" t="str">
        <f>RIGHT(R755,LEN(R755)-SEARCH("/",R755))</f>
        <v>photography books</v>
      </c>
    </row>
    <row r="756" spans="1:20" ht="17" x14ac:dyDescent="0.2">
      <c r="A756">
        <v>754</v>
      </c>
      <c r="B756" t="s">
        <v>1544</v>
      </c>
      <c r="C756" s="2" t="s">
        <v>1545</v>
      </c>
      <c r="D756" s="3">
        <v>70400</v>
      </c>
      <c r="E756" s="3">
        <v>118603</v>
      </c>
      <c r="F756" s="20">
        <f>ROUND(E756/D756,2)</f>
        <v>1.68</v>
      </c>
      <c r="G756" t="s">
        <v>20</v>
      </c>
      <c r="H756">
        <v>3205</v>
      </c>
      <c r="I756" s="3">
        <f>IF(H756=0,0,ROUND(E756/H756,2))</f>
        <v>37.01</v>
      </c>
      <c r="J756" t="s">
        <v>21</v>
      </c>
      <c r="K756" t="s">
        <v>22</v>
      </c>
      <c r="L756">
        <v>1351400400</v>
      </c>
      <c r="M756">
        <v>1355983200</v>
      </c>
      <c r="N756" s="13">
        <f>((L756/60)/60/24)+DATE(1970,1,1)</f>
        <v>41210.208333333336</v>
      </c>
      <c r="O756" s="13">
        <f>((M756/60)/60/24)+DATE(1970,1,1)</f>
        <v>41263.25</v>
      </c>
      <c r="P756" t="b">
        <v>0</v>
      </c>
      <c r="Q756" t="b">
        <v>0</v>
      </c>
      <c r="R756" t="s">
        <v>33</v>
      </c>
      <c r="S756" t="str">
        <f>LEFT(R756,SEARCH("/",R756)-1)</f>
        <v>theater</v>
      </c>
      <c r="T756" t="str">
        <f>RIGHT(R756,LEN(R756)-SEARCH("/",R756))</f>
        <v>plays</v>
      </c>
    </row>
    <row r="757" spans="1:20" ht="17" x14ac:dyDescent="0.2">
      <c r="A757">
        <v>755</v>
      </c>
      <c r="B757" t="s">
        <v>1546</v>
      </c>
      <c r="C757" s="2" t="s">
        <v>1547</v>
      </c>
      <c r="D757" s="3">
        <v>4500</v>
      </c>
      <c r="E757" s="3">
        <v>7496</v>
      </c>
      <c r="F757" s="20">
        <f>ROUND(E757/D757,2)</f>
        <v>1.67</v>
      </c>
      <c r="G757" t="s">
        <v>20</v>
      </c>
      <c r="H757">
        <v>288</v>
      </c>
      <c r="I757" s="3">
        <f>IF(H757=0,0,ROUND(E757/H757,2))</f>
        <v>26.03</v>
      </c>
      <c r="J757" t="s">
        <v>36</v>
      </c>
      <c r="K757" t="s">
        <v>37</v>
      </c>
      <c r="L757">
        <v>1514354400</v>
      </c>
      <c r="M757">
        <v>1515391200</v>
      </c>
      <c r="N757" s="13">
        <f>((L757/60)/60/24)+DATE(1970,1,1)</f>
        <v>43096.25</v>
      </c>
      <c r="O757" s="13">
        <f>((M757/60)/60/24)+DATE(1970,1,1)</f>
        <v>43108.25</v>
      </c>
      <c r="P757" t="b">
        <v>0</v>
      </c>
      <c r="Q757" t="b">
        <v>1</v>
      </c>
      <c r="R757" t="s">
        <v>33</v>
      </c>
      <c r="S757" t="str">
        <f>LEFT(R757,SEARCH("/",R757)-1)</f>
        <v>theater</v>
      </c>
      <c r="T757" t="str">
        <f>RIGHT(R757,LEN(R757)-SEARCH("/",R757))</f>
        <v>plays</v>
      </c>
    </row>
    <row r="758" spans="1:20" ht="34" x14ac:dyDescent="0.2">
      <c r="A758">
        <v>756</v>
      </c>
      <c r="B758" t="s">
        <v>1548</v>
      </c>
      <c r="C758" s="2" t="s">
        <v>1549</v>
      </c>
      <c r="D758" s="3">
        <v>1300</v>
      </c>
      <c r="E758" s="3">
        <v>10037</v>
      </c>
      <c r="F758" s="20">
        <f>ROUND(E758/D758,2)</f>
        <v>7.72</v>
      </c>
      <c r="G758" t="s">
        <v>20</v>
      </c>
      <c r="H758">
        <v>148</v>
      </c>
      <c r="I758" s="3">
        <f>IF(H758=0,0,ROUND(E758/H758,2))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3">
        <f>((L758/60)/60/24)+DATE(1970,1,1)</f>
        <v>42024.25</v>
      </c>
      <c r="O758" s="13">
        <f>((M758/60)/60/24)+DATE(1970,1,1)</f>
        <v>42030.25</v>
      </c>
      <c r="P758" t="b">
        <v>0</v>
      </c>
      <c r="Q758" t="b">
        <v>0</v>
      </c>
      <c r="R758" t="s">
        <v>33</v>
      </c>
      <c r="S758" t="str">
        <f>LEFT(R758,SEARCH("/",R758)-1)</f>
        <v>theater</v>
      </c>
      <c r="T758" t="str">
        <f>RIGHT(R758,LEN(R758)-SEARCH("/",R758))</f>
        <v>plays</v>
      </c>
    </row>
    <row r="759" spans="1:20" ht="17" x14ac:dyDescent="0.2">
      <c r="A759">
        <v>757</v>
      </c>
      <c r="B759" t="s">
        <v>1550</v>
      </c>
      <c r="C759" s="2" t="s">
        <v>1551</v>
      </c>
      <c r="D759" s="3">
        <v>1400</v>
      </c>
      <c r="E759" s="3">
        <v>5696</v>
      </c>
      <c r="F759" s="20">
        <f>ROUND(E759/D759,2)</f>
        <v>4.07</v>
      </c>
      <c r="G759" t="s">
        <v>20</v>
      </c>
      <c r="H759">
        <v>114</v>
      </c>
      <c r="I759" s="3">
        <f>IF(H759=0,0,ROUND(E759/H759,2))</f>
        <v>49.96</v>
      </c>
      <c r="J759" t="s">
        <v>21</v>
      </c>
      <c r="K759" t="s">
        <v>22</v>
      </c>
      <c r="L759">
        <v>1305176400</v>
      </c>
      <c r="M759">
        <v>1305522000</v>
      </c>
      <c r="N759" s="13">
        <f>((L759/60)/60/24)+DATE(1970,1,1)</f>
        <v>40675.208333333336</v>
      </c>
      <c r="O759" s="13">
        <f>((M759/60)/60/24)+DATE(1970,1,1)</f>
        <v>40679.208333333336</v>
      </c>
      <c r="P759" t="b">
        <v>0</v>
      </c>
      <c r="Q759" t="b">
        <v>0</v>
      </c>
      <c r="R759" t="s">
        <v>53</v>
      </c>
      <c r="S759" t="str">
        <f>LEFT(R759,SEARCH("/",R759)-1)</f>
        <v>film &amp; video</v>
      </c>
      <c r="T759" t="str">
        <f>RIGHT(R759,LEN(R759)-SEARCH("/",R759))</f>
        <v>drama</v>
      </c>
    </row>
    <row r="760" spans="1:20" ht="17" x14ac:dyDescent="0.2">
      <c r="A760">
        <v>758</v>
      </c>
      <c r="B760" t="s">
        <v>1552</v>
      </c>
      <c r="C760" s="2" t="s">
        <v>1553</v>
      </c>
      <c r="D760" s="3">
        <v>29600</v>
      </c>
      <c r="E760" s="3">
        <v>167005</v>
      </c>
      <c r="F760" s="20">
        <f>ROUND(E760/D760,2)</f>
        <v>5.64</v>
      </c>
      <c r="G760" t="s">
        <v>20</v>
      </c>
      <c r="H760">
        <v>1518</v>
      </c>
      <c r="I760" s="3">
        <f>IF(H760=0,0,ROUND(E760/H760,2))</f>
        <v>110.02</v>
      </c>
      <c r="J760" t="s">
        <v>15</v>
      </c>
      <c r="K760" t="s">
        <v>16</v>
      </c>
      <c r="L760">
        <v>1414126800</v>
      </c>
      <c r="M760">
        <v>1414904400</v>
      </c>
      <c r="N760" s="13">
        <f>((L760/60)/60/24)+DATE(1970,1,1)</f>
        <v>41936.208333333336</v>
      </c>
      <c r="O760" s="13">
        <f>((M760/60)/60/24)+DATE(1970,1,1)</f>
        <v>41945.208333333336</v>
      </c>
      <c r="P760" t="b">
        <v>0</v>
      </c>
      <c r="Q760" t="b">
        <v>0</v>
      </c>
      <c r="R760" t="s">
        <v>23</v>
      </c>
      <c r="S760" t="str">
        <f>LEFT(R760,SEARCH("/",R760)-1)</f>
        <v>music</v>
      </c>
      <c r="T760" t="str">
        <f>RIGHT(R760,LEN(R760)-SEARCH("/",R760))</f>
        <v>rock</v>
      </c>
    </row>
    <row r="761" spans="1:20" ht="34" x14ac:dyDescent="0.2">
      <c r="A761">
        <v>759</v>
      </c>
      <c r="B761" t="s">
        <v>1554</v>
      </c>
      <c r="C761" s="2" t="s">
        <v>1555</v>
      </c>
      <c r="D761" s="3">
        <v>167500</v>
      </c>
      <c r="E761" s="3">
        <v>114615</v>
      </c>
      <c r="F761" s="20">
        <f>ROUND(E761/D761,2)</f>
        <v>0.68</v>
      </c>
      <c r="G761" t="s">
        <v>14</v>
      </c>
      <c r="H761">
        <v>1274</v>
      </c>
      <c r="I761" s="3">
        <f>IF(H761=0,0,ROUND(E761/H761,2))</f>
        <v>89.96</v>
      </c>
      <c r="J761" t="s">
        <v>21</v>
      </c>
      <c r="K761" t="s">
        <v>22</v>
      </c>
      <c r="L761">
        <v>1517810400</v>
      </c>
      <c r="M761">
        <v>1520402400</v>
      </c>
      <c r="N761" s="13">
        <f>((L761/60)/60/24)+DATE(1970,1,1)</f>
        <v>43136.25</v>
      </c>
      <c r="O761" s="13">
        <f>((M761/60)/60/24)+DATE(1970,1,1)</f>
        <v>43166.25</v>
      </c>
      <c r="P761" t="b">
        <v>0</v>
      </c>
      <c r="Q761" t="b">
        <v>0</v>
      </c>
      <c r="R761" t="s">
        <v>50</v>
      </c>
      <c r="S761" t="str">
        <f>LEFT(R761,SEARCH("/",R761)-1)</f>
        <v>music</v>
      </c>
      <c r="T761" t="str">
        <f>RIGHT(R761,LEN(R761)-SEARCH("/",R761))</f>
        <v>electric music</v>
      </c>
    </row>
    <row r="762" spans="1:20" ht="17" x14ac:dyDescent="0.2">
      <c r="A762">
        <v>760</v>
      </c>
      <c r="B762" t="s">
        <v>1556</v>
      </c>
      <c r="C762" s="2" t="s">
        <v>1557</v>
      </c>
      <c r="D762" s="3">
        <v>48300</v>
      </c>
      <c r="E762" s="3">
        <v>16592</v>
      </c>
      <c r="F762" s="20">
        <f>ROUND(E762/D762,2)</f>
        <v>0.34</v>
      </c>
      <c r="G762" t="s">
        <v>14</v>
      </c>
      <c r="H762">
        <v>210</v>
      </c>
      <c r="I762" s="3">
        <f>IF(H762=0,0,ROUND(E762/H762,2))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3">
        <f>((L762/60)/60/24)+DATE(1970,1,1)</f>
        <v>43678.208333333328</v>
      </c>
      <c r="O762" s="13">
        <f>((M762/60)/60/24)+DATE(1970,1,1)</f>
        <v>43707.208333333328</v>
      </c>
      <c r="P762" t="b">
        <v>0</v>
      </c>
      <c r="Q762" t="b">
        <v>1</v>
      </c>
      <c r="R762" t="s">
        <v>89</v>
      </c>
      <c r="S762" t="str">
        <f>LEFT(R762,SEARCH("/",R762)-1)</f>
        <v>games</v>
      </c>
      <c r="T762" t="str">
        <f>RIGHT(R762,LEN(R762)-SEARCH("/",R762))</f>
        <v>video games</v>
      </c>
    </row>
    <row r="763" spans="1:20" ht="17" x14ac:dyDescent="0.2">
      <c r="A763">
        <v>761</v>
      </c>
      <c r="B763" t="s">
        <v>1558</v>
      </c>
      <c r="C763" s="2" t="s">
        <v>1559</v>
      </c>
      <c r="D763" s="3">
        <v>2200</v>
      </c>
      <c r="E763" s="3">
        <v>14420</v>
      </c>
      <c r="F763" s="20">
        <f>ROUND(E763/D763,2)</f>
        <v>6.55</v>
      </c>
      <c r="G763" t="s">
        <v>20</v>
      </c>
      <c r="H763">
        <v>166</v>
      </c>
      <c r="I763" s="3">
        <f>IF(H763=0,0,ROUND(E763/H763,2))</f>
        <v>86.87</v>
      </c>
      <c r="J763" t="s">
        <v>21</v>
      </c>
      <c r="K763" t="s">
        <v>22</v>
      </c>
      <c r="L763">
        <v>1500699600</v>
      </c>
      <c r="M763">
        <v>1501131600</v>
      </c>
      <c r="N763" s="13">
        <f>((L763/60)/60/24)+DATE(1970,1,1)</f>
        <v>42938.208333333328</v>
      </c>
      <c r="O763" s="13">
        <f>((M763/60)/60/24)+DATE(1970,1,1)</f>
        <v>42943.208333333328</v>
      </c>
      <c r="P763" t="b">
        <v>0</v>
      </c>
      <c r="Q763" t="b">
        <v>0</v>
      </c>
      <c r="R763" t="s">
        <v>23</v>
      </c>
      <c r="S763" t="str">
        <f>LEFT(R763,SEARCH("/",R763)-1)</f>
        <v>music</v>
      </c>
      <c r="T763" t="str">
        <f>RIGHT(R763,LEN(R763)-SEARCH("/",R763))</f>
        <v>rock</v>
      </c>
    </row>
    <row r="764" spans="1:20" ht="17" x14ac:dyDescent="0.2">
      <c r="A764">
        <v>762</v>
      </c>
      <c r="B764" t="s">
        <v>668</v>
      </c>
      <c r="C764" s="2" t="s">
        <v>1560</v>
      </c>
      <c r="D764" s="3">
        <v>3500</v>
      </c>
      <c r="E764" s="3">
        <v>6204</v>
      </c>
      <c r="F764" s="20">
        <f>ROUND(E764/D764,2)</f>
        <v>1.77</v>
      </c>
      <c r="G764" t="s">
        <v>20</v>
      </c>
      <c r="H764">
        <v>100</v>
      </c>
      <c r="I764" s="3">
        <f>IF(H764=0,0,ROUND(E764/H764,2))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>((L764/60)/60/24)+DATE(1970,1,1)</f>
        <v>41241.25</v>
      </c>
      <c r="O764" s="13">
        <f>((M764/60)/60/24)+DATE(1970,1,1)</f>
        <v>41252.25</v>
      </c>
      <c r="P764" t="b">
        <v>0</v>
      </c>
      <c r="Q764" t="b">
        <v>0</v>
      </c>
      <c r="R764" t="s">
        <v>159</v>
      </c>
      <c r="S764" t="str">
        <f>LEFT(R764,SEARCH("/",R764)-1)</f>
        <v>music</v>
      </c>
      <c r="T764" t="str">
        <f>RIGHT(R764,LEN(R764)-SEARCH("/",R764))</f>
        <v>jazz</v>
      </c>
    </row>
    <row r="765" spans="1:20" ht="17" x14ac:dyDescent="0.2">
      <c r="A765">
        <v>763</v>
      </c>
      <c r="B765" t="s">
        <v>1561</v>
      </c>
      <c r="C765" s="2" t="s">
        <v>1562</v>
      </c>
      <c r="D765" s="3">
        <v>5600</v>
      </c>
      <c r="E765" s="3">
        <v>6338</v>
      </c>
      <c r="F765" s="20">
        <f>ROUND(E765/D765,2)</f>
        <v>1.1299999999999999</v>
      </c>
      <c r="G765" t="s">
        <v>20</v>
      </c>
      <c r="H765">
        <v>235</v>
      </c>
      <c r="I765" s="3">
        <f>IF(H765=0,0,ROUND(E765/H765,2))</f>
        <v>26.97</v>
      </c>
      <c r="J765" t="s">
        <v>21</v>
      </c>
      <c r="K765" t="s">
        <v>22</v>
      </c>
      <c r="L765">
        <v>1336453200</v>
      </c>
      <c r="M765">
        <v>1339477200</v>
      </c>
      <c r="N765" s="13">
        <f>((L765/60)/60/24)+DATE(1970,1,1)</f>
        <v>41037.208333333336</v>
      </c>
      <c r="O765" s="13">
        <f>((M765/60)/60/24)+DATE(1970,1,1)</f>
        <v>41072.208333333336</v>
      </c>
      <c r="P765" t="b">
        <v>0</v>
      </c>
      <c r="Q765" t="b">
        <v>1</v>
      </c>
      <c r="R765" t="s">
        <v>33</v>
      </c>
      <c r="S765" t="str">
        <f>LEFT(R765,SEARCH("/",R765)-1)</f>
        <v>theater</v>
      </c>
      <c r="T765" t="str">
        <f>RIGHT(R765,LEN(R765)-SEARCH("/",R765))</f>
        <v>plays</v>
      </c>
    </row>
    <row r="766" spans="1:20" ht="34" x14ac:dyDescent="0.2">
      <c r="A766">
        <v>764</v>
      </c>
      <c r="B766" t="s">
        <v>1563</v>
      </c>
      <c r="C766" s="2" t="s">
        <v>1564</v>
      </c>
      <c r="D766" s="3">
        <v>1100</v>
      </c>
      <c r="E766" s="3">
        <v>8010</v>
      </c>
      <c r="F766" s="20">
        <f>ROUND(E766/D766,2)</f>
        <v>7.28</v>
      </c>
      <c r="G766" t="s">
        <v>20</v>
      </c>
      <c r="H766">
        <v>148</v>
      </c>
      <c r="I766" s="3">
        <f>IF(H766=0,0,ROUND(E766/H766,2))</f>
        <v>54.12</v>
      </c>
      <c r="J766" t="s">
        <v>21</v>
      </c>
      <c r="K766" t="s">
        <v>22</v>
      </c>
      <c r="L766">
        <v>1305262800</v>
      </c>
      <c r="M766">
        <v>1305954000</v>
      </c>
      <c r="N766" s="13">
        <f>((L766/60)/60/24)+DATE(1970,1,1)</f>
        <v>40676.208333333336</v>
      </c>
      <c r="O766" s="13">
        <f>((M766/60)/60/24)+DATE(1970,1,1)</f>
        <v>40684.208333333336</v>
      </c>
      <c r="P766" t="b">
        <v>0</v>
      </c>
      <c r="Q766" t="b">
        <v>0</v>
      </c>
      <c r="R766" t="s">
        <v>23</v>
      </c>
      <c r="S766" t="str">
        <f>LEFT(R766,SEARCH("/",R766)-1)</f>
        <v>music</v>
      </c>
      <c r="T766" t="str">
        <f>RIGHT(R766,LEN(R766)-SEARCH("/",R766))</f>
        <v>rock</v>
      </c>
    </row>
    <row r="767" spans="1:20" ht="17" x14ac:dyDescent="0.2">
      <c r="A767">
        <v>765</v>
      </c>
      <c r="B767" t="s">
        <v>1565</v>
      </c>
      <c r="C767" s="2" t="s">
        <v>1566</v>
      </c>
      <c r="D767" s="3">
        <v>3900</v>
      </c>
      <c r="E767" s="3">
        <v>8125</v>
      </c>
      <c r="F767" s="20">
        <f>ROUND(E767/D767,2)</f>
        <v>2.08</v>
      </c>
      <c r="G767" t="s">
        <v>20</v>
      </c>
      <c r="H767">
        <v>198</v>
      </c>
      <c r="I767" s="3">
        <f>IF(H767=0,0,ROUND(E767/H767,2))</f>
        <v>41.04</v>
      </c>
      <c r="J767" t="s">
        <v>21</v>
      </c>
      <c r="K767" t="s">
        <v>22</v>
      </c>
      <c r="L767">
        <v>1492232400</v>
      </c>
      <c r="M767">
        <v>1494392400</v>
      </c>
      <c r="N767" s="13">
        <f>((L767/60)/60/24)+DATE(1970,1,1)</f>
        <v>42840.208333333328</v>
      </c>
      <c r="O767" s="13">
        <f>((M767/60)/60/24)+DATE(1970,1,1)</f>
        <v>42865.208333333328</v>
      </c>
      <c r="P767" t="b">
        <v>1</v>
      </c>
      <c r="Q767" t="b">
        <v>1</v>
      </c>
      <c r="R767" t="s">
        <v>60</v>
      </c>
      <c r="S767" t="str">
        <f>LEFT(R767,SEARCH("/",R767)-1)</f>
        <v>music</v>
      </c>
      <c r="T767" t="str">
        <f>RIGHT(R767,LEN(R767)-SEARCH("/",R767))</f>
        <v>indie rock</v>
      </c>
    </row>
    <row r="768" spans="1:20" ht="34" x14ac:dyDescent="0.2">
      <c r="A768">
        <v>766</v>
      </c>
      <c r="B768" t="s">
        <v>1567</v>
      </c>
      <c r="C768" s="2" t="s">
        <v>1568</v>
      </c>
      <c r="D768" s="3">
        <v>43800</v>
      </c>
      <c r="E768" s="3">
        <v>13653</v>
      </c>
      <c r="F768" s="20">
        <f>ROUND(E768/D768,2)</f>
        <v>0.31</v>
      </c>
      <c r="G768" t="s">
        <v>14</v>
      </c>
      <c r="H768">
        <v>248</v>
      </c>
      <c r="I768" s="3">
        <f>IF(H768=0,0,ROUND(E768/H768,2))</f>
        <v>55.05</v>
      </c>
      <c r="J768" t="s">
        <v>26</v>
      </c>
      <c r="K768" t="s">
        <v>27</v>
      </c>
      <c r="L768">
        <v>1537333200</v>
      </c>
      <c r="M768">
        <v>1537419600</v>
      </c>
      <c r="N768" s="13">
        <f>((L768/60)/60/24)+DATE(1970,1,1)</f>
        <v>43362.208333333328</v>
      </c>
      <c r="O768" s="13">
        <f>((M768/60)/60/24)+DATE(1970,1,1)</f>
        <v>43363.208333333328</v>
      </c>
      <c r="P768" t="b">
        <v>0</v>
      </c>
      <c r="Q768" t="b">
        <v>0</v>
      </c>
      <c r="R768" t="s">
        <v>474</v>
      </c>
      <c r="S768" t="str">
        <f>LEFT(R768,SEARCH("/",R768)-1)</f>
        <v>film &amp; video</v>
      </c>
      <c r="T768" t="str">
        <f>RIGHT(R768,LEN(R768)-SEARCH("/",R768))</f>
        <v>science fiction</v>
      </c>
    </row>
    <row r="769" spans="1:20" ht="17" x14ac:dyDescent="0.2">
      <c r="A769">
        <v>767</v>
      </c>
      <c r="B769" t="s">
        <v>1569</v>
      </c>
      <c r="C769" s="2" t="s">
        <v>1570</v>
      </c>
      <c r="D769" s="3">
        <v>97200</v>
      </c>
      <c r="E769" s="3">
        <v>55372</v>
      </c>
      <c r="F769" s="20">
        <f>ROUND(E769/D769,2)</f>
        <v>0.56999999999999995</v>
      </c>
      <c r="G769" t="s">
        <v>14</v>
      </c>
      <c r="H769">
        <v>513</v>
      </c>
      <c r="I769" s="3">
        <f>IF(H769=0,0,ROUND(E769/H769,2))</f>
        <v>107.94</v>
      </c>
      <c r="J769" t="s">
        <v>21</v>
      </c>
      <c r="K769" t="s">
        <v>22</v>
      </c>
      <c r="L769">
        <v>1444107600</v>
      </c>
      <c r="M769">
        <v>1447999200</v>
      </c>
      <c r="N769" s="13">
        <f>((L769/60)/60/24)+DATE(1970,1,1)</f>
        <v>42283.208333333328</v>
      </c>
      <c r="O769" s="13">
        <f>((M769/60)/60/24)+DATE(1970,1,1)</f>
        <v>42328.25</v>
      </c>
      <c r="P769" t="b">
        <v>0</v>
      </c>
      <c r="Q769" t="b">
        <v>0</v>
      </c>
      <c r="R769" t="s">
        <v>206</v>
      </c>
      <c r="S769" t="str">
        <f>LEFT(R769,SEARCH("/",R769)-1)</f>
        <v>publishing</v>
      </c>
      <c r="T769" t="str">
        <f>RIGHT(R769,LEN(R769)-SEARCH("/",R769))</f>
        <v>translations</v>
      </c>
    </row>
    <row r="770" spans="1:20" ht="17" x14ac:dyDescent="0.2">
      <c r="A770">
        <v>768</v>
      </c>
      <c r="B770" t="s">
        <v>1571</v>
      </c>
      <c r="C770" s="2" t="s">
        <v>1572</v>
      </c>
      <c r="D770" s="3">
        <v>4800</v>
      </c>
      <c r="E770" s="3">
        <v>11088</v>
      </c>
      <c r="F770" s="20">
        <f>ROUND(E770/D770,2)</f>
        <v>2.31</v>
      </c>
      <c r="G770" t="s">
        <v>20</v>
      </c>
      <c r="H770">
        <v>150</v>
      </c>
      <c r="I770" s="3">
        <f>IF(H770=0,0,ROUND(E770/H770,2))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>((L770/60)/60/24)+DATE(1970,1,1)</f>
        <v>41619.25</v>
      </c>
      <c r="O770" s="13">
        <f>((M770/60)/60/24)+DATE(1970,1,1)</f>
        <v>41634.25</v>
      </c>
      <c r="P770" t="b">
        <v>0</v>
      </c>
      <c r="Q770" t="b">
        <v>0</v>
      </c>
      <c r="R770" t="s">
        <v>33</v>
      </c>
      <c r="S770" t="str">
        <f>LEFT(R770,SEARCH("/",R770)-1)</f>
        <v>theater</v>
      </c>
      <c r="T770" t="str">
        <f>RIGHT(R770,LEN(R770)-SEARCH("/",R770))</f>
        <v>plays</v>
      </c>
    </row>
    <row r="771" spans="1:20" ht="17" x14ac:dyDescent="0.2">
      <c r="A771">
        <v>769</v>
      </c>
      <c r="B771" t="s">
        <v>1573</v>
      </c>
      <c r="C771" s="2" t="s">
        <v>1574</v>
      </c>
      <c r="D771" s="3">
        <v>125600</v>
      </c>
      <c r="E771" s="3">
        <v>109106</v>
      </c>
      <c r="F771" s="20">
        <f>ROUND(E771/D771,2)</f>
        <v>0.87</v>
      </c>
      <c r="G771" t="s">
        <v>14</v>
      </c>
      <c r="H771">
        <v>3410</v>
      </c>
      <c r="I771" s="3">
        <f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13">
        <f>((L771/60)/60/24)+DATE(1970,1,1)</f>
        <v>41501.208333333336</v>
      </c>
      <c r="O771" s="13">
        <f>((M771/60)/60/24)+DATE(1970,1,1)</f>
        <v>41527.208333333336</v>
      </c>
      <c r="P771" t="b">
        <v>0</v>
      </c>
      <c r="Q771" t="b">
        <v>0</v>
      </c>
      <c r="R771" t="s">
        <v>89</v>
      </c>
      <c r="S771" t="str">
        <f>LEFT(R771,SEARCH("/",R771)-1)</f>
        <v>games</v>
      </c>
      <c r="T771" t="str">
        <f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2" t="s">
        <v>1576</v>
      </c>
      <c r="D772" s="3">
        <v>4300</v>
      </c>
      <c r="E772" s="3">
        <v>11642</v>
      </c>
      <c r="F772" s="20">
        <f>ROUND(E772/D772,2)</f>
        <v>2.71</v>
      </c>
      <c r="G772" t="s">
        <v>20</v>
      </c>
      <c r="H772">
        <v>216</v>
      </c>
      <c r="I772" s="3">
        <f>IF(H772=0,0,ROUND(E772/H772,2))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3">
        <f>((L772/60)/60/24)+DATE(1970,1,1)</f>
        <v>41743.208333333336</v>
      </c>
      <c r="O772" s="13">
        <f>((M772/60)/60/24)+DATE(1970,1,1)</f>
        <v>41750.208333333336</v>
      </c>
      <c r="P772" t="b">
        <v>0</v>
      </c>
      <c r="Q772" t="b">
        <v>1</v>
      </c>
      <c r="R772" t="s">
        <v>33</v>
      </c>
      <c r="S772" t="str">
        <f>LEFT(R772,SEARCH("/",R772)-1)</f>
        <v>theater</v>
      </c>
      <c r="T772" t="str">
        <f>RIGHT(R772,LEN(R772)-SEARCH("/",R772))</f>
        <v>plays</v>
      </c>
    </row>
    <row r="773" spans="1:20" ht="17" x14ac:dyDescent="0.2">
      <c r="A773">
        <v>771</v>
      </c>
      <c r="B773" t="s">
        <v>1577</v>
      </c>
      <c r="C773" s="2" t="s">
        <v>1578</v>
      </c>
      <c r="D773" s="3">
        <v>5600</v>
      </c>
      <c r="E773" s="3">
        <v>2769</v>
      </c>
      <c r="F773" s="20">
        <f>ROUND(E773/D773,2)</f>
        <v>0.49</v>
      </c>
      <c r="G773" t="s">
        <v>74</v>
      </c>
      <c r="H773">
        <v>26</v>
      </c>
      <c r="I773" s="3">
        <f>IF(H773=0,0,ROUND(E773/H773,2))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>((L773/60)/60/24)+DATE(1970,1,1)</f>
        <v>43491.25</v>
      </c>
      <c r="O773" s="13">
        <f>((M773/60)/60/24)+DATE(1970,1,1)</f>
        <v>43518.25</v>
      </c>
      <c r="P773" t="b">
        <v>0</v>
      </c>
      <c r="Q773" t="b">
        <v>0</v>
      </c>
      <c r="R773" t="s">
        <v>33</v>
      </c>
      <c r="S773" t="str">
        <f>LEFT(R773,SEARCH("/",R773)-1)</f>
        <v>theater</v>
      </c>
      <c r="T773" t="str">
        <f>RIGHT(R773,LEN(R773)-SEARCH("/",R773))</f>
        <v>plays</v>
      </c>
    </row>
    <row r="774" spans="1:20" ht="17" x14ac:dyDescent="0.2">
      <c r="A774">
        <v>772</v>
      </c>
      <c r="B774" t="s">
        <v>1579</v>
      </c>
      <c r="C774" s="2" t="s">
        <v>1580</v>
      </c>
      <c r="D774" s="3">
        <v>149600</v>
      </c>
      <c r="E774" s="3">
        <v>169586</v>
      </c>
      <c r="F774" s="20">
        <f>ROUND(E774/D774,2)</f>
        <v>1.1299999999999999</v>
      </c>
      <c r="G774" t="s">
        <v>20</v>
      </c>
      <c r="H774">
        <v>5139</v>
      </c>
      <c r="I774" s="3">
        <f>IF(H774=0,0,ROUND(E774/H774,2))</f>
        <v>33</v>
      </c>
      <c r="J774" t="s">
        <v>21</v>
      </c>
      <c r="K774" t="s">
        <v>22</v>
      </c>
      <c r="L774">
        <v>1549692000</v>
      </c>
      <c r="M774">
        <v>1550037600</v>
      </c>
      <c r="N774" s="13">
        <f>((L774/60)/60/24)+DATE(1970,1,1)</f>
        <v>43505.25</v>
      </c>
      <c r="O774" s="13">
        <f>((M774/60)/60/24)+DATE(1970,1,1)</f>
        <v>43509.25</v>
      </c>
      <c r="P774" t="b">
        <v>0</v>
      </c>
      <c r="Q774" t="b">
        <v>0</v>
      </c>
      <c r="R774" t="s">
        <v>60</v>
      </c>
      <c r="S774" t="str">
        <f>LEFT(R774,SEARCH("/",R774)-1)</f>
        <v>music</v>
      </c>
      <c r="T774" t="str">
        <f>RIGHT(R774,LEN(R774)-SEARCH("/",R774))</f>
        <v>indie rock</v>
      </c>
    </row>
    <row r="775" spans="1:20" ht="17" x14ac:dyDescent="0.2">
      <c r="A775">
        <v>773</v>
      </c>
      <c r="B775" t="s">
        <v>1581</v>
      </c>
      <c r="C775" s="2" t="s">
        <v>1582</v>
      </c>
      <c r="D775" s="3">
        <v>53100</v>
      </c>
      <c r="E775" s="3">
        <v>101185</v>
      </c>
      <c r="F775" s="20">
        <f>ROUND(E775/D775,2)</f>
        <v>1.91</v>
      </c>
      <c r="G775" t="s">
        <v>20</v>
      </c>
      <c r="H775">
        <v>2353</v>
      </c>
      <c r="I775" s="3">
        <f>IF(H775=0,0,ROUND(E775/H775,2))</f>
        <v>43</v>
      </c>
      <c r="J775" t="s">
        <v>21</v>
      </c>
      <c r="K775" t="s">
        <v>22</v>
      </c>
      <c r="L775">
        <v>1492059600</v>
      </c>
      <c r="M775">
        <v>1492923600</v>
      </c>
      <c r="N775" s="13">
        <f>((L775/60)/60/24)+DATE(1970,1,1)</f>
        <v>42838.208333333328</v>
      </c>
      <c r="O775" s="13">
        <f>((M775/60)/60/24)+DATE(1970,1,1)</f>
        <v>42848.208333333328</v>
      </c>
      <c r="P775" t="b">
        <v>0</v>
      </c>
      <c r="Q775" t="b">
        <v>0</v>
      </c>
      <c r="R775" t="s">
        <v>33</v>
      </c>
      <c r="S775" t="str">
        <f>LEFT(R775,SEARCH("/",R775)-1)</f>
        <v>theater</v>
      </c>
      <c r="T775" t="str">
        <f>RIGHT(R775,LEN(R775)-SEARCH("/",R775))</f>
        <v>plays</v>
      </c>
    </row>
    <row r="776" spans="1:20" ht="17" x14ac:dyDescent="0.2">
      <c r="A776">
        <v>774</v>
      </c>
      <c r="B776" t="s">
        <v>1583</v>
      </c>
      <c r="C776" s="2" t="s">
        <v>1584</v>
      </c>
      <c r="D776" s="3">
        <v>5000</v>
      </c>
      <c r="E776" s="3">
        <v>6775</v>
      </c>
      <c r="F776" s="20">
        <f>ROUND(E776/D776,2)</f>
        <v>1.36</v>
      </c>
      <c r="G776" t="s">
        <v>20</v>
      </c>
      <c r="H776">
        <v>78</v>
      </c>
      <c r="I776" s="3">
        <f>IF(H776=0,0,ROUND(E776/H776,2))</f>
        <v>86.86</v>
      </c>
      <c r="J776" t="s">
        <v>107</v>
      </c>
      <c r="K776" t="s">
        <v>108</v>
      </c>
      <c r="L776">
        <v>1463979600</v>
      </c>
      <c r="M776">
        <v>1467522000</v>
      </c>
      <c r="N776" s="13">
        <f>((L776/60)/60/24)+DATE(1970,1,1)</f>
        <v>42513.208333333328</v>
      </c>
      <c r="O776" s="13">
        <f>((M776/60)/60/24)+DATE(1970,1,1)</f>
        <v>42554.208333333328</v>
      </c>
      <c r="P776" t="b">
        <v>0</v>
      </c>
      <c r="Q776" t="b">
        <v>0</v>
      </c>
      <c r="R776" t="s">
        <v>28</v>
      </c>
      <c r="S776" t="str">
        <f>LEFT(R776,SEARCH("/",R776)-1)</f>
        <v>technology</v>
      </c>
      <c r="T776" t="str">
        <f>RIGHT(R776,LEN(R776)-SEARCH("/",R776))</f>
        <v>web</v>
      </c>
    </row>
    <row r="777" spans="1:20" ht="34" x14ac:dyDescent="0.2">
      <c r="A777">
        <v>775</v>
      </c>
      <c r="B777" t="s">
        <v>1585</v>
      </c>
      <c r="C777" s="2" t="s">
        <v>1586</v>
      </c>
      <c r="D777" s="3">
        <v>9400</v>
      </c>
      <c r="E777" s="3">
        <v>968</v>
      </c>
      <c r="F777" s="20">
        <f>ROUND(E777/D777,2)</f>
        <v>0.1</v>
      </c>
      <c r="G777" t="s">
        <v>14</v>
      </c>
      <c r="H777">
        <v>10</v>
      </c>
      <c r="I777" s="3">
        <f>IF(H777=0,0,ROUND(E777/H777,2))</f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>((L777/60)/60/24)+DATE(1970,1,1)</f>
        <v>41949.25</v>
      </c>
      <c r="O777" s="13">
        <f>((M777/60)/60/24)+DATE(1970,1,1)</f>
        <v>41959.25</v>
      </c>
      <c r="P777" t="b">
        <v>0</v>
      </c>
      <c r="Q777" t="b">
        <v>0</v>
      </c>
      <c r="R777" t="s">
        <v>23</v>
      </c>
      <c r="S777" t="str">
        <f>LEFT(R777,SEARCH("/",R777)-1)</f>
        <v>music</v>
      </c>
      <c r="T777" t="str">
        <f>RIGHT(R777,LEN(R777)-SEARCH("/",R777))</f>
        <v>rock</v>
      </c>
    </row>
    <row r="778" spans="1:20" ht="17" x14ac:dyDescent="0.2">
      <c r="A778">
        <v>776</v>
      </c>
      <c r="B778" t="s">
        <v>1587</v>
      </c>
      <c r="C778" s="2" t="s">
        <v>1588</v>
      </c>
      <c r="D778" s="3">
        <v>110800</v>
      </c>
      <c r="E778" s="3">
        <v>72623</v>
      </c>
      <c r="F778" s="20">
        <f>ROUND(E778/D778,2)</f>
        <v>0.66</v>
      </c>
      <c r="G778" t="s">
        <v>14</v>
      </c>
      <c r="H778">
        <v>2201</v>
      </c>
      <c r="I778" s="3">
        <f>IF(H778=0,0,ROUND(E778/H778,2))</f>
        <v>33</v>
      </c>
      <c r="J778" t="s">
        <v>21</v>
      </c>
      <c r="K778" t="s">
        <v>22</v>
      </c>
      <c r="L778">
        <v>1562216400</v>
      </c>
      <c r="M778">
        <v>1563771600</v>
      </c>
      <c r="N778" s="13">
        <f>((L778/60)/60/24)+DATE(1970,1,1)</f>
        <v>43650.208333333328</v>
      </c>
      <c r="O778" s="13">
        <f>((M778/60)/60/24)+DATE(1970,1,1)</f>
        <v>43668.208333333328</v>
      </c>
      <c r="P778" t="b">
        <v>0</v>
      </c>
      <c r="Q778" t="b">
        <v>0</v>
      </c>
      <c r="R778" t="s">
        <v>33</v>
      </c>
      <c r="S778" t="str">
        <f>LEFT(R778,SEARCH("/",R778)-1)</f>
        <v>theater</v>
      </c>
      <c r="T778" t="str">
        <f>RIGHT(R778,LEN(R778)-SEARCH("/",R778))</f>
        <v>plays</v>
      </c>
    </row>
    <row r="779" spans="1:20" ht="17" x14ac:dyDescent="0.2">
      <c r="A779">
        <v>777</v>
      </c>
      <c r="B779" t="s">
        <v>1589</v>
      </c>
      <c r="C779" s="2" t="s">
        <v>1590</v>
      </c>
      <c r="D779" s="3">
        <v>93800</v>
      </c>
      <c r="E779" s="3">
        <v>45987</v>
      </c>
      <c r="F779" s="20">
        <f>ROUND(E779/D779,2)</f>
        <v>0.49</v>
      </c>
      <c r="G779" t="s">
        <v>14</v>
      </c>
      <c r="H779">
        <v>676</v>
      </c>
      <c r="I779" s="3">
        <f>IF(H779=0,0,ROUND(E779/H779,2))</f>
        <v>68.03</v>
      </c>
      <c r="J779" t="s">
        <v>21</v>
      </c>
      <c r="K779" t="s">
        <v>22</v>
      </c>
      <c r="L779">
        <v>1316754000</v>
      </c>
      <c r="M779">
        <v>1319259600</v>
      </c>
      <c r="N779" s="13">
        <f>((L779/60)/60/24)+DATE(1970,1,1)</f>
        <v>40809.208333333336</v>
      </c>
      <c r="O779" s="13">
        <f>((M779/60)/60/24)+DATE(1970,1,1)</f>
        <v>40838.208333333336</v>
      </c>
      <c r="P779" t="b">
        <v>0</v>
      </c>
      <c r="Q779" t="b">
        <v>0</v>
      </c>
      <c r="R779" t="s">
        <v>33</v>
      </c>
      <c r="S779" t="str">
        <f>LEFT(R779,SEARCH("/",R779)-1)</f>
        <v>theater</v>
      </c>
      <c r="T779" t="str">
        <f>RIGHT(R779,LEN(R779)-SEARCH("/",R779))</f>
        <v>plays</v>
      </c>
    </row>
    <row r="780" spans="1:20" ht="17" x14ac:dyDescent="0.2">
      <c r="A780">
        <v>778</v>
      </c>
      <c r="B780" t="s">
        <v>1591</v>
      </c>
      <c r="C780" s="2" t="s">
        <v>1592</v>
      </c>
      <c r="D780" s="3">
        <v>1300</v>
      </c>
      <c r="E780" s="3">
        <v>10243</v>
      </c>
      <c r="F780" s="20">
        <f>ROUND(E780/D780,2)</f>
        <v>7.88</v>
      </c>
      <c r="G780" t="s">
        <v>20</v>
      </c>
      <c r="H780">
        <v>174</v>
      </c>
      <c r="I780" s="3">
        <f>IF(H780=0,0,ROUND(E780/H780,2))</f>
        <v>58.87</v>
      </c>
      <c r="J780" t="s">
        <v>98</v>
      </c>
      <c r="K780" t="s">
        <v>99</v>
      </c>
      <c r="L780">
        <v>1313211600</v>
      </c>
      <c r="M780">
        <v>1313643600</v>
      </c>
      <c r="N780" s="13">
        <f>((L780/60)/60/24)+DATE(1970,1,1)</f>
        <v>40768.208333333336</v>
      </c>
      <c r="O780" s="13">
        <f>((M780/60)/60/24)+DATE(1970,1,1)</f>
        <v>40773.208333333336</v>
      </c>
      <c r="P780" t="b">
        <v>0</v>
      </c>
      <c r="Q780" t="b">
        <v>0</v>
      </c>
      <c r="R780" t="s">
        <v>71</v>
      </c>
      <c r="S780" t="str">
        <f>LEFT(R780,SEARCH("/",R780)-1)</f>
        <v>film &amp; video</v>
      </c>
      <c r="T780" t="str">
        <f>RIGHT(R780,LEN(R780)-SEARCH("/",R780))</f>
        <v>animation</v>
      </c>
    </row>
    <row r="781" spans="1:20" ht="17" x14ac:dyDescent="0.2">
      <c r="A781">
        <v>779</v>
      </c>
      <c r="B781" t="s">
        <v>1593</v>
      </c>
      <c r="C781" s="2" t="s">
        <v>1594</v>
      </c>
      <c r="D781" s="3">
        <v>108700</v>
      </c>
      <c r="E781" s="3">
        <v>87293</v>
      </c>
      <c r="F781" s="20">
        <f>ROUND(E781/D781,2)</f>
        <v>0.8</v>
      </c>
      <c r="G781" t="s">
        <v>14</v>
      </c>
      <c r="H781">
        <v>831</v>
      </c>
      <c r="I781" s="3">
        <f>IF(H781=0,0,ROUND(E781/H781,2))</f>
        <v>105.05</v>
      </c>
      <c r="J781" t="s">
        <v>21</v>
      </c>
      <c r="K781" t="s">
        <v>22</v>
      </c>
      <c r="L781">
        <v>1439528400</v>
      </c>
      <c r="M781">
        <v>1440306000</v>
      </c>
      <c r="N781" s="13">
        <f>((L781/60)/60/24)+DATE(1970,1,1)</f>
        <v>42230.208333333328</v>
      </c>
      <c r="O781" s="13">
        <f>((M781/60)/60/24)+DATE(1970,1,1)</f>
        <v>42239.208333333328</v>
      </c>
      <c r="P781" t="b">
        <v>0</v>
      </c>
      <c r="Q781" t="b">
        <v>1</v>
      </c>
      <c r="R781" t="s">
        <v>33</v>
      </c>
      <c r="S781" t="str">
        <f>LEFT(R781,SEARCH("/",R781)-1)</f>
        <v>theater</v>
      </c>
      <c r="T781" t="str">
        <f>RIGHT(R781,LEN(R781)-SEARCH("/",R781))</f>
        <v>plays</v>
      </c>
    </row>
    <row r="782" spans="1:20" ht="34" x14ac:dyDescent="0.2">
      <c r="A782">
        <v>780</v>
      </c>
      <c r="B782" t="s">
        <v>1595</v>
      </c>
      <c r="C782" s="2" t="s">
        <v>1596</v>
      </c>
      <c r="D782" s="3">
        <v>5100</v>
      </c>
      <c r="E782" s="3">
        <v>5421</v>
      </c>
      <c r="F782" s="20">
        <f>ROUND(E782/D782,2)</f>
        <v>1.06</v>
      </c>
      <c r="G782" t="s">
        <v>20</v>
      </c>
      <c r="H782">
        <v>164</v>
      </c>
      <c r="I782" s="3">
        <f>IF(H782=0,0,ROUND(E782/H782,2))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3">
        <f>((L782/60)/60/24)+DATE(1970,1,1)</f>
        <v>42573.208333333328</v>
      </c>
      <c r="O782" s="13">
        <f>((M782/60)/60/24)+DATE(1970,1,1)</f>
        <v>42592.208333333328</v>
      </c>
      <c r="P782" t="b">
        <v>0</v>
      </c>
      <c r="Q782" t="b">
        <v>1</v>
      </c>
      <c r="R782" t="s">
        <v>53</v>
      </c>
      <c r="S782" t="str">
        <f>LEFT(R782,SEARCH("/",R782)-1)</f>
        <v>film &amp; video</v>
      </c>
      <c r="T782" t="str">
        <f>RIGHT(R782,LEN(R782)-SEARCH("/",R782))</f>
        <v>drama</v>
      </c>
    </row>
    <row r="783" spans="1:20" ht="17" x14ac:dyDescent="0.2">
      <c r="A783">
        <v>781</v>
      </c>
      <c r="B783" t="s">
        <v>1597</v>
      </c>
      <c r="C783" s="2" t="s">
        <v>1598</v>
      </c>
      <c r="D783" s="3">
        <v>8700</v>
      </c>
      <c r="E783" s="3">
        <v>4414</v>
      </c>
      <c r="F783" s="20">
        <f>ROUND(E783/D783,2)</f>
        <v>0.51</v>
      </c>
      <c r="G783" t="s">
        <v>74</v>
      </c>
      <c r="H783">
        <v>56</v>
      </c>
      <c r="I783" s="3">
        <f>IF(H783=0,0,ROUND(E783/H783,2))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3">
        <f>((L783/60)/60/24)+DATE(1970,1,1)</f>
        <v>40482.208333333336</v>
      </c>
      <c r="O783" s="13">
        <f>((M783/60)/60/24)+DATE(1970,1,1)</f>
        <v>40533.25</v>
      </c>
      <c r="P783" t="b">
        <v>0</v>
      </c>
      <c r="Q783" t="b">
        <v>0</v>
      </c>
      <c r="R783" t="s">
        <v>33</v>
      </c>
      <c r="S783" t="str">
        <f>LEFT(R783,SEARCH("/",R783)-1)</f>
        <v>theater</v>
      </c>
      <c r="T783" t="str">
        <f>RIGHT(R783,LEN(R783)-SEARCH("/",R783))</f>
        <v>plays</v>
      </c>
    </row>
    <row r="784" spans="1:20" ht="17" x14ac:dyDescent="0.2">
      <c r="A784">
        <v>782</v>
      </c>
      <c r="B784" t="s">
        <v>1599</v>
      </c>
      <c r="C784" s="2" t="s">
        <v>1600</v>
      </c>
      <c r="D784" s="3">
        <v>5100</v>
      </c>
      <c r="E784" s="3">
        <v>10981</v>
      </c>
      <c r="F784" s="20">
        <f>ROUND(E784/D784,2)</f>
        <v>2.15</v>
      </c>
      <c r="G784" t="s">
        <v>20</v>
      </c>
      <c r="H784">
        <v>161</v>
      </c>
      <c r="I784" s="3">
        <f>IF(H784=0,0,ROUND(E784/H784,2))</f>
        <v>68.2</v>
      </c>
      <c r="J784" t="s">
        <v>21</v>
      </c>
      <c r="K784" t="s">
        <v>22</v>
      </c>
      <c r="L784">
        <v>1298959200</v>
      </c>
      <c r="M784">
        <v>1301374800</v>
      </c>
      <c r="N784" s="13">
        <f>((L784/60)/60/24)+DATE(1970,1,1)</f>
        <v>40603.25</v>
      </c>
      <c r="O784" s="13">
        <f>((M784/60)/60/24)+DATE(1970,1,1)</f>
        <v>40631.208333333336</v>
      </c>
      <c r="P784" t="b">
        <v>0</v>
      </c>
      <c r="Q784" t="b">
        <v>1</v>
      </c>
      <c r="R784" t="s">
        <v>71</v>
      </c>
      <c r="S784" t="str">
        <f>LEFT(R784,SEARCH("/",R784)-1)</f>
        <v>film &amp; video</v>
      </c>
      <c r="T784" t="str">
        <f>RIGHT(R784,LEN(R784)-SEARCH("/",R784))</f>
        <v>animation</v>
      </c>
    </row>
    <row r="785" spans="1:20" ht="17" x14ac:dyDescent="0.2">
      <c r="A785">
        <v>783</v>
      </c>
      <c r="B785" t="s">
        <v>1601</v>
      </c>
      <c r="C785" s="2" t="s">
        <v>1602</v>
      </c>
      <c r="D785" s="3">
        <v>7400</v>
      </c>
      <c r="E785" s="3">
        <v>10451</v>
      </c>
      <c r="F785" s="20">
        <f>ROUND(E785/D785,2)</f>
        <v>1.41</v>
      </c>
      <c r="G785" t="s">
        <v>20</v>
      </c>
      <c r="H785">
        <v>138</v>
      </c>
      <c r="I785" s="3">
        <f>IF(H785=0,0,ROUND(E785/H785,2))</f>
        <v>75.73</v>
      </c>
      <c r="J785" t="s">
        <v>21</v>
      </c>
      <c r="K785" t="s">
        <v>22</v>
      </c>
      <c r="L785">
        <v>1387260000</v>
      </c>
      <c r="M785">
        <v>1387864800</v>
      </c>
      <c r="N785" s="13">
        <f>((L785/60)/60/24)+DATE(1970,1,1)</f>
        <v>41625.25</v>
      </c>
      <c r="O785" s="13">
        <f>((M785/60)/60/24)+DATE(1970,1,1)</f>
        <v>41632.25</v>
      </c>
      <c r="P785" t="b">
        <v>0</v>
      </c>
      <c r="Q785" t="b">
        <v>0</v>
      </c>
      <c r="R785" t="s">
        <v>23</v>
      </c>
      <c r="S785" t="str">
        <f>LEFT(R785,SEARCH("/",R785)-1)</f>
        <v>music</v>
      </c>
      <c r="T785" t="str">
        <f>RIGHT(R785,LEN(R785)-SEARCH("/",R785))</f>
        <v>rock</v>
      </c>
    </row>
    <row r="786" spans="1:20" ht="17" x14ac:dyDescent="0.2">
      <c r="A786">
        <v>784</v>
      </c>
      <c r="B786" t="s">
        <v>1603</v>
      </c>
      <c r="C786" s="2" t="s">
        <v>1604</v>
      </c>
      <c r="D786" s="3">
        <v>88900</v>
      </c>
      <c r="E786" s="3">
        <v>102535</v>
      </c>
      <c r="F786" s="20">
        <f>ROUND(E786/D786,2)</f>
        <v>1.1499999999999999</v>
      </c>
      <c r="G786" t="s">
        <v>20</v>
      </c>
      <c r="H786">
        <v>3308</v>
      </c>
      <c r="I786" s="3">
        <f>IF(H786=0,0,ROUND(E786/H786,2))</f>
        <v>31</v>
      </c>
      <c r="J786" t="s">
        <v>21</v>
      </c>
      <c r="K786" t="s">
        <v>22</v>
      </c>
      <c r="L786">
        <v>1457244000</v>
      </c>
      <c r="M786">
        <v>1458190800</v>
      </c>
      <c r="N786" s="13">
        <f>((L786/60)/60/24)+DATE(1970,1,1)</f>
        <v>42435.25</v>
      </c>
      <c r="O786" s="13">
        <f>((M786/60)/60/24)+DATE(1970,1,1)</f>
        <v>42446.208333333328</v>
      </c>
      <c r="P786" t="b">
        <v>0</v>
      </c>
      <c r="Q786" t="b">
        <v>0</v>
      </c>
      <c r="R786" t="s">
        <v>28</v>
      </c>
      <c r="S786" t="str">
        <f>LEFT(R786,SEARCH("/",R786)-1)</f>
        <v>technology</v>
      </c>
      <c r="T786" t="str">
        <f>RIGHT(R786,LEN(R786)-SEARCH("/",R786))</f>
        <v>web</v>
      </c>
    </row>
    <row r="787" spans="1:20" ht="34" x14ac:dyDescent="0.2">
      <c r="A787">
        <v>785</v>
      </c>
      <c r="B787" t="s">
        <v>1605</v>
      </c>
      <c r="C787" s="2" t="s">
        <v>1606</v>
      </c>
      <c r="D787" s="3">
        <v>6700</v>
      </c>
      <c r="E787" s="3">
        <v>12939</v>
      </c>
      <c r="F787" s="20">
        <f>ROUND(E787/D787,2)</f>
        <v>1.93</v>
      </c>
      <c r="G787" t="s">
        <v>20</v>
      </c>
      <c r="H787">
        <v>127</v>
      </c>
      <c r="I787" s="3">
        <f>IF(H787=0,0,ROUND(E787/H787,2))</f>
        <v>101.88</v>
      </c>
      <c r="J787" t="s">
        <v>26</v>
      </c>
      <c r="K787" t="s">
        <v>27</v>
      </c>
      <c r="L787">
        <v>1556341200</v>
      </c>
      <c r="M787">
        <v>1559278800</v>
      </c>
      <c r="N787" s="13">
        <f>((L787/60)/60/24)+DATE(1970,1,1)</f>
        <v>43582.208333333328</v>
      </c>
      <c r="O787" s="13">
        <f>((M787/60)/60/24)+DATE(1970,1,1)</f>
        <v>43616.208333333328</v>
      </c>
      <c r="P787" t="b">
        <v>0</v>
      </c>
      <c r="Q787" t="b">
        <v>1</v>
      </c>
      <c r="R787" t="s">
        <v>71</v>
      </c>
      <c r="S787" t="str">
        <f>LEFT(R787,SEARCH("/",R787)-1)</f>
        <v>film &amp; video</v>
      </c>
      <c r="T787" t="str">
        <f>RIGHT(R787,LEN(R787)-SEARCH("/",R787))</f>
        <v>animation</v>
      </c>
    </row>
    <row r="788" spans="1:20" ht="17" x14ac:dyDescent="0.2">
      <c r="A788">
        <v>786</v>
      </c>
      <c r="B788" t="s">
        <v>1607</v>
      </c>
      <c r="C788" s="2" t="s">
        <v>1608</v>
      </c>
      <c r="D788" s="3">
        <v>1500</v>
      </c>
      <c r="E788" s="3">
        <v>10946</v>
      </c>
      <c r="F788" s="20">
        <f>ROUND(E788/D788,2)</f>
        <v>7.3</v>
      </c>
      <c r="G788" t="s">
        <v>20</v>
      </c>
      <c r="H788">
        <v>207</v>
      </c>
      <c r="I788" s="3">
        <f>IF(H788=0,0,ROUND(E788/H788,2))</f>
        <v>52.88</v>
      </c>
      <c r="J788" t="s">
        <v>107</v>
      </c>
      <c r="K788" t="s">
        <v>108</v>
      </c>
      <c r="L788">
        <v>1522126800</v>
      </c>
      <c r="M788">
        <v>1522731600</v>
      </c>
      <c r="N788" s="13">
        <f>((L788/60)/60/24)+DATE(1970,1,1)</f>
        <v>43186.208333333328</v>
      </c>
      <c r="O788" s="13">
        <f>((M788/60)/60/24)+DATE(1970,1,1)</f>
        <v>43193.208333333328</v>
      </c>
      <c r="P788" t="b">
        <v>0</v>
      </c>
      <c r="Q788" t="b">
        <v>1</v>
      </c>
      <c r="R788" t="s">
        <v>159</v>
      </c>
      <c r="S788" t="str">
        <f>LEFT(R788,SEARCH("/",R788)-1)</f>
        <v>music</v>
      </c>
      <c r="T788" t="str">
        <f>RIGHT(R788,LEN(R788)-SEARCH("/",R788))</f>
        <v>jazz</v>
      </c>
    </row>
    <row r="789" spans="1:20" ht="17" x14ac:dyDescent="0.2">
      <c r="A789">
        <v>787</v>
      </c>
      <c r="B789" t="s">
        <v>1609</v>
      </c>
      <c r="C789" s="2" t="s">
        <v>1610</v>
      </c>
      <c r="D789" s="3">
        <v>61200</v>
      </c>
      <c r="E789" s="3">
        <v>60994</v>
      </c>
      <c r="F789" s="20">
        <f>ROUND(E789/D789,2)</f>
        <v>1</v>
      </c>
      <c r="G789" t="s">
        <v>14</v>
      </c>
      <c r="H789">
        <v>859</v>
      </c>
      <c r="I789" s="3">
        <f>IF(H789=0,0,ROUND(E789/H789,2))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3">
        <f>((L789/60)/60/24)+DATE(1970,1,1)</f>
        <v>40684.208333333336</v>
      </c>
      <c r="O789" s="13">
        <f>((M789/60)/60/24)+DATE(1970,1,1)</f>
        <v>40693.208333333336</v>
      </c>
      <c r="P789" t="b">
        <v>0</v>
      </c>
      <c r="Q789" t="b">
        <v>0</v>
      </c>
      <c r="R789" t="s">
        <v>23</v>
      </c>
      <c r="S789" t="str">
        <f>LEFT(R789,SEARCH("/",R789)-1)</f>
        <v>music</v>
      </c>
      <c r="T789" t="str">
        <f>RIGHT(R789,LEN(R789)-SEARCH("/",R789))</f>
        <v>rock</v>
      </c>
    </row>
    <row r="790" spans="1:20" ht="17" x14ac:dyDescent="0.2">
      <c r="A790">
        <v>788</v>
      </c>
      <c r="B790" t="s">
        <v>1611</v>
      </c>
      <c r="C790" s="2" t="s">
        <v>1612</v>
      </c>
      <c r="D790" s="3">
        <v>3600</v>
      </c>
      <c r="E790" s="3">
        <v>3174</v>
      </c>
      <c r="F790" s="20">
        <f>ROUND(E790/D790,2)</f>
        <v>0.88</v>
      </c>
      <c r="G790" t="s">
        <v>47</v>
      </c>
      <c r="H790">
        <v>31</v>
      </c>
      <c r="I790" s="3">
        <f>IF(H790=0,0,ROUND(E790/H790,2))</f>
        <v>102.39</v>
      </c>
      <c r="J790" t="s">
        <v>21</v>
      </c>
      <c r="K790" t="s">
        <v>22</v>
      </c>
      <c r="L790">
        <v>1350709200</v>
      </c>
      <c r="M790">
        <v>1352527200</v>
      </c>
      <c r="N790" s="13">
        <f>((L790/60)/60/24)+DATE(1970,1,1)</f>
        <v>41202.208333333336</v>
      </c>
      <c r="O790" s="13">
        <f>((M790/60)/60/24)+DATE(1970,1,1)</f>
        <v>41223.25</v>
      </c>
      <c r="P790" t="b">
        <v>0</v>
      </c>
      <c r="Q790" t="b">
        <v>0</v>
      </c>
      <c r="R790" t="s">
        <v>71</v>
      </c>
      <c r="S790" t="str">
        <f>LEFT(R790,SEARCH("/",R790)-1)</f>
        <v>film &amp; video</v>
      </c>
      <c r="T790" t="str">
        <f>RIGHT(R790,LEN(R790)-SEARCH("/",R790))</f>
        <v>animation</v>
      </c>
    </row>
    <row r="791" spans="1:20" ht="17" x14ac:dyDescent="0.2">
      <c r="A791">
        <v>789</v>
      </c>
      <c r="B791" t="s">
        <v>1613</v>
      </c>
      <c r="C791" s="2" t="s">
        <v>1614</v>
      </c>
      <c r="D791" s="3">
        <v>9000</v>
      </c>
      <c r="E791" s="3">
        <v>3351</v>
      </c>
      <c r="F791" s="20">
        <f>ROUND(E791/D791,2)</f>
        <v>0.37</v>
      </c>
      <c r="G791" t="s">
        <v>14</v>
      </c>
      <c r="H791">
        <v>45</v>
      </c>
      <c r="I791" s="3">
        <f>IF(H791=0,0,ROUND(E791/H791,2))</f>
        <v>74.47</v>
      </c>
      <c r="J791" t="s">
        <v>21</v>
      </c>
      <c r="K791" t="s">
        <v>22</v>
      </c>
      <c r="L791">
        <v>1401166800</v>
      </c>
      <c r="M791">
        <v>1404363600</v>
      </c>
      <c r="N791" s="13">
        <f>((L791/60)/60/24)+DATE(1970,1,1)</f>
        <v>41786.208333333336</v>
      </c>
      <c r="O791" s="13">
        <f>((M791/60)/60/24)+DATE(1970,1,1)</f>
        <v>41823.208333333336</v>
      </c>
      <c r="P791" t="b">
        <v>0</v>
      </c>
      <c r="Q791" t="b">
        <v>0</v>
      </c>
      <c r="R791" t="s">
        <v>33</v>
      </c>
      <c r="S791" t="str">
        <f>LEFT(R791,SEARCH("/",R791)-1)</f>
        <v>theater</v>
      </c>
      <c r="T791" t="str">
        <f>RIGHT(R791,LEN(R791)-SEARCH("/",R791))</f>
        <v>plays</v>
      </c>
    </row>
    <row r="792" spans="1:20" ht="17" x14ac:dyDescent="0.2">
      <c r="A792">
        <v>790</v>
      </c>
      <c r="B792" t="s">
        <v>1615</v>
      </c>
      <c r="C792" s="2" t="s">
        <v>1616</v>
      </c>
      <c r="D792" s="3">
        <v>185900</v>
      </c>
      <c r="E792" s="3">
        <v>56774</v>
      </c>
      <c r="F792" s="20">
        <f>ROUND(E792/D792,2)</f>
        <v>0.31</v>
      </c>
      <c r="G792" t="s">
        <v>74</v>
      </c>
      <c r="H792">
        <v>1113</v>
      </c>
      <c r="I792" s="3">
        <f>IF(H792=0,0,ROUND(E792/H792,2))</f>
        <v>51.01</v>
      </c>
      <c r="J792" t="s">
        <v>21</v>
      </c>
      <c r="K792" t="s">
        <v>22</v>
      </c>
      <c r="L792">
        <v>1266127200</v>
      </c>
      <c r="M792">
        <v>1266645600</v>
      </c>
      <c r="N792" s="13">
        <f>((L792/60)/60/24)+DATE(1970,1,1)</f>
        <v>40223.25</v>
      </c>
      <c r="O792" s="13">
        <f>((M792/60)/60/24)+DATE(1970,1,1)</f>
        <v>40229.25</v>
      </c>
      <c r="P792" t="b">
        <v>0</v>
      </c>
      <c r="Q792" t="b">
        <v>0</v>
      </c>
      <c r="R792" t="s">
        <v>33</v>
      </c>
      <c r="S792" t="str">
        <f>LEFT(R792,SEARCH("/",R792)-1)</f>
        <v>theater</v>
      </c>
      <c r="T792" t="str">
        <f>RIGHT(R792,LEN(R792)-SEARCH("/",R792))</f>
        <v>plays</v>
      </c>
    </row>
    <row r="793" spans="1:20" ht="17" x14ac:dyDescent="0.2">
      <c r="A793">
        <v>791</v>
      </c>
      <c r="B793" t="s">
        <v>1617</v>
      </c>
      <c r="C793" s="2" t="s">
        <v>1618</v>
      </c>
      <c r="D793" s="3">
        <v>2100</v>
      </c>
      <c r="E793" s="3">
        <v>540</v>
      </c>
      <c r="F793" s="20">
        <f>ROUND(E793/D793,2)</f>
        <v>0.26</v>
      </c>
      <c r="G793" t="s">
        <v>14</v>
      </c>
      <c r="H793">
        <v>6</v>
      </c>
      <c r="I793" s="3">
        <f>IF(H793=0,0,ROUND(E793/H793,2))</f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>((L793/60)/60/24)+DATE(1970,1,1)</f>
        <v>42715.25</v>
      </c>
      <c r="O793" s="13">
        <f>((M793/60)/60/24)+DATE(1970,1,1)</f>
        <v>42731.25</v>
      </c>
      <c r="P793" t="b">
        <v>0</v>
      </c>
      <c r="Q793" t="b">
        <v>0</v>
      </c>
      <c r="R793" t="s">
        <v>17</v>
      </c>
      <c r="S793" t="str">
        <f>LEFT(R793,SEARCH("/",R793)-1)</f>
        <v>food</v>
      </c>
      <c r="T793" t="str">
        <f>RIGHT(R793,LEN(R793)-SEARCH("/",R793))</f>
        <v>food trucks</v>
      </c>
    </row>
    <row r="794" spans="1:20" ht="17" x14ac:dyDescent="0.2">
      <c r="A794">
        <v>792</v>
      </c>
      <c r="B794" t="s">
        <v>1619</v>
      </c>
      <c r="C794" s="2" t="s">
        <v>1620</v>
      </c>
      <c r="D794" s="3">
        <v>2000</v>
      </c>
      <c r="E794" s="3">
        <v>680</v>
      </c>
      <c r="F794" s="20">
        <f>ROUND(E794/D794,2)</f>
        <v>0.34</v>
      </c>
      <c r="G794" t="s">
        <v>14</v>
      </c>
      <c r="H794">
        <v>7</v>
      </c>
      <c r="I794" s="3">
        <f>IF(H794=0,0,ROUND(E794/H794,2))</f>
        <v>97.14</v>
      </c>
      <c r="J794" t="s">
        <v>21</v>
      </c>
      <c r="K794" t="s">
        <v>22</v>
      </c>
      <c r="L794">
        <v>1372222800</v>
      </c>
      <c r="M794">
        <v>1374642000</v>
      </c>
      <c r="N794" s="13">
        <f>((L794/60)/60/24)+DATE(1970,1,1)</f>
        <v>41451.208333333336</v>
      </c>
      <c r="O794" s="13">
        <f>((M794/60)/60/24)+DATE(1970,1,1)</f>
        <v>41479.208333333336</v>
      </c>
      <c r="P794" t="b">
        <v>0</v>
      </c>
      <c r="Q794" t="b">
        <v>1</v>
      </c>
      <c r="R794" t="s">
        <v>33</v>
      </c>
      <c r="S794" t="str">
        <f>LEFT(R794,SEARCH("/",R794)-1)</f>
        <v>theater</v>
      </c>
      <c r="T794" t="str">
        <f>RIGHT(R794,LEN(R794)-SEARCH("/",R794))</f>
        <v>plays</v>
      </c>
    </row>
    <row r="795" spans="1:20" ht="17" x14ac:dyDescent="0.2">
      <c r="A795">
        <v>793</v>
      </c>
      <c r="B795" t="s">
        <v>1621</v>
      </c>
      <c r="C795" s="2" t="s">
        <v>1622</v>
      </c>
      <c r="D795" s="3">
        <v>1100</v>
      </c>
      <c r="E795" s="3">
        <v>13045</v>
      </c>
      <c r="F795" s="20">
        <f>ROUND(E795/D795,2)</f>
        <v>11.86</v>
      </c>
      <c r="G795" t="s">
        <v>20</v>
      </c>
      <c r="H795">
        <v>181</v>
      </c>
      <c r="I795" s="3">
        <f>IF(H795=0,0,ROUND(E795/H795,2))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3">
        <f>((L795/60)/60/24)+DATE(1970,1,1)</f>
        <v>41450.208333333336</v>
      </c>
      <c r="O795" s="13">
        <f>((M795/60)/60/24)+DATE(1970,1,1)</f>
        <v>41454.208333333336</v>
      </c>
      <c r="P795" t="b">
        <v>0</v>
      </c>
      <c r="Q795" t="b">
        <v>0</v>
      </c>
      <c r="R795" t="s">
        <v>68</v>
      </c>
      <c r="S795" t="str">
        <f>LEFT(R795,SEARCH("/",R795)-1)</f>
        <v>publishing</v>
      </c>
      <c r="T795" t="str">
        <f>RIGHT(R795,LEN(R795)-SEARCH("/",R795))</f>
        <v>nonfiction</v>
      </c>
    </row>
    <row r="796" spans="1:20" ht="17" x14ac:dyDescent="0.2">
      <c r="A796">
        <v>794</v>
      </c>
      <c r="B796" t="s">
        <v>1623</v>
      </c>
      <c r="C796" s="2" t="s">
        <v>1624</v>
      </c>
      <c r="D796" s="3">
        <v>6600</v>
      </c>
      <c r="E796" s="3">
        <v>8276</v>
      </c>
      <c r="F796" s="20">
        <f>ROUND(E796/D796,2)</f>
        <v>1.25</v>
      </c>
      <c r="G796" t="s">
        <v>20</v>
      </c>
      <c r="H796">
        <v>110</v>
      </c>
      <c r="I796" s="3">
        <f>IF(H796=0,0,ROUND(E796/H796,2))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3">
        <f>((L796/60)/60/24)+DATE(1970,1,1)</f>
        <v>43091.25</v>
      </c>
      <c r="O796" s="13">
        <f>((M796/60)/60/24)+DATE(1970,1,1)</f>
        <v>43103.25</v>
      </c>
      <c r="P796" t="b">
        <v>0</v>
      </c>
      <c r="Q796" t="b">
        <v>0</v>
      </c>
      <c r="R796" t="s">
        <v>23</v>
      </c>
      <c r="S796" t="str">
        <f>LEFT(R796,SEARCH("/",R796)-1)</f>
        <v>music</v>
      </c>
      <c r="T796" t="str">
        <f>RIGHT(R796,LEN(R796)-SEARCH("/",R796))</f>
        <v>rock</v>
      </c>
    </row>
    <row r="797" spans="1:20" ht="34" x14ac:dyDescent="0.2">
      <c r="A797">
        <v>795</v>
      </c>
      <c r="B797" t="s">
        <v>1625</v>
      </c>
      <c r="C797" s="2" t="s">
        <v>1626</v>
      </c>
      <c r="D797" s="3">
        <v>7100</v>
      </c>
      <c r="E797" s="3">
        <v>1022</v>
      </c>
      <c r="F797" s="20">
        <f>ROUND(E797/D797,2)</f>
        <v>0.14000000000000001</v>
      </c>
      <c r="G797" t="s">
        <v>14</v>
      </c>
      <c r="H797">
        <v>31</v>
      </c>
      <c r="I797" s="3">
        <f>IF(H797=0,0,ROUND(E797/H797,2))</f>
        <v>32.97</v>
      </c>
      <c r="J797" t="s">
        <v>21</v>
      </c>
      <c r="K797" t="s">
        <v>22</v>
      </c>
      <c r="L797">
        <v>1477976400</v>
      </c>
      <c r="M797">
        <v>1478235600</v>
      </c>
      <c r="N797" s="13">
        <f>((L797/60)/60/24)+DATE(1970,1,1)</f>
        <v>42675.208333333328</v>
      </c>
      <c r="O797" s="13">
        <f>((M797/60)/60/24)+DATE(1970,1,1)</f>
        <v>42678.208333333328</v>
      </c>
      <c r="P797" t="b">
        <v>0</v>
      </c>
      <c r="Q797" t="b">
        <v>0</v>
      </c>
      <c r="R797" t="s">
        <v>53</v>
      </c>
      <c r="S797" t="str">
        <f>LEFT(R797,SEARCH("/",R797)-1)</f>
        <v>film &amp; video</v>
      </c>
      <c r="T797" t="str">
        <f>RIGHT(R797,LEN(R797)-SEARCH("/",R797))</f>
        <v>drama</v>
      </c>
    </row>
    <row r="798" spans="1:20" ht="17" x14ac:dyDescent="0.2">
      <c r="A798">
        <v>796</v>
      </c>
      <c r="B798" t="s">
        <v>1627</v>
      </c>
      <c r="C798" s="2" t="s">
        <v>1628</v>
      </c>
      <c r="D798" s="3">
        <v>7800</v>
      </c>
      <c r="E798" s="3">
        <v>4275</v>
      </c>
      <c r="F798" s="20">
        <f>ROUND(E798/D798,2)</f>
        <v>0.55000000000000004</v>
      </c>
      <c r="G798" t="s">
        <v>14</v>
      </c>
      <c r="H798">
        <v>78</v>
      </c>
      <c r="I798" s="3">
        <f>IF(H798=0,0,ROUND(E798/H798,2))</f>
        <v>54.81</v>
      </c>
      <c r="J798" t="s">
        <v>21</v>
      </c>
      <c r="K798" t="s">
        <v>22</v>
      </c>
      <c r="L798">
        <v>1407474000</v>
      </c>
      <c r="M798">
        <v>1408078800</v>
      </c>
      <c r="N798" s="13">
        <f>((L798/60)/60/24)+DATE(1970,1,1)</f>
        <v>41859.208333333336</v>
      </c>
      <c r="O798" s="13">
        <f>((M798/60)/60/24)+DATE(1970,1,1)</f>
        <v>41866.208333333336</v>
      </c>
      <c r="P798" t="b">
        <v>0</v>
      </c>
      <c r="Q798" t="b">
        <v>1</v>
      </c>
      <c r="R798" t="s">
        <v>292</v>
      </c>
      <c r="S798" t="str">
        <f>LEFT(R798,SEARCH("/",R798)-1)</f>
        <v>games</v>
      </c>
      <c r="T798" t="str">
        <f>RIGHT(R798,LEN(R798)-SEARCH("/",R798))</f>
        <v>mobile games</v>
      </c>
    </row>
    <row r="799" spans="1:20" ht="17" x14ac:dyDescent="0.2">
      <c r="A799">
        <v>797</v>
      </c>
      <c r="B799" t="s">
        <v>1629</v>
      </c>
      <c r="C799" s="2" t="s">
        <v>1630</v>
      </c>
      <c r="D799" s="3">
        <v>7600</v>
      </c>
      <c r="E799" s="3">
        <v>8332</v>
      </c>
      <c r="F799" s="20">
        <f>ROUND(E799/D799,2)</f>
        <v>1.1000000000000001</v>
      </c>
      <c r="G799" t="s">
        <v>20</v>
      </c>
      <c r="H799">
        <v>185</v>
      </c>
      <c r="I799" s="3">
        <f>IF(H799=0,0,ROUND(E799/H799,2))</f>
        <v>45.04</v>
      </c>
      <c r="J799" t="s">
        <v>21</v>
      </c>
      <c r="K799" t="s">
        <v>22</v>
      </c>
      <c r="L799">
        <v>1546149600</v>
      </c>
      <c r="M799">
        <v>1548136800</v>
      </c>
      <c r="N799" s="13">
        <f>((L799/60)/60/24)+DATE(1970,1,1)</f>
        <v>43464.25</v>
      </c>
      <c r="O799" s="13">
        <f>((M799/60)/60/24)+DATE(1970,1,1)</f>
        <v>43487.25</v>
      </c>
      <c r="P799" t="b">
        <v>0</v>
      </c>
      <c r="Q799" t="b">
        <v>0</v>
      </c>
      <c r="R799" t="s">
        <v>28</v>
      </c>
      <c r="S799" t="str">
        <f>LEFT(R799,SEARCH("/",R799)-1)</f>
        <v>technology</v>
      </c>
      <c r="T799" t="str">
        <f>RIGHT(R799,LEN(R799)-SEARCH("/",R799))</f>
        <v>web</v>
      </c>
    </row>
    <row r="800" spans="1:20" ht="17" x14ac:dyDescent="0.2">
      <c r="A800">
        <v>798</v>
      </c>
      <c r="B800" t="s">
        <v>1631</v>
      </c>
      <c r="C800" s="2" t="s">
        <v>1632</v>
      </c>
      <c r="D800" s="3">
        <v>3400</v>
      </c>
      <c r="E800" s="3">
        <v>6408</v>
      </c>
      <c r="F800" s="20">
        <f>ROUND(E800/D800,2)</f>
        <v>1.88</v>
      </c>
      <c r="G800" t="s">
        <v>20</v>
      </c>
      <c r="H800">
        <v>121</v>
      </c>
      <c r="I800" s="3">
        <f>IF(H800=0,0,ROUND(E800/H800,2))</f>
        <v>52.96</v>
      </c>
      <c r="J800" t="s">
        <v>21</v>
      </c>
      <c r="K800" t="s">
        <v>22</v>
      </c>
      <c r="L800">
        <v>1338440400</v>
      </c>
      <c r="M800">
        <v>1340859600</v>
      </c>
      <c r="N800" s="13">
        <f>((L800/60)/60/24)+DATE(1970,1,1)</f>
        <v>41060.208333333336</v>
      </c>
      <c r="O800" s="13">
        <f>((M800/60)/60/24)+DATE(1970,1,1)</f>
        <v>41088.208333333336</v>
      </c>
      <c r="P800" t="b">
        <v>0</v>
      </c>
      <c r="Q800" t="b">
        <v>1</v>
      </c>
      <c r="R800" t="s">
        <v>33</v>
      </c>
      <c r="S800" t="str">
        <f>LEFT(R800,SEARCH("/",R800)-1)</f>
        <v>theater</v>
      </c>
      <c r="T800" t="str">
        <f>RIGHT(R800,LEN(R800)-SEARCH("/",R800))</f>
        <v>plays</v>
      </c>
    </row>
    <row r="801" spans="1:20" ht="17" x14ac:dyDescent="0.2">
      <c r="A801">
        <v>799</v>
      </c>
      <c r="B801" t="s">
        <v>1633</v>
      </c>
      <c r="C801" s="2" t="s">
        <v>1634</v>
      </c>
      <c r="D801" s="3">
        <v>84500</v>
      </c>
      <c r="E801" s="3">
        <v>73522</v>
      </c>
      <c r="F801" s="20">
        <f>ROUND(E801/D801,2)</f>
        <v>0.87</v>
      </c>
      <c r="G801" t="s">
        <v>14</v>
      </c>
      <c r="H801">
        <v>1225</v>
      </c>
      <c r="I801" s="3">
        <f>IF(H801=0,0,ROUND(E801/H801,2))</f>
        <v>60.02</v>
      </c>
      <c r="J801" t="s">
        <v>40</v>
      </c>
      <c r="K801" t="s">
        <v>41</v>
      </c>
      <c r="L801">
        <v>1454133600</v>
      </c>
      <c r="M801">
        <v>1454479200</v>
      </c>
      <c r="N801" s="13">
        <f>((L801/60)/60/24)+DATE(1970,1,1)</f>
        <v>42399.25</v>
      </c>
      <c r="O801" s="13">
        <f>((M801/60)/60/24)+DATE(1970,1,1)</f>
        <v>42403.25</v>
      </c>
      <c r="P801" t="b">
        <v>0</v>
      </c>
      <c r="Q801" t="b">
        <v>0</v>
      </c>
      <c r="R801" t="s">
        <v>33</v>
      </c>
      <c r="S801" t="str">
        <f>LEFT(R801,SEARCH("/",R801)-1)</f>
        <v>theater</v>
      </c>
      <c r="T801" t="str">
        <f>RIGHT(R801,LEN(R801)-SEARCH("/",R801))</f>
        <v>plays</v>
      </c>
    </row>
    <row r="802" spans="1:20" ht="17" x14ac:dyDescent="0.2">
      <c r="A802">
        <v>800</v>
      </c>
      <c r="B802" t="s">
        <v>1635</v>
      </c>
      <c r="C802" s="2" t="s">
        <v>1636</v>
      </c>
      <c r="D802" s="3">
        <v>100</v>
      </c>
      <c r="E802" s="3">
        <v>1</v>
      </c>
      <c r="F802" s="20">
        <f>ROUND(E802/D802,2)</f>
        <v>0.01</v>
      </c>
      <c r="G802" t="s">
        <v>14</v>
      </c>
      <c r="H802">
        <v>1</v>
      </c>
      <c r="I802" s="3">
        <f>IF(H802=0,0,ROUND(E802/H802,2))</f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>((L802/60)/60/24)+DATE(1970,1,1)</f>
        <v>42167.208333333328</v>
      </c>
      <c r="O802" s="13">
        <f>((M802/60)/60/24)+DATE(1970,1,1)</f>
        <v>42171.208333333328</v>
      </c>
      <c r="P802" t="b">
        <v>0</v>
      </c>
      <c r="Q802" t="b">
        <v>0</v>
      </c>
      <c r="R802" t="s">
        <v>23</v>
      </c>
      <c r="S802" t="str">
        <f>LEFT(R802,SEARCH("/",R802)-1)</f>
        <v>music</v>
      </c>
      <c r="T802" t="str">
        <f>RIGHT(R802,LEN(R802)-SEARCH("/",R802))</f>
        <v>rock</v>
      </c>
    </row>
    <row r="803" spans="1:20" ht="17" x14ac:dyDescent="0.2">
      <c r="A803">
        <v>801</v>
      </c>
      <c r="B803" t="s">
        <v>1637</v>
      </c>
      <c r="C803" s="2" t="s">
        <v>1638</v>
      </c>
      <c r="D803" s="3">
        <v>2300</v>
      </c>
      <c r="E803" s="3">
        <v>4667</v>
      </c>
      <c r="F803" s="20">
        <f>ROUND(E803/D803,2)</f>
        <v>2.0299999999999998</v>
      </c>
      <c r="G803" t="s">
        <v>20</v>
      </c>
      <c r="H803">
        <v>106</v>
      </c>
      <c r="I803" s="3">
        <f>IF(H803=0,0,ROUND(E803/H803,2))</f>
        <v>44.03</v>
      </c>
      <c r="J803" t="s">
        <v>21</v>
      </c>
      <c r="K803" t="s">
        <v>22</v>
      </c>
      <c r="L803">
        <v>1577772000</v>
      </c>
      <c r="M803">
        <v>1579672800</v>
      </c>
      <c r="N803" s="13">
        <f>((L803/60)/60/24)+DATE(1970,1,1)</f>
        <v>43830.25</v>
      </c>
      <c r="O803" s="13">
        <f>((M803/60)/60/24)+DATE(1970,1,1)</f>
        <v>43852.25</v>
      </c>
      <c r="P803" t="b">
        <v>0</v>
      </c>
      <c r="Q803" t="b">
        <v>1</v>
      </c>
      <c r="R803" t="s">
        <v>122</v>
      </c>
      <c r="S803" t="str">
        <f>LEFT(R803,SEARCH("/",R803)-1)</f>
        <v>photography</v>
      </c>
      <c r="T803" t="str">
        <f>RIGHT(R803,LEN(R803)-SEARCH("/",R803))</f>
        <v>photography books</v>
      </c>
    </row>
    <row r="804" spans="1:20" ht="34" x14ac:dyDescent="0.2">
      <c r="A804">
        <v>802</v>
      </c>
      <c r="B804" t="s">
        <v>1639</v>
      </c>
      <c r="C804" s="2" t="s">
        <v>1640</v>
      </c>
      <c r="D804" s="3">
        <v>6200</v>
      </c>
      <c r="E804" s="3">
        <v>12216</v>
      </c>
      <c r="F804" s="20">
        <f>ROUND(E804/D804,2)</f>
        <v>1.97</v>
      </c>
      <c r="G804" t="s">
        <v>20</v>
      </c>
      <c r="H804">
        <v>142</v>
      </c>
      <c r="I804" s="3">
        <f>IF(H804=0,0,ROUND(E804/H804,2))</f>
        <v>86.03</v>
      </c>
      <c r="J804" t="s">
        <v>21</v>
      </c>
      <c r="K804" t="s">
        <v>22</v>
      </c>
      <c r="L804">
        <v>1562216400</v>
      </c>
      <c r="M804">
        <v>1562389200</v>
      </c>
      <c r="N804" s="13">
        <f>((L804/60)/60/24)+DATE(1970,1,1)</f>
        <v>43650.208333333328</v>
      </c>
      <c r="O804" s="13">
        <f>((M804/60)/60/24)+DATE(1970,1,1)</f>
        <v>43652.208333333328</v>
      </c>
      <c r="P804" t="b">
        <v>0</v>
      </c>
      <c r="Q804" t="b">
        <v>0</v>
      </c>
      <c r="R804" t="s">
        <v>122</v>
      </c>
      <c r="S804" t="str">
        <f>LEFT(R804,SEARCH("/",R804)-1)</f>
        <v>photography</v>
      </c>
      <c r="T804" t="str">
        <f>RIGHT(R804,LEN(R804)-SEARCH("/",R804))</f>
        <v>photography books</v>
      </c>
    </row>
    <row r="805" spans="1:20" ht="34" x14ac:dyDescent="0.2">
      <c r="A805">
        <v>803</v>
      </c>
      <c r="B805" t="s">
        <v>1641</v>
      </c>
      <c r="C805" s="2" t="s">
        <v>1642</v>
      </c>
      <c r="D805" s="3">
        <v>6100</v>
      </c>
      <c r="E805" s="3">
        <v>6527</v>
      </c>
      <c r="F805" s="20">
        <f>ROUND(E805/D805,2)</f>
        <v>1.07</v>
      </c>
      <c r="G805" t="s">
        <v>20</v>
      </c>
      <c r="H805">
        <v>233</v>
      </c>
      <c r="I805" s="3">
        <f>IF(H805=0,0,ROUND(E805/H805,2))</f>
        <v>28.01</v>
      </c>
      <c r="J805" t="s">
        <v>21</v>
      </c>
      <c r="K805" t="s">
        <v>22</v>
      </c>
      <c r="L805">
        <v>1548568800</v>
      </c>
      <c r="M805">
        <v>1551506400</v>
      </c>
      <c r="N805" s="13">
        <f>((L805/60)/60/24)+DATE(1970,1,1)</f>
        <v>43492.25</v>
      </c>
      <c r="O805" s="13">
        <f>((M805/60)/60/24)+DATE(1970,1,1)</f>
        <v>43526.25</v>
      </c>
      <c r="P805" t="b">
        <v>0</v>
      </c>
      <c r="Q805" t="b">
        <v>0</v>
      </c>
      <c r="R805" t="s">
        <v>33</v>
      </c>
      <c r="S805" t="str">
        <f>LEFT(R805,SEARCH("/",R805)-1)</f>
        <v>theater</v>
      </c>
      <c r="T805" t="str">
        <f>RIGHT(R805,LEN(R805)-SEARCH("/",R805))</f>
        <v>plays</v>
      </c>
    </row>
    <row r="806" spans="1:20" ht="17" x14ac:dyDescent="0.2">
      <c r="A806">
        <v>804</v>
      </c>
      <c r="B806" t="s">
        <v>1643</v>
      </c>
      <c r="C806" s="2" t="s">
        <v>1644</v>
      </c>
      <c r="D806" s="3">
        <v>2600</v>
      </c>
      <c r="E806" s="3">
        <v>6987</v>
      </c>
      <c r="F806" s="20">
        <f>ROUND(E806/D806,2)</f>
        <v>2.69</v>
      </c>
      <c r="G806" t="s">
        <v>20</v>
      </c>
      <c r="H806">
        <v>218</v>
      </c>
      <c r="I806" s="3">
        <f>IF(H806=0,0,ROUND(E806/H806,2))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3">
        <f>((L806/60)/60/24)+DATE(1970,1,1)</f>
        <v>43102.25</v>
      </c>
      <c r="O806" s="13">
        <f>((M806/60)/60/24)+DATE(1970,1,1)</f>
        <v>43122.25</v>
      </c>
      <c r="P806" t="b">
        <v>0</v>
      </c>
      <c r="Q806" t="b">
        <v>0</v>
      </c>
      <c r="R806" t="s">
        <v>23</v>
      </c>
      <c r="S806" t="str">
        <f>LEFT(R806,SEARCH("/",R806)-1)</f>
        <v>music</v>
      </c>
      <c r="T806" t="str">
        <f>RIGHT(R806,LEN(R806)-SEARCH("/",R806))</f>
        <v>rock</v>
      </c>
    </row>
    <row r="807" spans="1:20" ht="34" x14ac:dyDescent="0.2">
      <c r="A807">
        <v>805</v>
      </c>
      <c r="B807" t="s">
        <v>1645</v>
      </c>
      <c r="C807" s="2" t="s">
        <v>1646</v>
      </c>
      <c r="D807" s="3">
        <v>9700</v>
      </c>
      <c r="E807" s="3">
        <v>4932</v>
      </c>
      <c r="F807" s="20">
        <f>ROUND(E807/D807,2)</f>
        <v>0.51</v>
      </c>
      <c r="G807" t="s">
        <v>14</v>
      </c>
      <c r="H807">
        <v>67</v>
      </c>
      <c r="I807" s="3">
        <f>IF(H807=0,0,ROUND(E807/H807,2))</f>
        <v>73.61</v>
      </c>
      <c r="J807" t="s">
        <v>26</v>
      </c>
      <c r="K807" t="s">
        <v>27</v>
      </c>
      <c r="L807">
        <v>1416031200</v>
      </c>
      <c r="M807">
        <v>1420437600</v>
      </c>
      <c r="N807" s="13">
        <f>((L807/60)/60/24)+DATE(1970,1,1)</f>
        <v>41958.25</v>
      </c>
      <c r="O807" s="13">
        <f>((M807/60)/60/24)+DATE(1970,1,1)</f>
        <v>42009.25</v>
      </c>
      <c r="P807" t="b">
        <v>0</v>
      </c>
      <c r="Q807" t="b">
        <v>0</v>
      </c>
      <c r="R807" t="s">
        <v>42</v>
      </c>
      <c r="S807" t="str">
        <f>LEFT(R807,SEARCH("/",R807)-1)</f>
        <v>film &amp; video</v>
      </c>
      <c r="T807" t="str">
        <f>RIGHT(R807,LEN(R807)-SEARCH("/",R807))</f>
        <v>documentary</v>
      </c>
    </row>
    <row r="808" spans="1:20" ht="17" x14ac:dyDescent="0.2">
      <c r="A808">
        <v>806</v>
      </c>
      <c r="B808" t="s">
        <v>1647</v>
      </c>
      <c r="C808" s="2" t="s">
        <v>1648</v>
      </c>
      <c r="D808" s="3">
        <v>700</v>
      </c>
      <c r="E808" s="3">
        <v>8262</v>
      </c>
      <c r="F808" s="20">
        <f>ROUND(E808/D808,2)</f>
        <v>11.8</v>
      </c>
      <c r="G808" t="s">
        <v>20</v>
      </c>
      <c r="H808">
        <v>76</v>
      </c>
      <c r="I808" s="3">
        <f>IF(H808=0,0,ROUND(E808/H808,2))</f>
        <v>108.71</v>
      </c>
      <c r="J808" t="s">
        <v>21</v>
      </c>
      <c r="K808" t="s">
        <v>22</v>
      </c>
      <c r="L808">
        <v>1330927200</v>
      </c>
      <c r="M808">
        <v>1332997200</v>
      </c>
      <c r="N808" s="13">
        <f>((L808/60)/60/24)+DATE(1970,1,1)</f>
        <v>40973.25</v>
      </c>
      <c r="O808" s="13">
        <f>((M808/60)/60/24)+DATE(1970,1,1)</f>
        <v>40997.208333333336</v>
      </c>
      <c r="P808" t="b">
        <v>0</v>
      </c>
      <c r="Q808" t="b">
        <v>1</v>
      </c>
      <c r="R808" t="s">
        <v>53</v>
      </c>
      <c r="S808" t="str">
        <f>LEFT(R808,SEARCH("/",R808)-1)</f>
        <v>film &amp; video</v>
      </c>
      <c r="T808" t="str">
        <f>RIGHT(R808,LEN(R808)-SEARCH("/",R808))</f>
        <v>drama</v>
      </c>
    </row>
    <row r="809" spans="1:20" ht="17" x14ac:dyDescent="0.2">
      <c r="A809">
        <v>807</v>
      </c>
      <c r="B809" t="s">
        <v>1649</v>
      </c>
      <c r="C809" s="2" t="s">
        <v>1650</v>
      </c>
      <c r="D809" s="3">
        <v>700</v>
      </c>
      <c r="E809" s="3">
        <v>1848</v>
      </c>
      <c r="F809" s="20">
        <f>ROUND(E809/D809,2)</f>
        <v>2.64</v>
      </c>
      <c r="G809" t="s">
        <v>20</v>
      </c>
      <c r="H809">
        <v>43</v>
      </c>
      <c r="I809" s="3">
        <f>IF(H809=0,0,ROUND(E809/H809,2))</f>
        <v>42.98</v>
      </c>
      <c r="J809" t="s">
        <v>21</v>
      </c>
      <c r="K809" t="s">
        <v>22</v>
      </c>
      <c r="L809">
        <v>1571115600</v>
      </c>
      <c r="M809">
        <v>1574920800</v>
      </c>
      <c r="N809" s="13">
        <f>((L809/60)/60/24)+DATE(1970,1,1)</f>
        <v>43753.208333333328</v>
      </c>
      <c r="O809" s="13">
        <f>((M809/60)/60/24)+DATE(1970,1,1)</f>
        <v>43797.25</v>
      </c>
      <c r="P809" t="b">
        <v>0</v>
      </c>
      <c r="Q809" t="b">
        <v>1</v>
      </c>
      <c r="R809" t="s">
        <v>33</v>
      </c>
      <c r="S809" t="str">
        <f>LEFT(R809,SEARCH("/",R809)-1)</f>
        <v>theater</v>
      </c>
      <c r="T809" t="str">
        <f>RIGHT(R809,LEN(R809)-SEARCH("/",R809))</f>
        <v>plays</v>
      </c>
    </row>
    <row r="810" spans="1:20" ht="17" x14ac:dyDescent="0.2">
      <c r="A810">
        <v>808</v>
      </c>
      <c r="B810" t="s">
        <v>1651</v>
      </c>
      <c r="C810" s="2" t="s">
        <v>1652</v>
      </c>
      <c r="D810" s="3">
        <v>5200</v>
      </c>
      <c r="E810" s="3">
        <v>1583</v>
      </c>
      <c r="F810" s="20">
        <f>ROUND(E810/D810,2)</f>
        <v>0.3</v>
      </c>
      <c r="G810" t="s">
        <v>14</v>
      </c>
      <c r="H810">
        <v>19</v>
      </c>
      <c r="I810" s="3">
        <f>IF(H810=0,0,ROUND(E810/H810,2))</f>
        <v>83.32</v>
      </c>
      <c r="J810" t="s">
        <v>21</v>
      </c>
      <c r="K810" t="s">
        <v>22</v>
      </c>
      <c r="L810">
        <v>1463461200</v>
      </c>
      <c r="M810">
        <v>1464930000</v>
      </c>
      <c r="N810" s="13">
        <f>((L810/60)/60/24)+DATE(1970,1,1)</f>
        <v>42507.208333333328</v>
      </c>
      <c r="O810" s="13">
        <f>((M810/60)/60/24)+DATE(1970,1,1)</f>
        <v>42524.208333333328</v>
      </c>
      <c r="P810" t="b">
        <v>0</v>
      </c>
      <c r="Q810" t="b">
        <v>0</v>
      </c>
      <c r="R810" t="s">
        <v>17</v>
      </c>
      <c r="S810" t="str">
        <f>LEFT(R810,SEARCH("/",R810)-1)</f>
        <v>food</v>
      </c>
      <c r="T810" t="str">
        <f>RIGHT(R810,LEN(R810)-SEARCH("/",R810))</f>
        <v>food trucks</v>
      </c>
    </row>
    <row r="811" spans="1:20" ht="17" x14ac:dyDescent="0.2">
      <c r="A811">
        <v>809</v>
      </c>
      <c r="B811" t="s">
        <v>1599</v>
      </c>
      <c r="C811" s="2" t="s">
        <v>1653</v>
      </c>
      <c r="D811" s="3">
        <v>140800</v>
      </c>
      <c r="E811" s="3">
        <v>88536</v>
      </c>
      <c r="F811" s="20">
        <f>ROUND(E811/D811,2)</f>
        <v>0.63</v>
      </c>
      <c r="G811" t="s">
        <v>14</v>
      </c>
      <c r="H811">
        <v>2108</v>
      </c>
      <c r="I811" s="3">
        <f>IF(H811=0,0,ROUND(E811/H811,2))</f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>((L811/60)/60/24)+DATE(1970,1,1)</f>
        <v>41135.208333333336</v>
      </c>
      <c r="O811" s="13">
        <f>((M811/60)/60/24)+DATE(1970,1,1)</f>
        <v>41136.208333333336</v>
      </c>
      <c r="P811" t="b">
        <v>0</v>
      </c>
      <c r="Q811" t="b">
        <v>0</v>
      </c>
      <c r="R811" t="s">
        <v>42</v>
      </c>
      <c r="S811" t="str">
        <f>LEFT(R811,SEARCH("/",R811)-1)</f>
        <v>film &amp; video</v>
      </c>
      <c r="T811" t="str">
        <f>RIGHT(R811,LEN(R811)-SEARCH("/",R811))</f>
        <v>documentary</v>
      </c>
    </row>
    <row r="812" spans="1:20" ht="34" x14ac:dyDescent="0.2">
      <c r="A812">
        <v>810</v>
      </c>
      <c r="B812" t="s">
        <v>1654</v>
      </c>
      <c r="C812" s="2" t="s">
        <v>1655</v>
      </c>
      <c r="D812" s="3">
        <v>6400</v>
      </c>
      <c r="E812" s="3">
        <v>12360</v>
      </c>
      <c r="F812" s="20">
        <f>ROUND(E812/D812,2)</f>
        <v>1.93</v>
      </c>
      <c r="G812" t="s">
        <v>20</v>
      </c>
      <c r="H812">
        <v>221</v>
      </c>
      <c r="I812" s="3">
        <f>IF(H812=0,0,ROUND(E812/H812,2))</f>
        <v>55.93</v>
      </c>
      <c r="J812" t="s">
        <v>21</v>
      </c>
      <c r="K812" t="s">
        <v>22</v>
      </c>
      <c r="L812">
        <v>1511848800</v>
      </c>
      <c r="M812">
        <v>1512712800</v>
      </c>
      <c r="N812" s="13">
        <f>((L812/60)/60/24)+DATE(1970,1,1)</f>
        <v>43067.25</v>
      </c>
      <c r="O812" s="13">
        <f>((M812/60)/60/24)+DATE(1970,1,1)</f>
        <v>43077.25</v>
      </c>
      <c r="P812" t="b">
        <v>0</v>
      </c>
      <c r="Q812" t="b">
        <v>1</v>
      </c>
      <c r="R812" t="s">
        <v>33</v>
      </c>
      <c r="S812" t="str">
        <f>LEFT(R812,SEARCH("/",R812)-1)</f>
        <v>theater</v>
      </c>
      <c r="T812" t="str">
        <f>RIGHT(R812,LEN(R812)-SEARCH("/",R812))</f>
        <v>plays</v>
      </c>
    </row>
    <row r="813" spans="1:20" ht="17" x14ac:dyDescent="0.2">
      <c r="A813">
        <v>811</v>
      </c>
      <c r="B813" t="s">
        <v>1656</v>
      </c>
      <c r="C813" s="2" t="s">
        <v>1657</v>
      </c>
      <c r="D813" s="3">
        <v>92500</v>
      </c>
      <c r="E813" s="3">
        <v>71320</v>
      </c>
      <c r="F813" s="20">
        <f>ROUND(E813/D813,2)</f>
        <v>0.77</v>
      </c>
      <c r="G813" t="s">
        <v>14</v>
      </c>
      <c r="H813">
        <v>679</v>
      </c>
      <c r="I813" s="3">
        <f>IF(H813=0,0,ROUND(E813/H813,2))</f>
        <v>105.04</v>
      </c>
      <c r="J813" t="s">
        <v>21</v>
      </c>
      <c r="K813" t="s">
        <v>22</v>
      </c>
      <c r="L813">
        <v>1452319200</v>
      </c>
      <c r="M813">
        <v>1452492000</v>
      </c>
      <c r="N813" s="13">
        <f>((L813/60)/60/24)+DATE(1970,1,1)</f>
        <v>42378.25</v>
      </c>
      <c r="O813" s="13">
        <f>((M813/60)/60/24)+DATE(1970,1,1)</f>
        <v>42380.25</v>
      </c>
      <c r="P813" t="b">
        <v>0</v>
      </c>
      <c r="Q813" t="b">
        <v>1</v>
      </c>
      <c r="R813" t="s">
        <v>89</v>
      </c>
      <c r="S813" t="str">
        <f>LEFT(R813,SEARCH("/",R813)-1)</f>
        <v>games</v>
      </c>
      <c r="T813" t="str">
        <f>RIGHT(R813,LEN(R813)-SEARCH("/",R813))</f>
        <v>video games</v>
      </c>
    </row>
    <row r="814" spans="1:20" ht="17" x14ac:dyDescent="0.2">
      <c r="A814">
        <v>812</v>
      </c>
      <c r="B814" t="s">
        <v>1658</v>
      </c>
      <c r="C814" s="2" t="s">
        <v>1659</v>
      </c>
      <c r="D814" s="3">
        <v>59700</v>
      </c>
      <c r="E814" s="3">
        <v>134640</v>
      </c>
      <c r="F814" s="20">
        <f>ROUND(E814/D814,2)</f>
        <v>2.2599999999999998</v>
      </c>
      <c r="G814" t="s">
        <v>20</v>
      </c>
      <c r="H814">
        <v>2805</v>
      </c>
      <c r="I814" s="3">
        <f>IF(H814=0,0,ROUND(E814/H814,2))</f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>((L814/60)/60/24)+DATE(1970,1,1)</f>
        <v>43206.208333333328</v>
      </c>
      <c r="O814" s="13">
        <f>((M814/60)/60/24)+DATE(1970,1,1)</f>
        <v>43211.208333333328</v>
      </c>
      <c r="P814" t="b">
        <v>0</v>
      </c>
      <c r="Q814" t="b">
        <v>0</v>
      </c>
      <c r="R814" t="s">
        <v>68</v>
      </c>
      <c r="S814" t="str">
        <f>LEFT(R814,SEARCH("/",R814)-1)</f>
        <v>publishing</v>
      </c>
      <c r="T814" t="str">
        <f>RIGHT(R814,LEN(R814)-SEARCH("/",R814))</f>
        <v>nonfiction</v>
      </c>
    </row>
    <row r="815" spans="1:20" ht="17" x14ac:dyDescent="0.2">
      <c r="A815">
        <v>813</v>
      </c>
      <c r="B815" t="s">
        <v>1660</v>
      </c>
      <c r="C815" s="2" t="s">
        <v>1661</v>
      </c>
      <c r="D815" s="3">
        <v>3200</v>
      </c>
      <c r="E815" s="3">
        <v>7661</v>
      </c>
      <c r="F815" s="20">
        <f>ROUND(E815/D815,2)</f>
        <v>2.39</v>
      </c>
      <c r="G815" t="s">
        <v>20</v>
      </c>
      <c r="H815">
        <v>68</v>
      </c>
      <c r="I815" s="3">
        <f>IF(H815=0,0,ROUND(E815/H815,2))</f>
        <v>112.66</v>
      </c>
      <c r="J815" t="s">
        <v>21</v>
      </c>
      <c r="K815" t="s">
        <v>22</v>
      </c>
      <c r="L815">
        <v>1346043600</v>
      </c>
      <c r="M815">
        <v>1346907600</v>
      </c>
      <c r="N815" s="13">
        <f>((L815/60)/60/24)+DATE(1970,1,1)</f>
        <v>41148.208333333336</v>
      </c>
      <c r="O815" s="13">
        <f>((M815/60)/60/24)+DATE(1970,1,1)</f>
        <v>41158.208333333336</v>
      </c>
      <c r="P815" t="b">
        <v>0</v>
      </c>
      <c r="Q815" t="b">
        <v>0</v>
      </c>
      <c r="R815" t="s">
        <v>89</v>
      </c>
      <c r="S815" t="str">
        <f>LEFT(R815,SEARCH("/",R815)-1)</f>
        <v>games</v>
      </c>
      <c r="T815" t="str">
        <f>RIGHT(R815,LEN(R815)-SEARCH("/",R815))</f>
        <v>video games</v>
      </c>
    </row>
    <row r="816" spans="1:20" ht="17" x14ac:dyDescent="0.2">
      <c r="A816">
        <v>814</v>
      </c>
      <c r="B816" t="s">
        <v>1662</v>
      </c>
      <c r="C816" s="2" t="s">
        <v>1663</v>
      </c>
      <c r="D816" s="3">
        <v>3200</v>
      </c>
      <c r="E816" s="3">
        <v>2950</v>
      </c>
      <c r="F816" s="20">
        <f>ROUND(E816/D816,2)</f>
        <v>0.92</v>
      </c>
      <c r="G816" t="s">
        <v>14</v>
      </c>
      <c r="H816">
        <v>36</v>
      </c>
      <c r="I816" s="3">
        <f>IF(H816=0,0,ROUND(E816/H816,2))</f>
        <v>81.94</v>
      </c>
      <c r="J816" t="s">
        <v>36</v>
      </c>
      <c r="K816" t="s">
        <v>37</v>
      </c>
      <c r="L816">
        <v>1464325200</v>
      </c>
      <c r="M816">
        <v>1464498000</v>
      </c>
      <c r="N816" s="13">
        <f>((L816/60)/60/24)+DATE(1970,1,1)</f>
        <v>42517.208333333328</v>
      </c>
      <c r="O816" s="13">
        <f>((M816/60)/60/24)+DATE(1970,1,1)</f>
        <v>42519.208333333328</v>
      </c>
      <c r="P816" t="b">
        <v>0</v>
      </c>
      <c r="Q816" t="b">
        <v>1</v>
      </c>
      <c r="R816" t="s">
        <v>23</v>
      </c>
      <c r="S816" t="str">
        <f>LEFT(R816,SEARCH("/",R816)-1)</f>
        <v>music</v>
      </c>
      <c r="T816" t="str">
        <f>RIGHT(R816,LEN(R816)-SEARCH("/",R816))</f>
        <v>rock</v>
      </c>
    </row>
    <row r="817" spans="1:20" ht="34" x14ac:dyDescent="0.2">
      <c r="A817">
        <v>815</v>
      </c>
      <c r="B817" t="s">
        <v>1664</v>
      </c>
      <c r="C817" s="2" t="s">
        <v>1665</v>
      </c>
      <c r="D817" s="3">
        <v>9000</v>
      </c>
      <c r="E817" s="3">
        <v>11721</v>
      </c>
      <c r="F817" s="20">
        <f>ROUND(E817/D817,2)</f>
        <v>1.3</v>
      </c>
      <c r="G817" t="s">
        <v>20</v>
      </c>
      <c r="H817">
        <v>183</v>
      </c>
      <c r="I817" s="3">
        <f>IF(H817=0,0,ROUND(E817/H817,2))</f>
        <v>64.05</v>
      </c>
      <c r="J817" t="s">
        <v>15</v>
      </c>
      <c r="K817" t="s">
        <v>16</v>
      </c>
      <c r="L817">
        <v>1511935200</v>
      </c>
      <c r="M817">
        <v>1514181600</v>
      </c>
      <c r="N817" s="13">
        <f>((L817/60)/60/24)+DATE(1970,1,1)</f>
        <v>43068.25</v>
      </c>
      <c r="O817" s="13">
        <f>((M817/60)/60/24)+DATE(1970,1,1)</f>
        <v>43094.25</v>
      </c>
      <c r="P817" t="b">
        <v>0</v>
      </c>
      <c r="Q817" t="b">
        <v>0</v>
      </c>
      <c r="R817" t="s">
        <v>23</v>
      </c>
      <c r="S817" t="str">
        <f>LEFT(R817,SEARCH("/",R817)-1)</f>
        <v>music</v>
      </c>
      <c r="T817" t="str">
        <f>RIGHT(R817,LEN(R817)-SEARCH("/",R817))</f>
        <v>rock</v>
      </c>
    </row>
    <row r="818" spans="1:20" ht="34" x14ac:dyDescent="0.2">
      <c r="A818">
        <v>816</v>
      </c>
      <c r="B818" t="s">
        <v>1666</v>
      </c>
      <c r="C818" s="2" t="s">
        <v>1667</v>
      </c>
      <c r="D818" s="3">
        <v>2300</v>
      </c>
      <c r="E818" s="3">
        <v>14150</v>
      </c>
      <c r="F818" s="20">
        <f>ROUND(E818/D818,2)</f>
        <v>6.15</v>
      </c>
      <c r="G818" t="s">
        <v>20</v>
      </c>
      <c r="H818">
        <v>133</v>
      </c>
      <c r="I818" s="3">
        <f>IF(H818=0,0,ROUND(E818/H818,2))</f>
        <v>106.39</v>
      </c>
      <c r="J818" t="s">
        <v>21</v>
      </c>
      <c r="K818" t="s">
        <v>22</v>
      </c>
      <c r="L818">
        <v>1392012000</v>
      </c>
      <c r="M818">
        <v>1392184800</v>
      </c>
      <c r="N818" s="13">
        <f>((L818/60)/60/24)+DATE(1970,1,1)</f>
        <v>41680.25</v>
      </c>
      <c r="O818" s="13">
        <f>((M818/60)/60/24)+DATE(1970,1,1)</f>
        <v>41682.25</v>
      </c>
      <c r="P818" t="b">
        <v>1</v>
      </c>
      <c r="Q818" t="b">
        <v>1</v>
      </c>
      <c r="R818" t="s">
        <v>33</v>
      </c>
      <c r="S818" t="str">
        <f>LEFT(R818,SEARCH("/",R818)-1)</f>
        <v>theater</v>
      </c>
      <c r="T818" t="str">
        <f>RIGHT(R818,LEN(R818)-SEARCH("/",R818))</f>
        <v>plays</v>
      </c>
    </row>
    <row r="819" spans="1:20" ht="17" x14ac:dyDescent="0.2">
      <c r="A819">
        <v>817</v>
      </c>
      <c r="B819" t="s">
        <v>1668</v>
      </c>
      <c r="C819" s="2" t="s">
        <v>1669</v>
      </c>
      <c r="D819" s="3">
        <v>51300</v>
      </c>
      <c r="E819" s="3">
        <v>189192</v>
      </c>
      <c r="F819" s="20">
        <f>ROUND(E819/D819,2)</f>
        <v>3.69</v>
      </c>
      <c r="G819" t="s">
        <v>20</v>
      </c>
      <c r="H819">
        <v>2489</v>
      </c>
      <c r="I819" s="3">
        <f>IF(H819=0,0,ROUND(E819/H819,2))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3">
        <f>((L819/60)/60/24)+DATE(1970,1,1)</f>
        <v>43589.208333333328</v>
      </c>
      <c r="O819" s="13">
        <f>((M819/60)/60/24)+DATE(1970,1,1)</f>
        <v>43617.208333333328</v>
      </c>
      <c r="P819" t="b">
        <v>0</v>
      </c>
      <c r="Q819" t="b">
        <v>1</v>
      </c>
      <c r="R819" t="s">
        <v>68</v>
      </c>
      <c r="S819" t="str">
        <f>LEFT(R819,SEARCH("/",R819)-1)</f>
        <v>publishing</v>
      </c>
      <c r="T819" t="str">
        <f>RIGHT(R819,LEN(R819)-SEARCH("/",R819))</f>
        <v>nonfiction</v>
      </c>
    </row>
    <row r="820" spans="1:20" ht="17" x14ac:dyDescent="0.2">
      <c r="A820">
        <v>818</v>
      </c>
      <c r="B820" t="s">
        <v>676</v>
      </c>
      <c r="C820" s="2" t="s">
        <v>1670</v>
      </c>
      <c r="D820" s="3">
        <v>700</v>
      </c>
      <c r="E820" s="3">
        <v>7664</v>
      </c>
      <c r="F820" s="20">
        <f>ROUND(E820/D820,2)</f>
        <v>10.95</v>
      </c>
      <c r="G820" t="s">
        <v>20</v>
      </c>
      <c r="H820">
        <v>69</v>
      </c>
      <c r="I820" s="3">
        <f>IF(H820=0,0,ROUND(E820/H820,2))</f>
        <v>111.07</v>
      </c>
      <c r="J820" t="s">
        <v>21</v>
      </c>
      <c r="K820" t="s">
        <v>22</v>
      </c>
      <c r="L820">
        <v>1548050400</v>
      </c>
      <c r="M820">
        <v>1549173600</v>
      </c>
      <c r="N820" s="13">
        <f>((L820/60)/60/24)+DATE(1970,1,1)</f>
        <v>43486.25</v>
      </c>
      <c r="O820" s="13">
        <f>((M820/60)/60/24)+DATE(1970,1,1)</f>
        <v>43499.25</v>
      </c>
      <c r="P820" t="b">
        <v>0</v>
      </c>
      <c r="Q820" t="b">
        <v>1</v>
      </c>
      <c r="R820" t="s">
        <v>33</v>
      </c>
      <c r="S820" t="str">
        <f>LEFT(R820,SEARCH("/",R820)-1)</f>
        <v>theater</v>
      </c>
      <c r="T820" t="str">
        <f>RIGHT(R820,LEN(R820)-SEARCH("/",R820))</f>
        <v>plays</v>
      </c>
    </row>
    <row r="821" spans="1:20" ht="34" x14ac:dyDescent="0.2">
      <c r="A821">
        <v>819</v>
      </c>
      <c r="B821" t="s">
        <v>1671</v>
      </c>
      <c r="C821" s="2" t="s">
        <v>1672</v>
      </c>
      <c r="D821" s="3">
        <v>8900</v>
      </c>
      <c r="E821" s="3">
        <v>4509</v>
      </c>
      <c r="F821" s="20">
        <f>ROUND(E821/D821,2)</f>
        <v>0.51</v>
      </c>
      <c r="G821" t="s">
        <v>14</v>
      </c>
      <c r="H821">
        <v>47</v>
      </c>
      <c r="I821" s="3">
        <f>IF(H821=0,0,ROUND(E821/H821,2))</f>
        <v>95.94</v>
      </c>
      <c r="J821" t="s">
        <v>21</v>
      </c>
      <c r="K821" t="s">
        <v>22</v>
      </c>
      <c r="L821">
        <v>1353736800</v>
      </c>
      <c r="M821">
        <v>1355032800</v>
      </c>
      <c r="N821" s="13">
        <f>((L821/60)/60/24)+DATE(1970,1,1)</f>
        <v>41237.25</v>
      </c>
      <c r="O821" s="13">
        <f>((M821/60)/60/24)+DATE(1970,1,1)</f>
        <v>41252.25</v>
      </c>
      <c r="P821" t="b">
        <v>1</v>
      </c>
      <c r="Q821" t="b">
        <v>0</v>
      </c>
      <c r="R821" t="s">
        <v>89</v>
      </c>
      <c r="S821" t="str">
        <f>LEFT(R821,SEARCH("/",R821)-1)</f>
        <v>games</v>
      </c>
      <c r="T821" t="str">
        <f>RIGHT(R821,LEN(R821)-SEARCH("/",R821))</f>
        <v>video games</v>
      </c>
    </row>
    <row r="822" spans="1:20" ht="17" x14ac:dyDescent="0.2">
      <c r="A822">
        <v>820</v>
      </c>
      <c r="B822" t="s">
        <v>1673</v>
      </c>
      <c r="C822" s="2" t="s">
        <v>1674</v>
      </c>
      <c r="D822" s="3">
        <v>1500</v>
      </c>
      <c r="E822" s="3">
        <v>12009</v>
      </c>
      <c r="F822" s="20">
        <f>ROUND(E822/D822,2)</f>
        <v>8.01</v>
      </c>
      <c r="G822" t="s">
        <v>20</v>
      </c>
      <c r="H822">
        <v>279</v>
      </c>
      <c r="I822" s="3">
        <f>IF(H822=0,0,ROUND(E822/H822,2))</f>
        <v>43.04</v>
      </c>
      <c r="J822" t="s">
        <v>40</v>
      </c>
      <c r="K822" t="s">
        <v>41</v>
      </c>
      <c r="L822">
        <v>1532840400</v>
      </c>
      <c r="M822">
        <v>1533963600</v>
      </c>
      <c r="N822" s="13">
        <f>((L822/60)/60/24)+DATE(1970,1,1)</f>
        <v>43310.208333333328</v>
      </c>
      <c r="O822" s="13">
        <f>((M822/60)/60/24)+DATE(1970,1,1)</f>
        <v>43323.208333333328</v>
      </c>
      <c r="P822" t="b">
        <v>0</v>
      </c>
      <c r="Q822" t="b">
        <v>1</v>
      </c>
      <c r="R822" t="s">
        <v>23</v>
      </c>
      <c r="S822" t="str">
        <f>LEFT(R822,SEARCH("/",R822)-1)</f>
        <v>music</v>
      </c>
      <c r="T822" t="str">
        <f>RIGHT(R822,LEN(R822)-SEARCH("/",R822))</f>
        <v>rock</v>
      </c>
    </row>
    <row r="823" spans="1:20" ht="17" x14ac:dyDescent="0.2">
      <c r="A823">
        <v>821</v>
      </c>
      <c r="B823" t="s">
        <v>1675</v>
      </c>
      <c r="C823" s="2" t="s">
        <v>1676</v>
      </c>
      <c r="D823" s="3">
        <v>4900</v>
      </c>
      <c r="E823" s="3">
        <v>14273</v>
      </c>
      <c r="F823" s="20">
        <f>ROUND(E823/D823,2)</f>
        <v>2.91</v>
      </c>
      <c r="G823" t="s">
        <v>20</v>
      </c>
      <c r="H823">
        <v>210</v>
      </c>
      <c r="I823" s="3">
        <f>IF(H823=0,0,ROUND(E823/H823,2))</f>
        <v>67.97</v>
      </c>
      <c r="J823" t="s">
        <v>21</v>
      </c>
      <c r="K823" t="s">
        <v>22</v>
      </c>
      <c r="L823">
        <v>1488261600</v>
      </c>
      <c r="M823">
        <v>1489381200</v>
      </c>
      <c r="N823" s="13">
        <f>((L823/60)/60/24)+DATE(1970,1,1)</f>
        <v>42794.25</v>
      </c>
      <c r="O823" s="13">
        <f>((M823/60)/60/24)+DATE(1970,1,1)</f>
        <v>42807.208333333328</v>
      </c>
      <c r="P823" t="b">
        <v>0</v>
      </c>
      <c r="Q823" t="b">
        <v>0</v>
      </c>
      <c r="R823" t="s">
        <v>42</v>
      </c>
      <c r="S823" t="str">
        <f>LEFT(R823,SEARCH("/",R823)-1)</f>
        <v>film &amp; video</v>
      </c>
      <c r="T823" t="str">
        <f>RIGHT(R823,LEN(R823)-SEARCH("/",R823))</f>
        <v>documentary</v>
      </c>
    </row>
    <row r="824" spans="1:20" ht="17" x14ac:dyDescent="0.2">
      <c r="A824">
        <v>822</v>
      </c>
      <c r="B824" t="s">
        <v>1677</v>
      </c>
      <c r="C824" s="2" t="s">
        <v>1678</v>
      </c>
      <c r="D824" s="3">
        <v>54000</v>
      </c>
      <c r="E824" s="3">
        <v>188982</v>
      </c>
      <c r="F824" s="20">
        <f>ROUND(E824/D824,2)</f>
        <v>3.5</v>
      </c>
      <c r="G824" t="s">
        <v>20</v>
      </c>
      <c r="H824">
        <v>2100</v>
      </c>
      <c r="I824" s="3">
        <f>IF(H824=0,0,ROUND(E824/H824,2))</f>
        <v>89.99</v>
      </c>
      <c r="J824" t="s">
        <v>21</v>
      </c>
      <c r="K824" t="s">
        <v>22</v>
      </c>
      <c r="L824">
        <v>1393567200</v>
      </c>
      <c r="M824">
        <v>1395032400</v>
      </c>
      <c r="N824" s="13">
        <f>((L824/60)/60/24)+DATE(1970,1,1)</f>
        <v>41698.25</v>
      </c>
      <c r="O824" s="13">
        <f>((M824/60)/60/24)+DATE(1970,1,1)</f>
        <v>41715.208333333336</v>
      </c>
      <c r="P824" t="b">
        <v>0</v>
      </c>
      <c r="Q824" t="b">
        <v>0</v>
      </c>
      <c r="R824" t="s">
        <v>23</v>
      </c>
      <c r="S824" t="str">
        <f>LEFT(R824,SEARCH("/",R824)-1)</f>
        <v>music</v>
      </c>
      <c r="T824" t="str">
        <f>RIGHT(R824,LEN(R824)-SEARCH("/",R824))</f>
        <v>rock</v>
      </c>
    </row>
    <row r="825" spans="1:20" ht="34" x14ac:dyDescent="0.2">
      <c r="A825">
        <v>823</v>
      </c>
      <c r="B825" t="s">
        <v>1679</v>
      </c>
      <c r="C825" s="2" t="s">
        <v>1680</v>
      </c>
      <c r="D825" s="3">
        <v>4100</v>
      </c>
      <c r="E825" s="3">
        <v>14640</v>
      </c>
      <c r="F825" s="20">
        <f>ROUND(E825/D825,2)</f>
        <v>3.57</v>
      </c>
      <c r="G825" t="s">
        <v>20</v>
      </c>
      <c r="H825">
        <v>252</v>
      </c>
      <c r="I825" s="3">
        <f>IF(H825=0,0,ROUND(E825/H825,2))</f>
        <v>58.1</v>
      </c>
      <c r="J825" t="s">
        <v>21</v>
      </c>
      <c r="K825" t="s">
        <v>22</v>
      </c>
      <c r="L825">
        <v>1410325200</v>
      </c>
      <c r="M825">
        <v>1412485200</v>
      </c>
      <c r="N825" s="13">
        <f>((L825/60)/60/24)+DATE(1970,1,1)</f>
        <v>41892.208333333336</v>
      </c>
      <c r="O825" s="13">
        <f>((M825/60)/60/24)+DATE(1970,1,1)</f>
        <v>41917.208333333336</v>
      </c>
      <c r="P825" t="b">
        <v>1</v>
      </c>
      <c r="Q825" t="b">
        <v>1</v>
      </c>
      <c r="R825" t="s">
        <v>23</v>
      </c>
      <c r="S825" t="str">
        <f>LEFT(R825,SEARCH("/",R825)-1)</f>
        <v>music</v>
      </c>
      <c r="T825" t="str">
        <f>RIGHT(R825,LEN(R825)-SEARCH("/",R825))</f>
        <v>rock</v>
      </c>
    </row>
    <row r="826" spans="1:20" ht="17" x14ac:dyDescent="0.2">
      <c r="A826">
        <v>824</v>
      </c>
      <c r="B826" t="s">
        <v>1681</v>
      </c>
      <c r="C826" s="2" t="s">
        <v>1682</v>
      </c>
      <c r="D826" s="3">
        <v>85000</v>
      </c>
      <c r="E826" s="3">
        <v>107516</v>
      </c>
      <c r="F826" s="20">
        <f>ROUND(E826/D826,2)</f>
        <v>1.26</v>
      </c>
      <c r="G826" t="s">
        <v>20</v>
      </c>
      <c r="H826">
        <v>1280</v>
      </c>
      <c r="I826" s="3">
        <f>IF(H826=0,0,ROUND(E826/H826,2))</f>
        <v>84</v>
      </c>
      <c r="J826" t="s">
        <v>21</v>
      </c>
      <c r="K826" t="s">
        <v>22</v>
      </c>
      <c r="L826">
        <v>1276923600</v>
      </c>
      <c r="M826">
        <v>1279688400</v>
      </c>
      <c r="N826" s="13">
        <f>((L826/60)/60/24)+DATE(1970,1,1)</f>
        <v>40348.208333333336</v>
      </c>
      <c r="O826" s="13">
        <f>((M826/60)/60/24)+DATE(1970,1,1)</f>
        <v>40380.208333333336</v>
      </c>
      <c r="P826" t="b">
        <v>0</v>
      </c>
      <c r="Q826" t="b">
        <v>1</v>
      </c>
      <c r="R826" t="s">
        <v>68</v>
      </c>
      <c r="S826" t="str">
        <f>LEFT(R826,SEARCH("/",R826)-1)</f>
        <v>publishing</v>
      </c>
      <c r="T826" t="str">
        <f>RIGHT(R826,LEN(R826)-SEARCH("/",R826))</f>
        <v>nonfiction</v>
      </c>
    </row>
    <row r="827" spans="1:20" ht="17" x14ac:dyDescent="0.2">
      <c r="A827">
        <v>825</v>
      </c>
      <c r="B827" t="s">
        <v>1683</v>
      </c>
      <c r="C827" s="2" t="s">
        <v>1684</v>
      </c>
      <c r="D827" s="3">
        <v>3600</v>
      </c>
      <c r="E827" s="3">
        <v>13950</v>
      </c>
      <c r="F827" s="20">
        <f>ROUND(E827/D827,2)</f>
        <v>3.88</v>
      </c>
      <c r="G827" t="s">
        <v>20</v>
      </c>
      <c r="H827">
        <v>157</v>
      </c>
      <c r="I827" s="3">
        <f>IF(H827=0,0,ROUND(E827/H827,2))</f>
        <v>88.85</v>
      </c>
      <c r="J827" t="s">
        <v>40</v>
      </c>
      <c r="K827" t="s">
        <v>41</v>
      </c>
      <c r="L827">
        <v>1500958800</v>
      </c>
      <c r="M827">
        <v>1501995600</v>
      </c>
      <c r="N827" s="13">
        <f>((L827/60)/60/24)+DATE(1970,1,1)</f>
        <v>42941.208333333328</v>
      </c>
      <c r="O827" s="13">
        <f>((M827/60)/60/24)+DATE(1970,1,1)</f>
        <v>42953.208333333328</v>
      </c>
      <c r="P827" t="b">
        <v>0</v>
      </c>
      <c r="Q827" t="b">
        <v>0</v>
      </c>
      <c r="R827" t="s">
        <v>100</v>
      </c>
      <c r="S827" t="str">
        <f>LEFT(R827,SEARCH("/",R827)-1)</f>
        <v>film &amp; video</v>
      </c>
      <c r="T827" t="str">
        <f>RIGHT(R827,LEN(R827)-SEARCH("/",R827))</f>
        <v>shorts</v>
      </c>
    </row>
    <row r="828" spans="1:20" ht="34" x14ac:dyDescent="0.2">
      <c r="A828">
        <v>826</v>
      </c>
      <c r="B828" t="s">
        <v>1685</v>
      </c>
      <c r="C828" s="2" t="s">
        <v>1686</v>
      </c>
      <c r="D828" s="3">
        <v>2800</v>
      </c>
      <c r="E828" s="3">
        <v>12797</v>
      </c>
      <c r="F828" s="20">
        <f>ROUND(E828/D828,2)</f>
        <v>4.57</v>
      </c>
      <c r="G828" t="s">
        <v>20</v>
      </c>
      <c r="H828">
        <v>194</v>
      </c>
      <c r="I828" s="3">
        <f>IF(H828=0,0,ROUND(E828/H828,2))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3">
        <f>((L828/60)/60/24)+DATE(1970,1,1)</f>
        <v>40525.25</v>
      </c>
      <c r="O828" s="13">
        <f>((M828/60)/60/24)+DATE(1970,1,1)</f>
        <v>40553.25</v>
      </c>
      <c r="P828" t="b">
        <v>0</v>
      </c>
      <c r="Q828" t="b">
        <v>1</v>
      </c>
      <c r="R828" t="s">
        <v>33</v>
      </c>
      <c r="S828" t="str">
        <f>LEFT(R828,SEARCH("/",R828)-1)</f>
        <v>theater</v>
      </c>
      <c r="T828" t="str">
        <f>RIGHT(R828,LEN(R828)-SEARCH("/",R828))</f>
        <v>plays</v>
      </c>
    </row>
    <row r="829" spans="1:20" ht="34" x14ac:dyDescent="0.2">
      <c r="A829">
        <v>827</v>
      </c>
      <c r="B829" t="s">
        <v>1687</v>
      </c>
      <c r="C829" s="2" t="s">
        <v>1688</v>
      </c>
      <c r="D829" s="3">
        <v>2300</v>
      </c>
      <c r="E829" s="3">
        <v>6134</v>
      </c>
      <c r="F829" s="20">
        <f>ROUND(E829/D829,2)</f>
        <v>2.67</v>
      </c>
      <c r="G829" t="s">
        <v>20</v>
      </c>
      <c r="H829">
        <v>82</v>
      </c>
      <c r="I829" s="3">
        <f>IF(H829=0,0,ROUND(E829/H829,2))</f>
        <v>74.8</v>
      </c>
      <c r="J829" t="s">
        <v>26</v>
      </c>
      <c r="K829" t="s">
        <v>27</v>
      </c>
      <c r="L829">
        <v>1304398800</v>
      </c>
      <c r="M829">
        <v>1305435600</v>
      </c>
      <c r="N829" s="13">
        <f>((L829/60)/60/24)+DATE(1970,1,1)</f>
        <v>40666.208333333336</v>
      </c>
      <c r="O829" s="13">
        <f>((M829/60)/60/24)+DATE(1970,1,1)</f>
        <v>40678.208333333336</v>
      </c>
      <c r="P829" t="b">
        <v>0</v>
      </c>
      <c r="Q829" t="b">
        <v>1</v>
      </c>
      <c r="R829" t="s">
        <v>53</v>
      </c>
      <c r="S829" t="str">
        <f>LEFT(R829,SEARCH("/",R829)-1)</f>
        <v>film &amp; video</v>
      </c>
      <c r="T829" t="str">
        <f>RIGHT(R829,LEN(R829)-SEARCH("/",R829))</f>
        <v>drama</v>
      </c>
    </row>
    <row r="830" spans="1:20" ht="34" x14ac:dyDescent="0.2">
      <c r="A830">
        <v>828</v>
      </c>
      <c r="B830" t="s">
        <v>1689</v>
      </c>
      <c r="C830" s="2" t="s">
        <v>1690</v>
      </c>
      <c r="D830" s="3">
        <v>7100</v>
      </c>
      <c r="E830" s="3">
        <v>4899</v>
      </c>
      <c r="F830" s="20">
        <f>ROUND(E830/D830,2)</f>
        <v>0.69</v>
      </c>
      <c r="G830" t="s">
        <v>14</v>
      </c>
      <c r="H830">
        <v>70</v>
      </c>
      <c r="I830" s="3">
        <f>IF(H830=0,0,ROUND(E830/H830,2))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3">
        <f>((L830/60)/60/24)+DATE(1970,1,1)</f>
        <v>43340.208333333328</v>
      </c>
      <c r="O830" s="13">
        <f>((M830/60)/60/24)+DATE(1970,1,1)</f>
        <v>43365.208333333328</v>
      </c>
      <c r="P830" t="b">
        <v>0</v>
      </c>
      <c r="Q830" t="b">
        <v>0</v>
      </c>
      <c r="R830" t="s">
        <v>33</v>
      </c>
      <c r="S830" t="str">
        <f>LEFT(R830,SEARCH("/",R830)-1)</f>
        <v>theater</v>
      </c>
      <c r="T830" t="str">
        <f>RIGHT(R830,LEN(R830)-SEARCH("/",R830))</f>
        <v>plays</v>
      </c>
    </row>
    <row r="831" spans="1:20" ht="17" x14ac:dyDescent="0.2">
      <c r="A831">
        <v>829</v>
      </c>
      <c r="B831" t="s">
        <v>1691</v>
      </c>
      <c r="C831" s="2" t="s">
        <v>1692</v>
      </c>
      <c r="D831" s="3">
        <v>9600</v>
      </c>
      <c r="E831" s="3">
        <v>4929</v>
      </c>
      <c r="F831" s="20">
        <f>ROUND(E831/D831,2)</f>
        <v>0.51</v>
      </c>
      <c r="G831" t="s">
        <v>14</v>
      </c>
      <c r="H831">
        <v>154</v>
      </c>
      <c r="I831" s="3">
        <f>IF(H831=0,0,ROUND(E831/H831,2))</f>
        <v>32.01</v>
      </c>
      <c r="J831" t="s">
        <v>21</v>
      </c>
      <c r="K831" t="s">
        <v>22</v>
      </c>
      <c r="L831">
        <v>1433826000</v>
      </c>
      <c r="M831">
        <v>1435122000</v>
      </c>
      <c r="N831" s="13">
        <f>((L831/60)/60/24)+DATE(1970,1,1)</f>
        <v>42164.208333333328</v>
      </c>
      <c r="O831" s="13">
        <f>((M831/60)/60/24)+DATE(1970,1,1)</f>
        <v>42179.208333333328</v>
      </c>
      <c r="P831" t="b">
        <v>0</v>
      </c>
      <c r="Q831" t="b">
        <v>0</v>
      </c>
      <c r="R831" t="s">
        <v>33</v>
      </c>
      <c r="S831" t="str">
        <f>LEFT(R831,SEARCH("/",R831)-1)</f>
        <v>theater</v>
      </c>
      <c r="T831" t="str">
        <f>RIGHT(R831,LEN(R831)-SEARCH("/",R831))</f>
        <v>plays</v>
      </c>
    </row>
    <row r="832" spans="1:20" ht="34" x14ac:dyDescent="0.2">
      <c r="A832">
        <v>830</v>
      </c>
      <c r="B832" t="s">
        <v>1693</v>
      </c>
      <c r="C832" s="2" t="s">
        <v>1694</v>
      </c>
      <c r="D832" s="3">
        <v>121600</v>
      </c>
      <c r="E832" s="3">
        <v>1424</v>
      </c>
      <c r="F832" s="20">
        <f>ROUND(E832/D832,2)</f>
        <v>0.01</v>
      </c>
      <c r="G832" t="s">
        <v>14</v>
      </c>
      <c r="H832">
        <v>22</v>
      </c>
      <c r="I832" s="3">
        <f>IF(H832=0,0,ROUND(E832/H832,2))</f>
        <v>64.73</v>
      </c>
      <c r="J832" t="s">
        <v>21</v>
      </c>
      <c r="K832" t="s">
        <v>22</v>
      </c>
      <c r="L832">
        <v>1514959200</v>
      </c>
      <c r="M832">
        <v>1520056800</v>
      </c>
      <c r="N832" s="13">
        <f>((L832/60)/60/24)+DATE(1970,1,1)</f>
        <v>43103.25</v>
      </c>
      <c r="O832" s="13">
        <f>((M832/60)/60/24)+DATE(1970,1,1)</f>
        <v>43162.25</v>
      </c>
      <c r="P832" t="b">
        <v>0</v>
      </c>
      <c r="Q832" t="b">
        <v>0</v>
      </c>
      <c r="R832" t="s">
        <v>33</v>
      </c>
      <c r="S832" t="str">
        <f>LEFT(R832,SEARCH("/",R832)-1)</f>
        <v>theater</v>
      </c>
      <c r="T832" t="str">
        <f>RIGHT(R832,LEN(R832)-SEARCH("/",R832))</f>
        <v>plays</v>
      </c>
    </row>
    <row r="833" spans="1:20" ht="34" x14ac:dyDescent="0.2">
      <c r="A833">
        <v>831</v>
      </c>
      <c r="B833" t="s">
        <v>1695</v>
      </c>
      <c r="C833" s="2" t="s">
        <v>1696</v>
      </c>
      <c r="D833" s="3">
        <v>97100</v>
      </c>
      <c r="E833" s="3">
        <v>105817</v>
      </c>
      <c r="F833" s="20">
        <f>ROUND(E833/D833,2)</f>
        <v>1.0900000000000001</v>
      </c>
      <c r="G833" t="s">
        <v>20</v>
      </c>
      <c r="H833">
        <v>4233</v>
      </c>
      <c r="I833" s="3">
        <f>IF(H833=0,0,ROUND(E833/H833,2))</f>
        <v>25</v>
      </c>
      <c r="J833" t="s">
        <v>21</v>
      </c>
      <c r="K833" t="s">
        <v>22</v>
      </c>
      <c r="L833">
        <v>1332738000</v>
      </c>
      <c r="M833">
        <v>1335675600</v>
      </c>
      <c r="N833" s="13">
        <f>((L833/60)/60/24)+DATE(1970,1,1)</f>
        <v>40994.208333333336</v>
      </c>
      <c r="O833" s="13">
        <f>((M833/60)/60/24)+DATE(1970,1,1)</f>
        <v>41028.208333333336</v>
      </c>
      <c r="P833" t="b">
        <v>0</v>
      </c>
      <c r="Q833" t="b">
        <v>0</v>
      </c>
      <c r="R833" t="s">
        <v>122</v>
      </c>
      <c r="S833" t="str">
        <f>LEFT(R833,SEARCH("/",R833)-1)</f>
        <v>photography</v>
      </c>
      <c r="T833" t="str">
        <f>RIGHT(R833,LEN(R833)-SEARCH("/",R833))</f>
        <v>photography books</v>
      </c>
    </row>
    <row r="834" spans="1:20" ht="17" x14ac:dyDescent="0.2">
      <c r="A834">
        <v>832</v>
      </c>
      <c r="B834" t="s">
        <v>1697</v>
      </c>
      <c r="C834" s="2" t="s">
        <v>1698</v>
      </c>
      <c r="D834" s="3">
        <v>43200</v>
      </c>
      <c r="E834" s="3">
        <v>136156</v>
      </c>
      <c r="F834" s="20">
        <f>ROUND(E834/D834,2)</f>
        <v>3.15</v>
      </c>
      <c r="G834" t="s">
        <v>20</v>
      </c>
      <c r="H834">
        <v>1297</v>
      </c>
      <c r="I834" s="3">
        <f>IF(H834=0,0,ROUND(E834/H834,2))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13">
        <f>((L834/60)/60/24)+DATE(1970,1,1)</f>
        <v>42299.208333333328</v>
      </c>
      <c r="O834" s="13">
        <f>((M834/60)/60/24)+DATE(1970,1,1)</f>
        <v>42333.25</v>
      </c>
      <c r="P834" t="b">
        <v>1</v>
      </c>
      <c r="Q834" t="b">
        <v>0</v>
      </c>
      <c r="R834" t="s">
        <v>206</v>
      </c>
      <c r="S834" t="str">
        <f>LEFT(R834,SEARCH("/",R834)-1)</f>
        <v>publishing</v>
      </c>
      <c r="T834" t="str">
        <f>RIGHT(R834,LEN(R834)-SEARCH("/",R834))</f>
        <v>translations</v>
      </c>
    </row>
    <row r="835" spans="1:20" ht="17" x14ac:dyDescent="0.2">
      <c r="A835">
        <v>833</v>
      </c>
      <c r="B835" t="s">
        <v>1699</v>
      </c>
      <c r="C835" s="2" t="s">
        <v>1700</v>
      </c>
      <c r="D835" s="3">
        <v>6800</v>
      </c>
      <c r="E835" s="3">
        <v>10723</v>
      </c>
      <c r="F835" s="20">
        <f>ROUND(E835/D835,2)</f>
        <v>1.58</v>
      </c>
      <c r="G835" t="s">
        <v>20</v>
      </c>
      <c r="H835">
        <v>165</v>
      </c>
      <c r="I835" s="3">
        <f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3">
        <f>((L835/60)/60/24)+DATE(1970,1,1)</f>
        <v>40588.25</v>
      </c>
      <c r="O835" s="13">
        <f>((M835/60)/60/24)+DATE(1970,1,1)</f>
        <v>40599.25</v>
      </c>
      <c r="P835" t="b">
        <v>0</v>
      </c>
      <c r="Q835" t="b">
        <v>0</v>
      </c>
      <c r="R835" t="s">
        <v>206</v>
      </c>
      <c r="S835" t="str">
        <f>LEFT(R835,SEARCH("/",R835)-1)</f>
        <v>publishing</v>
      </c>
      <c r="T835" t="str">
        <f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2" t="s">
        <v>1702</v>
      </c>
      <c r="D836" s="3">
        <v>7300</v>
      </c>
      <c r="E836" s="3">
        <v>11228</v>
      </c>
      <c r="F836" s="20">
        <f>ROUND(E836/D836,2)</f>
        <v>1.54</v>
      </c>
      <c r="G836" t="s">
        <v>20</v>
      </c>
      <c r="H836">
        <v>119</v>
      </c>
      <c r="I836" s="3">
        <f>IF(H836=0,0,ROUND(E836/H836,2))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3">
        <f>((L836/60)/60/24)+DATE(1970,1,1)</f>
        <v>41448.208333333336</v>
      </c>
      <c r="O836" s="13">
        <f>((M836/60)/60/24)+DATE(1970,1,1)</f>
        <v>41454.208333333336</v>
      </c>
      <c r="P836" t="b">
        <v>0</v>
      </c>
      <c r="Q836" t="b">
        <v>0</v>
      </c>
      <c r="R836" t="s">
        <v>33</v>
      </c>
      <c r="S836" t="str">
        <f>LEFT(R836,SEARCH("/",R836)-1)</f>
        <v>theater</v>
      </c>
      <c r="T836" t="str">
        <f>RIGHT(R836,LEN(R836)-SEARCH("/",R836))</f>
        <v>plays</v>
      </c>
    </row>
    <row r="837" spans="1:20" ht="17" x14ac:dyDescent="0.2">
      <c r="A837">
        <v>835</v>
      </c>
      <c r="B837" t="s">
        <v>1703</v>
      </c>
      <c r="C837" s="2" t="s">
        <v>1704</v>
      </c>
      <c r="D837" s="3">
        <v>86200</v>
      </c>
      <c r="E837" s="3">
        <v>77355</v>
      </c>
      <c r="F837" s="20">
        <f>ROUND(E837/D837,2)</f>
        <v>0.9</v>
      </c>
      <c r="G837" t="s">
        <v>14</v>
      </c>
      <c r="H837">
        <v>1758</v>
      </c>
      <c r="I837" s="3">
        <f>IF(H837=0,0,ROUND(E837/H837,2))</f>
        <v>44</v>
      </c>
      <c r="J837" t="s">
        <v>21</v>
      </c>
      <c r="K837" t="s">
        <v>22</v>
      </c>
      <c r="L837">
        <v>1425103200</v>
      </c>
      <c r="M837">
        <v>1425621600</v>
      </c>
      <c r="N837" s="13">
        <f>((L837/60)/60/24)+DATE(1970,1,1)</f>
        <v>42063.25</v>
      </c>
      <c r="O837" s="13">
        <f>((M837/60)/60/24)+DATE(1970,1,1)</f>
        <v>42069.25</v>
      </c>
      <c r="P837" t="b">
        <v>0</v>
      </c>
      <c r="Q837" t="b">
        <v>0</v>
      </c>
      <c r="R837" t="s">
        <v>28</v>
      </c>
      <c r="S837" t="str">
        <f>LEFT(R837,SEARCH("/",R837)-1)</f>
        <v>technology</v>
      </c>
      <c r="T837" t="str">
        <f>RIGHT(R837,LEN(R837)-SEARCH("/",R837))</f>
        <v>web</v>
      </c>
    </row>
    <row r="838" spans="1:20" ht="17" x14ac:dyDescent="0.2">
      <c r="A838">
        <v>836</v>
      </c>
      <c r="B838" t="s">
        <v>1705</v>
      </c>
      <c r="C838" s="2" t="s">
        <v>1706</v>
      </c>
      <c r="D838" s="3">
        <v>8100</v>
      </c>
      <c r="E838" s="3">
        <v>6086</v>
      </c>
      <c r="F838" s="20">
        <f>ROUND(E838/D838,2)</f>
        <v>0.75</v>
      </c>
      <c r="G838" t="s">
        <v>14</v>
      </c>
      <c r="H838">
        <v>94</v>
      </c>
      <c r="I838" s="3">
        <f>IF(H838=0,0,ROUND(E838/H838,2))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3">
        <f>((L838/60)/60/24)+DATE(1970,1,1)</f>
        <v>40214.25</v>
      </c>
      <c r="O838" s="13">
        <f>((M838/60)/60/24)+DATE(1970,1,1)</f>
        <v>40225.25</v>
      </c>
      <c r="P838" t="b">
        <v>0</v>
      </c>
      <c r="Q838" t="b">
        <v>0</v>
      </c>
      <c r="R838" t="s">
        <v>60</v>
      </c>
      <c r="S838" t="str">
        <f>LEFT(R838,SEARCH("/",R838)-1)</f>
        <v>music</v>
      </c>
      <c r="T838" t="str">
        <f>RIGHT(R838,LEN(R838)-SEARCH("/",R838))</f>
        <v>indie rock</v>
      </c>
    </row>
    <row r="839" spans="1:20" ht="17" x14ac:dyDescent="0.2">
      <c r="A839">
        <v>837</v>
      </c>
      <c r="B839" t="s">
        <v>1707</v>
      </c>
      <c r="C839" s="2" t="s">
        <v>1708</v>
      </c>
      <c r="D839" s="3">
        <v>17700</v>
      </c>
      <c r="E839" s="3">
        <v>150960</v>
      </c>
      <c r="F839" s="20">
        <f>ROUND(E839/D839,2)</f>
        <v>8.5299999999999994</v>
      </c>
      <c r="G839" t="s">
        <v>20</v>
      </c>
      <c r="H839">
        <v>1797</v>
      </c>
      <c r="I839" s="3">
        <f>IF(H839=0,0,ROUND(E839/H839,2))</f>
        <v>84.01</v>
      </c>
      <c r="J839" t="s">
        <v>21</v>
      </c>
      <c r="K839" t="s">
        <v>22</v>
      </c>
      <c r="L839">
        <v>1301202000</v>
      </c>
      <c r="M839">
        <v>1305867600</v>
      </c>
      <c r="N839" s="13">
        <f>((L839/60)/60/24)+DATE(1970,1,1)</f>
        <v>40629.208333333336</v>
      </c>
      <c r="O839" s="13">
        <f>((M839/60)/60/24)+DATE(1970,1,1)</f>
        <v>40683.208333333336</v>
      </c>
      <c r="P839" t="b">
        <v>0</v>
      </c>
      <c r="Q839" t="b">
        <v>0</v>
      </c>
      <c r="R839" t="s">
        <v>159</v>
      </c>
      <c r="S839" t="str">
        <f>LEFT(R839,SEARCH("/",R839)-1)</f>
        <v>music</v>
      </c>
      <c r="T839" t="str">
        <f>RIGHT(R839,LEN(R839)-SEARCH("/",R839))</f>
        <v>jazz</v>
      </c>
    </row>
    <row r="840" spans="1:20" ht="17" x14ac:dyDescent="0.2">
      <c r="A840">
        <v>838</v>
      </c>
      <c r="B840" t="s">
        <v>1709</v>
      </c>
      <c r="C840" s="2" t="s">
        <v>1710</v>
      </c>
      <c r="D840" s="3">
        <v>6400</v>
      </c>
      <c r="E840" s="3">
        <v>8890</v>
      </c>
      <c r="F840" s="20">
        <f>ROUND(E840/D840,2)</f>
        <v>1.39</v>
      </c>
      <c r="G840" t="s">
        <v>20</v>
      </c>
      <c r="H840">
        <v>261</v>
      </c>
      <c r="I840" s="3">
        <f>IF(H840=0,0,ROUND(E840/H840,2))</f>
        <v>34.06</v>
      </c>
      <c r="J840" t="s">
        <v>21</v>
      </c>
      <c r="K840" t="s">
        <v>22</v>
      </c>
      <c r="L840">
        <v>1538024400</v>
      </c>
      <c r="M840">
        <v>1538802000</v>
      </c>
      <c r="N840" s="13">
        <f>((L840/60)/60/24)+DATE(1970,1,1)</f>
        <v>43370.208333333328</v>
      </c>
      <c r="O840" s="13">
        <f>((M840/60)/60/24)+DATE(1970,1,1)</f>
        <v>43379.208333333328</v>
      </c>
      <c r="P840" t="b">
        <v>0</v>
      </c>
      <c r="Q840" t="b">
        <v>0</v>
      </c>
      <c r="R840" t="s">
        <v>33</v>
      </c>
      <c r="S840" t="str">
        <f>LEFT(R840,SEARCH("/",R840)-1)</f>
        <v>theater</v>
      </c>
      <c r="T840" t="str">
        <f>RIGHT(R840,LEN(R840)-SEARCH("/",R840))</f>
        <v>plays</v>
      </c>
    </row>
    <row r="841" spans="1:20" ht="17" x14ac:dyDescent="0.2">
      <c r="A841">
        <v>839</v>
      </c>
      <c r="B841" t="s">
        <v>1711</v>
      </c>
      <c r="C841" s="2" t="s">
        <v>1712</v>
      </c>
      <c r="D841" s="3">
        <v>7700</v>
      </c>
      <c r="E841" s="3">
        <v>14644</v>
      </c>
      <c r="F841" s="20">
        <f>ROUND(E841/D841,2)</f>
        <v>1.9</v>
      </c>
      <c r="G841" t="s">
        <v>20</v>
      </c>
      <c r="H841">
        <v>157</v>
      </c>
      <c r="I841" s="3">
        <f>IF(H841=0,0,ROUND(E841/H841,2))</f>
        <v>93.27</v>
      </c>
      <c r="J841" t="s">
        <v>21</v>
      </c>
      <c r="K841" t="s">
        <v>22</v>
      </c>
      <c r="L841">
        <v>1395032400</v>
      </c>
      <c r="M841">
        <v>1398920400</v>
      </c>
      <c r="N841" s="13">
        <f>((L841/60)/60/24)+DATE(1970,1,1)</f>
        <v>41715.208333333336</v>
      </c>
      <c r="O841" s="13">
        <f>((M841/60)/60/24)+DATE(1970,1,1)</f>
        <v>41760.208333333336</v>
      </c>
      <c r="P841" t="b">
        <v>0</v>
      </c>
      <c r="Q841" t="b">
        <v>1</v>
      </c>
      <c r="R841" t="s">
        <v>42</v>
      </c>
      <c r="S841" t="str">
        <f>LEFT(R841,SEARCH("/",R841)-1)</f>
        <v>film &amp; video</v>
      </c>
      <c r="T841" t="str">
        <f>RIGHT(R841,LEN(R841)-SEARCH("/",R841))</f>
        <v>documentary</v>
      </c>
    </row>
    <row r="842" spans="1:20" ht="17" x14ac:dyDescent="0.2">
      <c r="A842">
        <v>840</v>
      </c>
      <c r="B842" t="s">
        <v>1713</v>
      </c>
      <c r="C842" s="2" t="s">
        <v>1714</v>
      </c>
      <c r="D842" s="3">
        <v>116300</v>
      </c>
      <c r="E842" s="3">
        <v>116583</v>
      </c>
      <c r="F842" s="20">
        <f>ROUND(E842/D842,2)</f>
        <v>1</v>
      </c>
      <c r="G842" t="s">
        <v>20</v>
      </c>
      <c r="H842">
        <v>3533</v>
      </c>
      <c r="I842" s="3">
        <f>IF(H842=0,0,ROUND(E842/H842,2))</f>
        <v>33</v>
      </c>
      <c r="J842" t="s">
        <v>21</v>
      </c>
      <c r="K842" t="s">
        <v>22</v>
      </c>
      <c r="L842">
        <v>1405486800</v>
      </c>
      <c r="M842">
        <v>1405659600</v>
      </c>
      <c r="N842" s="13">
        <f>((L842/60)/60/24)+DATE(1970,1,1)</f>
        <v>41836.208333333336</v>
      </c>
      <c r="O842" s="13">
        <f>((M842/60)/60/24)+DATE(1970,1,1)</f>
        <v>41838.208333333336</v>
      </c>
      <c r="P842" t="b">
        <v>0</v>
      </c>
      <c r="Q842" t="b">
        <v>1</v>
      </c>
      <c r="R842" t="s">
        <v>33</v>
      </c>
      <c r="S842" t="str">
        <f>LEFT(R842,SEARCH("/",R842)-1)</f>
        <v>theater</v>
      </c>
      <c r="T842" t="str">
        <f>RIGHT(R842,LEN(R842)-SEARCH("/",R842))</f>
        <v>plays</v>
      </c>
    </row>
    <row r="843" spans="1:20" ht="17" x14ac:dyDescent="0.2">
      <c r="A843">
        <v>841</v>
      </c>
      <c r="B843" t="s">
        <v>1715</v>
      </c>
      <c r="C843" s="2" t="s">
        <v>1716</v>
      </c>
      <c r="D843" s="3">
        <v>9100</v>
      </c>
      <c r="E843" s="3">
        <v>12991</v>
      </c>
      <c r="F843" s="20">
        <f>ROUND(E843/D843,2)</f>
        <v>1.43</v>
      </c>
      <c r="G843" t="s">
        <v>20</v>
      </c>
      <c r="H843">
        <v>155</v>
      </c>
      <c r="I843" s="3">
        <f>IF(H843=0,0,ROUND(E843/H843,2))</f>
        <v>83.81</v>
      </c>
      <c r="J843" t="s">
        <v>21</v>
      </c>
      <c r="K843" t="s">
        <v>22</v>
      </c>
      <c r="L843">
        <v>1455861600</v>
      </c>
      <c r="M843">
        <v>1457244000</v>
      </c>
      <c r="N843" s="13">
        <f>((L843/60)/60/24)+DATE(1970,1,1)</f>
        <v>42419.25</v>
      </c>
      <c r="O843" s="13">
        <f>((M843/60)/60/24)+DATE(1970,1,1)</f>
        <v>42435.25</v>
      </c>
      <c r="P843" t="b">
        <v>0</v>
      </c>
      <c r="Q843" t="b">
        <v>0</v>
      </c>
      <c r="R843" t="s">
        <v>28</v>
      </c>
      <c r="S843" t="str">
        <f>LEFT(R843,SEARCH("/",R843)-1)</f>
        <v>technology</v>
      </c>
      <c r="T843" t="str">
        <f>RIGHT(R843,LEN(R843)-SEARCH("/",R843))</f>
        <v>web</v>
      </c>
    </row>
    <row r="844" spans="1:20" ht="34" x14ac:dyDescent="0.2">
      <c r="A844">
        <v>842</v>
      </c>
      <c r="B844" t="s">
        <v>1717</v>
      </c>
      <c r="C844" s="2" t="s">
        <v>1718</v>
      </c>
      <c r="D844" s="3">
        <v>1500</v>
      </c>
      <c r="E844" s="3">
        <v>8447</v>
      </c>
      <c r="F844" s="20">
        <f>ROUND(E844/D844,2)</f>
        <v>5.63</v>
      </c>
      <c r="G844" t="s">
        <v>20</v>
      </c>
      <c r="H844">
        <v>132</v>
      </c>
      <c r="I844" s="3">
        <f>IF(H844=0,0,ROUND(E844/H844,2))</f>
        <v>63.99</v>
      </c>
      <c r="J844" t="s">
        <v>107</v>
      </c>
      <c r="K844" t="s">
        <v>108</v>
      </c>
      <c r="L844">
        <v>1529038800</v>
      </c>
      <c r="M844">
        <v>1529298000</v>
      </c>
      <c r="N844" s="13">
        <f>((L844/60)/60/24)+DATE(1970,1,1)</f>
        <v>43266.208333333328</v>
      </c>
      <c r="O844" s="13">
        <f>((M844/60)/60/24)+DATE(1970,1,1)</f>
        <v>43269.208333333328</v>
      </c>
      <c r="P844" t="b">
        <v>0</v>
      </c>
      <c r="Q844" t="b">
        <v>0</v>
      </c>
      <c r="R844" t="s">
        <v>65</v>
      </c>
      <c r="S844" t="str">
        <f>LEFT(R844,SEARCH("/",R844)-1)</f>
        <v>technology</v>
      </c>
      <c r="T844" t="str">
        <f>RIGHT(R844,LEN(R844)-SEARCH("/",R844))</f>
        <v>wearables</v>
      </c>
    </row>
    <row r="845" spans="1:20" ht="34" x14ac:dyDescent="0.2">
      <c r="A845">
        <v>843</v>
      </c>
      <c r="B845" t="s">
        <v>1719</v>
      </c>
      <c r="C845" s="2" t="s">
        <v>1720</v>
      </c>
      <c r="D845" s="3">
        <v>8800</v>
      </c>
      <c r="E845" s="3">
        <v>2703</v>
      </c>
      <c r="F845" s="20">
        <f>ROUND(E845/D845,2)</f>
        <v>0.31</v>
      </c>
      <c r="G845" t="s">
        <v>14</v>
      </c>
      <c r="H845">
        <v>33</v>
      </c>
      <c r="I845" s="3">
        <f>IF(H845=0,0,ROUND(E845/H845,2))</f>
        <v>81.91</v>
      </c>
      <c r="J845" t="s">
        <v>21</v>
      </c>
      <c r="K845" t="s">
        <v>22</v>
      </c>
      <c r="L845">
        <v>1535259600</v>
      </c>
      <c r="M845">
        <v>1535778000</v>
      </c>
      <c r="N845" s="13">
        <f>((L845/60)/60/24)+DATE(1970,1,1)</f>
        <v>43338.208333333328</v>
      </c>
      <c r="O845" s="13">
        <f>((M845/60)/60/24)+DATE(1970,1,1)</f>
        <v>43344.208333333328</v>
      </c>
      <c r="P845" t="b">
        <v>0</v>
      </c>
      <c r="Q845" t="b">
        <v>0</v>
      </c>
      <c r="R845" t="s">
        <v>122</v>
      </c>
      <c r="S845" t="str">
        <f>LEFT(R845,SEARCH("/",R845)-1)</f>
        <v>photography</v>
      </c>
      <c r="T845" t="str">
        <f>RIGHT(R845,LEN(R845)-SEARCH("/",R845))</f>
        <v>photography books</v>
      </c>
    </row>
    <row r="846" spans="1:20" ht="17" x14ac:dyDescent="0.2">
      <c r="A846">
        <v>844</v>
      </c>
      <c r="B846" t="s">
        <v>1721</v>
      </c>
      <c r="C846" s="2" t="s">
        <v>1722</v>
      </c>
      <c r="D846" s="3">
        <v>8800</v>
      </c>
      <c r="E846" s="3">
        <v>8747</v>
      </c>
      <c r="F846" s="20">
        <f>ROUND(E846/D846,2)</f>
        <v>0.99</v>
      </c>
      <c r="G846" t="s">
        <v>74</v>
      </c>
      <c r="H846">
        <v>94</v>
      </c>
      <c r="I846" s="3">
        <f>IF(H846=0,0,ROUND(E846/H846,2))</f>
        <v>93.05</v>
      </c>
      <c r="J846" t="s">
        <v>21</v>
      </c>
      <c r="K846" t="s">
        <v>22</v>
      </c>
      <c r="L846">
        <v>1327212000</v>
      </c>
      <c r="M846">
        <v>1327471200</v>
      </c>
      <c r="N846" s="13">
        <f>((L846/60)/60/24)+DATE(1970,1,1)</f>
        <v>40930.25</v>
      </c>
      <c r="O846" s="13">
        <f>((M846/60)/60/24)+DATE(1970,1,1)</f>
        <v>40933.25</v>
      </c>
      <c r="P846" t="b">
        <v>0</v>
      </c>
      <c r="Q846" t="b">
        <v>0</v>
      </c>
      <c r="R846" t="s">
        <v>42</v>
      </c>
      <c r="S846" t="str">
        <f>LEFT(R846,SEARCH("/",R846)-1)</f>
        <v>film &amp; video</v>
      </c>
      <c r="T846" t="str">
        <f>RIGHT(R846,LEN(R846)-SEARCH("/",R846))</f>
        <v>documentary</v>
      </c>
    </row>
    <row r="847" spans="1:20" ht="17" x14ac:dyDescent="0.2">
      <c r="A847">
        <v>845</v>
      </c>
      <c r="B847" t="s">
        <v>1723</v>
      </c>
      <c r="C847" s="2" t="s">
        <v>1724</v>
      </c>
      <c r="D847" s="3">
        <v>69900</v>
      </c>
      <c r="E847" s="3">
        <v>138087</v>
      </c>
      <c r="F847" s="20">
        <f>ROUND(E847/D847,2)</f>
        <v>1.98</v>
      </c>
      <c r="G847" t="s">
        <v>20</v>
      </c>
      <c r="H847">
        <v>1354</v>
      </c>
      <c r="I847" s="3">
        <f>IF(H847=0,0,ROUND(E847/H847,2))</f>
        <v>101.98</v>
      </c>
      <c r="J847" t="s">
        <v>40</v>
      </c>
      <c r="K847" t="s">
        <v>41</v>
      </c>
      <c r="L847">
        <v>1526360400</v>
      </c>
      <c r="M847">
        <v>1529557200</v>
      </c>
      <c r="N847" s="13">
        <f>((L847/60)/60/24)+DATE(1970,1,1)</f>
        <v>43235.208333333328</v>
      </c>
      <c r="O847" s="13">
        <f>((M847/60)/60/24)+DATE(1970,1,1)</f>
        <v>43272.208333333328</v>
      </c>
      <c r="P847" t="b">
        <v>0</v>
      </c>
      <c r="Q847" t="b">
        <v>0</v>
      </c>
      <c r="R847" t="s">
        <v>28</v>
      </c>
      <c r="S847" t="str">
        <f>LEFT(R847,SEARCH("/",R847)-1)</f>
        <v>technology</v>
      </c>
      <c r="T847" t="str">
        <f>RIGHT(R847,LEN(R847)-SEARCH("/",R847))</f>
        <v>web</v>
      </c>
    </row>
    <row r="848" spans="1:20" ht="17" x14ac:dyDescent="0.2">
      <c r="A848">
        <v>846</v>
      </c>
      <c r="B848" t="s">
        <v>1725</v>
      </c>
      <c r="C848" s="2" t="s">
        <v>1726</v>
      </c>
      <c r="D848" s="3">
        <v>1000</v>
      </c>
      <c r="E848" s="3">
        <v>5085</v>
      </c>
      <c r="F848" s="20">
        <f>ROUND(E848/D848,2)</f>
        <v>5.09</v>
      </c>
      <c r="G848" t="s">
        <v>20</v>
      </c>
      <c r="H848">
        <v>48</v>
      </c>
      <c r="I848" s="3">
        <f>IF(H848=0,0,ROUND(E848/H848,2))</f>
        <v>105.94</v>
      </c>
      <c r="J848" t="s">
        <v>21</v>
      </c>
      <c r="K848" t="s">
        <v>22</v>
      </c>
      <c r="L848">
        <v>1532149200</v>
      </c>
      <c r="M848">
        <v>1535259600</v>
      </c>
      <c r="N848" s="13">
        <f>((L848/60)/60/24)+DATE(1970,1,1)</f>
        <v>43302.208333333328</v>
      </c>
      <c r="O848" s="13">
        <f>((M848/60)/60/24)+DATE(1970,1,1)</f>
        <v>43338.208333333328</v>
      </c>
      <c r="P848" t="b">
        <v>1</v>
      </c>
      <c r="Q848" t="b">
        <v>1</v>
      </c>
      <c r="R848" t="s">
        <v>28</v>
      </c>
      <c r="S848" t="str">
        <f>LEFT(R848,SEARCH("/",R848)-1)</f>
        <v>technology</v>
      </c>
      <c r="T848" t="str">
        <f>RIGHT(R848,LEN(R848)-SEARCH("/",R848))</f>
        <v>web</v>
      </c>
    </row>
    <row r="849" spans="1:20" ht="17" x14ac:dyDescent="0.2">
      <c r="A849">
        <v>847</v>
      </c>
      <c r="B849" t="s">
        <v>1727</v>
      </c>
      <c r="C849" s="2" t="s">
        <v>1728</v>
      </c>
      <c r="D849" s="3">
        <v>4700</v>
      </c>
      <c r="E849" s="3">
        <v>11174</v>
      </c>
      <c r="F849" s="20">
        <f>ROUND(E849/D849,2)</f>
        <v>2.38</v>
      </c>
      <c r="G849" t="s">
        <v>20</v>
      </c>
      <c r="H849">
        <v>110</v>
      </c>
      <c r="I849" s="3">
        <f>IF(H849=0,0,ROUND(E849/H849,2))</f>
        <v>101.58</v>
      </c>
      <c r="J849" t="s">
        <v>21</v>
      </c>
      <c r="K849" t="s">
        <v>22</v>
      </c>
      <c r="L849">
        <v>1515304800</v>
      </c>
      <c r="M849">
        <v>1515564000</v>
      </c>
      <c r="N849" s="13">
        <f>((L849/60)/60/24)+DATE(1970,1,1)</f>
        <v>43107.25</v>
      </c>
      <c r="O849" s="13">
        <f>((M849/60)/60/24)+DATE(1970,1,1)</f>
        <v>43110.25</v>
      </c>
      <c r="P849" t="b">
        <v>0</v>
      </c>
      <c r="Q849" t="b">
        <v>0</v>
      </c>
      <c r="R849" t="s">
        <v>17</v>
      </c>
      <c r="S849" t="str">
        <f>LEFT(R849,SEARCH("/",R849)-1)</f>
        <v>food</v>
      </c>
      <c r="T849" t="str">
        <f>RIGHT(R849,LEN(R849)-SEARCH("/",R849))</f>
        <v>food trucks</v>
      </c>
    </row>
    <row r="850" spans="1:20" ht="17" x14ac:dyDescent="0.2">
      <c r="A850">
        <v>848</v>
      </c>
      <c r="B850" t="s">
        <v>1729</v>
      </c>
      <c r="C850" s="2" t="s">
        <v>1730</v>
      </c>
      <c r="D850" s="3">
        <v>3200</v>
      </c>
      <c r="E850" s="3">
        <v>10831</v>
      </c>
      <c r="F850" s="20">
        <f>ROUND(E850/D850,2)</f>
        <v>3.38</v>
      </c>
      <c r="G850" t="s">
        <v>20</v>
      </c>
      <c r="H850">
        <v>172</v>
      </c>
      <c r="I850" s="3">
        <f>IF(H850=0,0,ROUND(E850/H850,2))</f>
        <v>62.97</v>
      </c>
      <c r="J850" t="s">
        <v>21</v>
      </c>
      <c r="K850" t="s">
        <v>22</v>
      </c>
      <c r="L850">
        <v>1276318800</v>
      </c>
      <c r="M850">
        <v>1277096400</v>
      </c>
      <c r="N850" s="13">
        <f>((L850/60)/60/24)+DATE(1970,1,1)</f>
        <v>40341.208333333336</v>
      </c>
      <c r="O850" s="13">
        <f>((M850/60)/60/24)+DATE(1970,1,1)</f>
        <v>40350.208333333336</v>
      </c>
      <c r="P850" t="b">
        <v>0</v>
      </c>
      <c r="Q850" t="b">
        <v>0</v>
      </c>
      <c r="R850" t="s">
        <v>53</v>
      </c>
      <c r="S850" t="str">
        <f>LEFT(R850,SEARCH("/",R850)-1)</f>
        <v>film &amp; video</v>
      </c>
      <c r="T850" t="str">
        <f>RIGHT(R850,LEN(R850)-SEARCH("/",R850))</f>
        <v>drama</v>
      </c>
    </row>
    <row r="851" spans="1:20" ht="17" x14ac:dyDescent="0.2">
      <c r="A851">
        <v>849</v>
      </c>
      <c r="B851" t="s">
        <v>1731</v>
      </c>
      <c r="C851" s="2" t="s">
        <v>1732</v>
      </c>
      <c r="D851" s="3">
        <v>6700</v>
      </c>
      <c r="E851" s="3">
        <v>8917</v>
      </c>
      <c r="F851" s="20">
        <f>ROUND(E851/D851,2)</f>
        <v>1.33</v>
      </c>
      <c r="G851" t="s">
        <v>20</v>
      </c>
      <c r="H851">
        <v>307</v>
      </c>
      <c r="I851" s="3">
        <f>IF(H851=0,0,ROUND(E851/H851,2))</f>
        <v>29.05</v>
      </c>
      <c r="J851" t="s">
        <v>21</v>
      </c>
      <c r="K851" t="s">
        <v>22</v>
      </c>
      <c r="L851">
        <v>1328767200</v>
      </c>
      <c r="M851">
        <v>1329026400</v>
      </c>
      <c r="N851" s="13">
        <f>((L851/60)/60/24)+DATE(1970,1,1)</f>
        <v>40948.25</v>
      </c>
      <c r="O851" s="13">
        <f>((M851/60)/60/24)+DATE(1970,1,1)</f>
        <v>40951.25</v>
      </c>
      <c r="P851" t="b">
        <v>0</v>
      </c>
      <c r="Q851" t="b">
        <v>1</v>
      </c>
      <c r="R851" t="s">
        <v>60</v>
      </c>
      <c r="S851" t="str">
        <f>LEFT(R851,SEARCH("/",R851)-1)</f>
        <v>music</v>
      </c>
      <c r="T851" t="str">
        <f>RIGHT(R851,LEN(R851)-SEARCH("/",R851))</f>
        <v>indie rock</v>
      </c>
    </row>
    <row r="852" spans="1:20" ht="34" x14ac:dyDescent="0.2">
      <c r="A852">
        <v>850</v>
      </c>
      <c r="B852" t="s">
        <v>1733</v>
      </c>
      <c r="C852" s="2" t="s">
        <v>1734</v>
      </c>
      <c r="D852" s="3">
        <v>100</v>
      </c>
      <c r="E852" s="3">
        <v>1</v>
      </c>
      <c r="F852" s="20">
        <f>ROUND(E852/D852,2)</f>
        <v>0.01</v>
      </c>
      <c r="G852" t="s">
        <v>14</v>
      </c>
      <c r="H852">
        <v>1</v>
      </c>
      <c r="I852" s="3">
        <f>IF(H852=0,0,ROUND(E852/H852,2))</f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>((L852/60)/60/24)+DATE(1970,1,1)</f>
        <v>40866.25</v>
      </c>
      <c r="O852" s="13">
        <f>((M852/60)/60/24)+DATE(1970,1,1)</f>
        <v>40881.25</v>
      </c>
      <c r="P852" t="b">
        <v>1</v>
      </c>
      <c r="Q852" t="b">
        <v>0</v>
      </c>
      <c r="R852" t="s">
        <v>23</v>
      </c>
      <c r="S852" t="str">
        <f>LEFT(R852,SEARCH("/",R852)-1)</f>
        <v>music</v>
      </c>
      <c r="T852" t="str">
        <f>RIGHT(R852,LEN(R852)-SEARCH("/",R852))</f>
        <v>rock</v>
      </c>
    </row>
    <row r="853" spans="1:20" ht="34" x14ac:dyDescent="0.2">
      <c r="A853">
        <v>851</v>
      </c>
      <c r="B853" t="s">
        <v>1735</v>
      </c>
      <c r="C853" s="2" t="s">
        <v>1736</v>
      </c>
      <c r="D853" s="3">
        <v>6000</v>
      </c>
      <c r="E853" s="3">
        <v>12468</v>
      </c>
      <c r="F853" s="20">
        <f>ROUND(E853/D853,2)</f>
        <v>2.08</v>
      </c>
      <c r="G853" t="s">
        <v>20</v>
      </c>
      <c r="H853">
        <v>160</v>
      </c>
      <c r="I853" s="3">
        <f>IF(H853=0,0,ROUND(E853/H853,2))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3">
        <f>((L853/60)/60/24)+DATE(1970,1,1)</f>
        <v>41031.208333333336</v>
      </c>
      <c r="O853" s="13">
        <f>((M853/60)/60/24)+DATE(1970,1,1)</f>
        <v>41064.208333333336</v>
      </c>
      <c r="P853" t="b">
        <v>0</v>
      </c>
      <c r="Q853" t="b">
        <v>0</v>
      </c>
      <c r="R853" t="s">
        <v>50</v>
      </c>
      <c r="S853" t="str">
        <f>LEFT(R853,SEARCH("/",R853)-1)</f>
        <v>music</v>
      </c>
      <c r="T853" t="str">
        <f>RIGHT(R853,LEN(R853)-SEARCH("/",R853))</f>
        <v>electric music</v>
      </c>
    </row>
    <row r="854" spans="1:20" ht="34" x14ac:dyDescent="0.2">
      <c r="A854">
        <v>852</v>
      </c>
      <c r="B854" t="s">
        <v>1737</v>
      </c>
      <c r="C854" s="2" t="s">
        <v>1738</v>
      </c>
      <c r="D854" s="3">
        <v>4900</v>
      </c>
      <c r="E854" s="3">
        <v>2505</v>
      </c>
      <c r="F854" s="20">
        <f>ROUND(E854/D854,2)</f>
        <v>0.51</v>
      </c>
      <c r="G854" t="s">
        <v>14</v>
      </c>
      <c r="H854">
        <v>31</v>
      </c>
      <c r="I854" s="3">
        <f>IF(H854=0,0,ROUND(E854/H854,2))</f>
        <v>80.81</v>
      </c>
      <c r="J854" t="s">
        <v>21</v>
      </c>
      <c r="K854" t="s">
        <v>22</v>
      </c>
      <c r="L854">
        <v>1310792400</v>
      </c>
      <c r="M854">
        <v>1311656400</v>
      </c>
      <c r="N854" s="13">
        <f>((L854/60)/60/24)+DATE(1970,1,1)</f>
        <v>40740.208333333336</v>
      </c>
      <c r="O854" s="13">
        <f>((M854/60)/60/24)+DATE(1970,1,1)</f>
        <v>40750.208333333336</v>
      </c>
      <c r="P854" t="b">
        <v>0</v>
      </c>
      <c r="Q854" t="b">
        <v>1</v>
      </c>
      <c r="R854" t="s">
        <v>89</v>
      </c>
      <c r="S854" t="str">
        <f>LEFT(R854,SEARCH("/",R854)-1)</f>
        <v>games</v>
      </c>
      <c r="T854" t="str">
        <f>RIGHT(R854,LEN(R854)-SEARCH("/",R854))</f>
        <v>video games</v>
      </c>
    </row>
    <row r="855" spans="1:20" ht="17" x14ac:dyDescent="0.2">
      <c r="A855">
        <v>853</v>
      </c>
      <c r="B855" t="s">
        <v>1739</v>
      </c>
      <c r="C855" s="2" t="s">
        <v>1740</v>
      </c>
      <c r="D855" s="3">
        <v>17100</v>
      </c>
      <c r="E855" s="3">
        <v>111502</v>
      </c>
      <c r="F855" s="20">
        <f>ROUND(E855/D855,2)</f>
        <v>6.52</v>
      </c>
      <c r="G855" t="s">
        <v>20</v>
      </c>
      <c r="H855">
        <v>1467</v>
      </c>
      <c r="I855" s="3">
        <f>IF(H855=0,0,ROUND(E855/H855,2))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3">
        <f>((L855/60)/60/24)+DATE(1970,1,1)</f>
        <v>40714.208333333336</v>
      </c>
      <c r="O855" s="13">
        <f>((M855/60)/60/24)+DATE(1970,1,1)</f>
        <v>40719.208333333336</v>
      </c>
      <c r="P855" t="b">
        <v>0</v>
      </c>
      <c r="Q855" t="b">
        <v>1</v>
      </c>
      <c r="R855" t="s">
        <v>60</v>
      </c>
      <c r="S855" t="str">
        <f>LEFT(R855,SEARCH("/",R855)-1)</f>
        <v>music</v>
      </c>
      <c r="T855" t="str">
        <f>RIGHT(R855,LEN(R855)-SEARCH("/",R855))</f>
        <v>indie rock</v>
      </c>
    </row>
    <row r="856" spans="1:20" ht="34" x14ac:dyDescent="0.2">
      <c r="A856">
        <v>854</v>
      </c>
      <c r="B856" t="s">
        <v>1741</v>
      </c>
      <c r="C856" s="2" t="s">
        <v>1742</v>
      </c>
      <c r="D856" s="3">
        <v>171000</v>
      </c>
      <c r="E856" s="3">
        <v>194309</v>
      </c>
      <c r="F856" s="20">
        <f>ROUND(E856/D856,2)</f>
        <v>1.1399999999999999</v>
      </c>
      <c r="G856" t="s">
        <v>20</v>
      </c>
      <c r="H856">
        <v>2662</v>
      </c>
      <c r="I856" s="3">
        <f>IF(H856=0,0,ROUND(E856/H856,2))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3">
        <f>((L856/60)/60/24)+DATE(1970,1,1)</f>
        <v>43787.25</v>
      </c>
      <c r="O856" s="13">
        <f>((M856/60)/60/24)+DATE(1970,1,1)</f>
        <v>43814.25</v>
      </c>
      <c r="P856" t="b">
        <v>0</v>
      </c>
      <c r="Q856" t="b">
        <v>0</v>
      </c>
      <c r="R856" t="s">
        <v>119</v>
      </c>
      <c r="S856" t="str">
        <f>LEFT(R856,SEARCH("/",R856)-1)</f>
        <v>publishing</v>
      </c>
      <c r="T856" t="str">
        <f>RIGHT(R856,LEN(R856)-SEARCH("/",R856))</f>
        <v>fiction</v>
      </c>
    </row>
    <row r="857" spans="1:20" ht="17" x14ac:dyDescent="0.2">
      <c r="A857">
        <v>855</v>
      </c>
      <c r="B857" t="s">
        <v>1743</v>
      </c>
      <c r="C857" s="2" t="s">
        <v>1744</v>
      </c>
      <c r="D857" s="3">
        <v>23400</v>
      </c>
      <c r="E857" s="3">
        <v>23956</v>
      </c>
      <c r="F857" s="20">
        <f>ROUND(E857/D857,2)</f>
        <v>1.02</v>
      </c>
      <c r="G857" t="s">
        <v>20</v>
      </c>
      <c r="H857">
        <v>452</v>
      </c>
      <c r="I857" s="3">
        <f>IF(H857=0,0,ROUND(E857/H857,2))</f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>((L857/60)/60/24)+DATE(1970,1,1)</f>
        <v>40712.208333333336</v>
      </c>
      <c r="O857" s="13">
        <f>((M857/60)/60/24)+DATE(1970,1,1)</f>
        <v>40743.208333333336</v>
      </c>
      <c r="P857" t="b">
        <v>0</v>
      </c>
      <c r="Q857" t="b">
        <v>0</v>
      </c>
      <c r="R857" t="s">
        <v>33</v>
      </c>
      <c r="S857" t="str">
        <f>LEFT(R857,SEARCH("/",R857)-1)</f>
        <v>theater</v>
      </c>
      <c r="T857" t="str">
        <f>RIGHT(R857,LEN(R857)-SEARCH("/",R857))</f>
        <v>plays</v>
      </c>
    </row>
    <row r="858" spans="1:20" ht="17" x14ac:dyDescent="0.2">
      <c r="A858">
        <v>856</v>
      </c>
      <c r="B858" t="s">
        <v>1599</v>
      </c>
      <c r="C858" s="2" t="s">
        <v>1745</v>
      </c>
      <c r="D858" s="3">
        <v>2400</v>
      </c>
      <c r="E858" s="3">
        <v>8558</v>
      </c>
      <c r="F858" s="20">
        <f>ROUND(E858/D858,2)</f>
        <v>3.57</v>
      </c>
      <c r="G858" t="s">
        <v>20</v>
      </c>
      <c r="H858">
        <v>158</v>
      </c>
      <c r="I858" s="3">
        <f>IF(H858=0,0,ROUND(E858/H858,2))</f>
        <v>54.16</v>
      </c>
      <c r="J858" t="s">
        <v>21</v>
      </c>
      <c r="K858" t="s">
        <v>22</v>
      </c>
      <c r="L858">
        <v>1335243600</v>
      </c>
      <c r="M858">
        <v>1336712400</v>
      </c>
      <c r="N858" s="13">
        <f>((L858/60)/60/24)+DATE(1970,1,1)</f>
        <v>41023.208333333336</v>
      </c>
      <c r="O858" s="13">
        <f>((M858/60)/60/24)+DATE(1970,1,1)</f>
        <v>41040.208333333336</v>
      </c>
      <c r="P858" t="b">
        <v>0</v>
      </c>
      <c r="Q858" t="b">
        <v>0</v>
      </c>
      <c r="R858" t="s">
        <v>17</v>
      </c>
      <c r="S858" t="str">
        <f>LEFT(R858,SEARCH("/",R858)-1)</f>
        <v>food</v>
      </c>
      <c r="T858" t="str">
        <f>RIGHT(R858,LEN(R858)-SEARCH("/",R858))</f>
        <v>food trucks</v>
      </c>
    </row>
    <row r="859" spans="1:20" ht="34" x14ac:dyDescent="0.2">
      <c r="A859">
        <v>857</v>
      </c>
      <c r="B859" t="s">
        <v>1746</v>
      </c>
      <c r="C859" s="2" t="s">
        <v>1747</v>
      </c>
      <c r="D859" s="3">
        <v>5300</v>
      </c>
      <c r="E859" s="3">
        <v>7413</v>
      </c>
      <c r="F859" s="20">
        <f>ROUND(E859/D859,2)</f>
        <v>1.4</v>
      </c>
      <c r="G859" t="s">
        <v>20</v>
      </c>
      <c r="H859">
        <v>225</v>
      </c>
      <c r="I859" s="3">
        <f>IF(H859=0,0,ROUND(E859/H859,2))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3">
        <f>((L859/60)/60/24)+DATE(1970,1,1)</f>
        <v>40944.25</v>
      </c>
      <c r="O859" s="13">
        <f>((M859/60)/60/24)+DATE(1970,1,1)</f>
        <v>40967.25</v>
      </c>
      <c r="P859" t="b">
        <v>1</v>
      </c>
      <c r="Q859" t="b">
        <v>0</v>
      </c>
      <c r="R859" t="s">
        <v>100</v>
      </c>
      <c r="S859" t="str">
        <f>LEFT(R859,SEARCH("/",R859)-1)</f>
        <v>film &amp; video</v>
      </c>
      <c r="T859" t="str">
        <f>RIGHT(R859,LEN(R859)-SEARCH("/",R859))</f>
        <v>shorts</v>
      </c>
    </row>
    <row r="860" spans="1:20" ht="34" x14ac:dyDescent="0.2">
      <c r="A860">
        <v>858</v>
      </c>
      <c r="B860" t="s">
        <v>1748</v>
      </c>
      <c r="C860" s="2" t="s">
        <v>1749</v>
      </c>
      <c r="D860" s="3">
        <v>4000</v>
      </c>
      <c r="E860" s="3">
        <v>2778</v>
      </c>
      <c r="F860" s="20">
        <f>ROUND(E860/D860,2)</f>
        <v>0.69</v>
      </c>
      <c r="G860" t="s">
        <v>14</v>
      </c>
      <c r="H860">
        <v>35</v>
      </c>
      <c r="I860" s="3">
        <f>IF(H860=0,0,ROUND(E860/H860,2))</f>
        <v>79.37</v>
      </c>
      <c r="J860" t="s">
        <v>21</v>
      </c>
      <c r="K860" t="s">
        <v>22</v>
      </c>
      <c r="L860">
        <v>1524286800</v>
      </c>
      <c r="M860">
        <v>1524891600</v>
      </c>
      <c r="N860" s="13">
        <f>((L860/60)/60/24)+DATE(1970,1,1)</f>
        <v>43211.208333333328</v>
      </c>
      <c r="O860" s="13">
        <f>((M860/60)/60/24)+DATE(1970,1,1)</f>
        <v>43218.208333333328</v>
      </c>
      <c r="P860" t="b">
        <v>1</v>
      </c>
      <c r="Q860" t="b">
        <v>0</v>
      </c>
      <c r="R860" t="s">
        <v>17</v>
      </c>
      <c r="S860" t="str">
        <f>LEFT(R860,SEARCH("/",R860)-1)</f>
        <v>food</v>
      </c>
      <c r="T860" t="str">
        <f>RIGHT(R860,LEN(R860)-SEARCH("/",R860))</f>
        <v>food trucks</v>
      </c>
    </row>
    <row r="861" spans="1:20" ht="34" x14ac:dyDescent="0.2">
      <c r="A861">
        <v>859</v>
      </c>
      <c r="B861" t="s">
        <v>1750</v>
      </c>
      <c r="C861" s="2" t="s">
        <v>1751</v>
      </c>
      <c r="D861" s="3">
        <v>7300</v>
      </c>
      <c r="E861" s="3">
        <v>2594</v>
      </c>
      <c r="F861" s="20">
        <f>ROUND(E861/D861,2)</f>
        <v>0.36</v>
      </c>
      <c r="G861" t="s">
        <v>14</v>
      </c>
      <c r="H861">
        <v>63</v>
      </c>
      <c r="I861" s="3">
        <f>IF(H861=0,0,ROUND(E861/H861,2))</f>
        <v>41.17</v>
      </c>
      <c r="J861" t="s">
        <v>21</v>
      </c>
      <c r="K861" t="s">
        <v>22</v>
      </c>
      <c r="L861">
        <v>1362117600</v>
      </c>
      <c r="M861">
        <v>1363669200</v>
      </c>
      <c r="N861" s="13">
        <f>((L861/60)/60/24)+DATE(1970,1,1)</f>
        <v>41334.25</v>
      </c>
      <c r="O861" s="13">
        <f>((M861/60)/60/24)+DATE(1970,1,1)</f>
        <v>41352.208333333336</v>
      </c>
      <c r="P861" t="b">
        <v>0</v>
      </c>
      <c r="Q861" t="b">
        <v>1</v>
      </c>
      <c r="R861" t="s">
        <v>33</v>
      </c>
      <c r="S861" t="str">
        <f>LEFT(R861,SEARCH("/",R861)-1)</f>
        <v>theater</v>
      </c>
      <c r="T861" t="str">
        <f>RIGHT(R861,LEN(R861)-SEARCH("/",R861))</f>
        <v>plays</v>
      </c>
    </row>
    <row r="862" spans="1:20" ht="34" x14ac:dyDescent="0.2">
      <c r="A862">
        <v>860</v>
      </c>
      <c r="B862" t="s">
        <v>1752</v>
      </c>
      <c r="C862" s="2" t="s">
        <v>1753</v>
      </c>
      <c r="D862" s="3">
        <v>2000</v>
      </c>
      <c r="E862" s="3">
        <v>5033</v>
      </c>
      <c r="F862" s="20">
        <f>ROUND(E862/D862,2)</f>
        <v>2.52</v>
      </c>
      <c r="G862" t="s">
        <v>20</v>
      </c>
      <c r="H862">
        <v>65</v>
      </c>
      <c r="I862" s="3">
        <f>IF(H862=0,0,ROUND(E862/H862,2))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3">
        <f>((L862/60)/60/24)+DATE(1970,1,1)</f>
        <v>43515.25</v>
      </c>
      <c r="O862" s="13">
        <f>((M862/60)/60/24)+DATE(1970,1,1)</f>
        <v>43525.25</v>
      </c>
      <c r="P862" t="b">
        <v>0</v>
      </c>
      <c r="Q862" t="b">
        <v>1</v>
      </c>
      <c r="R862" t="s">
        <v>65</v>
      </c>
      <c r="S862" t="str">
        <f>LEFT(R862,SEARCH("/",R862)-1)</f>
        <v>technology</v>
      </c>
      <c r="T862" t="str">
        <f>RIGHT(R862,LEN(R862)-SEARCH("/",R862))</f>
        <v>wearables</v>
      </c>
    </row>
    <row r="863" spans="1:20" ht="17" x14ac:dyDescent="0.2">
      <c r="A863">
        <v>861</v>
      </c>
      <c r="B863" t="s">
        <v>1754</v>
      </c>
      <c r="C863" s="2" t="s">
        <v>1755</v>
      </c>
      <c r="D863" s="3">
        <v>8800</v>
      </c>
      <c r="E863" s="3">
        <v>9317</v>
      </c>
      <c r="F863" s="20">
        <f>ROUND(E863/D863,2)</f>
        <v>1.06</v>
      </c>
      <c r="G863" t="s">
        <v>20</v>
      </c>
      <c r="H863">
        <v>163</v>
      </c>
      <c r="I863" s="3">
        <f>IF(H863=0,0,ROUND(E863/H863,2))</f>
        <v>57.16</v>
      </c>
      <c r="J863" t="s">
        <v>21</v>
      </c>
      <c r="K863" t="s">
        <v>22</v>
      </c>
      <c r="L863">
        <v>1269147600</v>
      </c>
      <c r="M863">
        <v>1269838800</v>
      </c>
      <c r="N863" s="13">
        <f>((L863/60)/60/24)+DATE(1970,1,1)</f>
        <v>40258.208333333336</v>
      </c>
      <c r="O863" s="13">
        <f>((M863/60)/60/24)+DATE(1970,1,1)</f>
        <v>40266.208333333336</v>
      </c>
      <c r="P863" t="b">
        <v>0</v>
      </c>
      <c r="Q863" t="b">
        <v>0</v>
      </c>
      <c r="R863" t="s">
        <v>33</v>
      </c>
      <c r="S863" t="str">
        <f>LEFT(R863,SEARCH("/",R863)-1)</f>
        <v>theater</v>
      </c>
      <c r="T863" t="str">
        <f>RIGHT(R863,LEN(R863)-SEARCH("/",R863))</f>
        <v>plays</v>
      </c>
    </row>
    <row r="864" spans="1:20" ht="17" x14ac:dyDescent="0.2">
      <c r="A864">
        <v>862</v>
      </c>
      <c r="B864" t="s">
        <v>1756</v>
      </c>
      <c r="C864" s="2" t="s">
        <v>1757</v>
      </c>
      <c r="D864" s="3">
        <v>3500</v>
      </c>
      <c r="E864" s="3">
        <v>6560</v>
      </c>
      <c r="F864" s="20">
        <f>ROUND(E864/D864,2)</f>
        <v>1.87</v>
      </c>
      <c r="G864" t="s">
        <v>20</v>
      </c>
      <c r="H864">
        <v>85</v>
      </c>
      <c r="I864" s="3">
        <f>IF(H864=0,0,ROUND(E864/H864,2))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3">
        <f>((L864/60)/60/24)+DATE(1970,1,1)</f>
        <v>40756.208333333336</v>
      </c>
      <c r="O864" s="13">
        <f>((M864/60)/60/24)+DATE(1970,1,1)</f>
        <v>40760.208333333336</v>
      </c>
      <c r="P864" t="b">
        <v>0</v>
      </c>
      <c r="Q864" t="b">
        <v>0</v>
      </c>
      <c r="R864" t="s">
        <v>33</v>
      </c>
      <c r="S864" t="str">
        <f>LEFT(R864,SEARCH("/",R864)-1)</f>
        <v>theater</v>
      </c>
      <c r="T864" t="str">
        <f>RIGHT(R864,LEN(R864)-SEARCH("/",R864))</f>
        <v>plays</v>
      </c>
    </row>
    <row r="865" spans="1:20" ht="17" x14ac:dyDescent="0.2">
      <c r="A865">
        <v>863</v>
      </c>
      <c r="B865" t="s">
        <v>1758</v>
      </c>
      <c r="C865" s="2" t="s">
        <v>1759</v>
      </c>
      <c r="D865" s="3">
        <v>1400</v>
      </c>
      <c r="E865" s="3">
        <v>5415</v>
      </c>
      <c r="F865" s="20">
        <f>ROUND(E865/D865,2)</f>
        <v>3.87</v>
      </c>
      <c r="G865" t="s">
        <v>20</v>
      </c>
      <c r="H865">
        <v>217</v>
      </c>
      <c r="I865" s="3">
        <f>IF(H865=0,0,ROUND(E865/H865,2))</f>
        <v>24.95</v>
      </c>
      <c r="J865" t="s">
        <v>21</v>
      </c>
      <c r="K865" t="s">
        <v>22</v>
      </c>
      <c r="L865">
        <v>1434517200</v>
      </c>
      <c r="M865">
        <v>1436504400</v>
      </c>
      <c r="N865" s="13">
        <f>((L865/60)/60/24)+DATE(1970,1,1)</f>
        <v>42172.208333333328</v>
      </c>
      <c r="O865" s="13">
        <f>((M865/60)/60/24)+DATE(1970,1,1)</f>
        <v>42195.208333333328</v>
      </c>
      <c r="P865" t="b">
        <v>0</v>
      </c>
      <c r="Q865" t="b">
        <v>1</v>
      </c>
      <c r="R865" t="s">
        <v>269</v>
      </c>
      <c r="S865" t="str">
        <f>LEFT(R865,SEARCH("/",R865)-1)</f>
        <v>film &amp; video</v>
      </c>
      <c r="T865" t="str">
        <f>RIGHT(R865,LEN(R865)-SEARCH("/",R865))</f>
        <v>television</v>
      </c>
    </row>
    <row r="866" spans="1:20" ht="17" x14ac:dyDescent="0.2">
      <c r="A866">
        <v>864</v>
      </c>
      <c r="B866" t="s">
        <v>1760</v>
      </c>
      <c r="C866" s="2" t="s">
        <v>1761</v>
      </c>
      <c r="D866" s="3">
        <v>4200</v>
      </c>
      <c r="E866" s="3">
        <v>14577</v>
      </c>
      <c r="F866" s="20">
        <f>ROUND(E866/D866,2)</f>
        <v>3.47</v>
      </c>
      <c r="G866" t="s">
        <v>20</v>
      </c>
      <c r="H866">
        <v>150</v>
      </c>
      <c r="I866" s="3">
        <f>IF(H866=0,0,ROUND(E866/H866,2))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>((L866/60)/60/24)+DATE(1970,1,1)</f>
        <v>42601.208333333328</v>
      </c>
      <c r="O866" s="13">
        <f>((M866/60)/60/24)+DATE(1970,1,1)</f>
        <v>42606.208333333328</v>
      </c>
      <c r="P866" t="b">
        <v>0</v>
      </c>
      <c r="Q866" t="b">
        <v>0</v>
      </c>
      <c r="R866" t="s">
        <v>100</v>
      </c>
      <c r="S866" t="str">
        <f>LEFT(R866,SEARCH("/",R866)-1)</f>
        <v>film &amp; video</v>
      </c>
      <c r="T866" t="str">
        <f>RIGHT(R866,LEN(R866)-SEARCH("/",R866))</f>
        <v>shorts</v>
      </c>
    </row>
    <row r="867" spans="1:20" ht="17" x14ac:dyDescent="0.2">
      <c r="A867">
        <v>865</v>
      </c>
      <c r="B867" t="s">
        <v>1762</v>
      </c>
      <c r="C867" s="2" t="s">
        <v>1763</v>
      </c>
      <c r="D867" s="3">
        <v>81000</v>
      </c>
      <c r="E867" s="3">
        <v>150515</v>
      </c>
      <c r="F867" s="20">
        <f>ROUND(E867/D867,2)</f>
        <v>1.86</v>
      </c>
      <c r="G867" t="s">
        <v>20</v>
      </c>
      <c r="H867">
        <v>3272</v>
      </c>
      <c r="I867" s="3">
        <f>IF(H867=0,0,ROUND(E867/H867,2))</f>
        <v>46</v>
      </c>
      <c r="J867" t="s">
        <v>21</v>
      </c>
      <c r="K867" t="s">
        <v>22</v>
      </c>
      <c r="L867">
        <v>1410757200</v>
      </c>
      <c r="M867">
        <v>1411534800</v>
      </c>
      <c r="N867" s="13">
        <f>((L867/60)/60/24)+DATE(1970,1,1)</f>
        <v>41897.208333333336</v>
      </c>
      <c r="O867" s="13">
        <f>((M867/60)/60/24)+DATE(1970,1,1)</f>
        <v>41906.208333333336</v>
      </c>
      <c r="P867" t="b">
        <v>0</v>
      </c>
      <c r="Q867" t="b">
        <v>0</v>
      </c>
      <c r="R867" t="s">
        <v>33</v>
      </c>
      <c r="S867" t="str">
        <f>LEFT(R867,SEARCH("/",R867)-1)</f>
        <v>theater</v>
      </c>
      <c r="T867" t="str">
        <f>RIGHT(R867,LEN(R867)-SEARCH("/",R867))</f>
        <v>plays</v>
      </c>
    </row>
    <row r="868" spans="1:20" ht="17" x14ac:dyDescent="0.2">
      <c r="A868">
        <v>866</v>
      </c>
      <c r="B868" t="s">
        <v>1764</v>
      </c>
      <c r="C868" s="2" t="s">
        <v>1765</v>
      </c>
      <c r="D868" s="3">
        <v>182800</v>
      </c>
      <c r="E868" s="3">
        <v>79045</v>
      </c>
      <c r="F868" s="20">
        <f>ROUND(E868/D868,2)</f>
        <v>0.43</v>
      </c>
      <c r="G868" t="s">
        <v>74</v>
      </c>
      <c r="H868">
        <v>898</v>
      </c>
      <c r="I868" s="3">
        <f>IF(H868=0,0,ROUND(E868/H868,2))</f>
        <v>88.02</v>
      </c>
      <c r="J868" t="s">
        <v>21</v>
      </c>
      <c r="K868" t="s">
        <v>22</v>
      </c>
      <c r="L868">
        <v>1304830800</v>
      </c>
      <c r="M868">
        <v>1304917200</v>
      </c>
      <c r="N868" s="13">
        <f>((L868/60)/60/24)+DATE(1970,1,1)</f>
        <v>40671.208333333336</v>
      </c>
      <c r="O868" s="13">
        <f>((M868/60)/60/24)+DATE(1970,1,1)</f>
        <v>40672.208333333336</v>
      </c>
      <c r="P868" t="b">
        <v>0</v>
      </c>
      <c r="Q868" t="b">
        <v>0</v>
      </c>
      <c r="R868" t="s">
        <v>122</v>
      </c>
      <c r="S868" t="str">
        <f>LEFT(R868,SEARCH("/",R868)-1)</f>
        <v>photography</v>
      </c>
      <c r="T868" t="str">
        <f>RIGHT(R868,LEN(R868)-SEARCH("/",R868))</f>
        <v>photography books</v>
      </c>
    </row>
    <row r="869" spans="1:20" ht="34" x14ac:dyDescent="0.2">
      <c r="A869">
        <v>867</v>
      </c>
      <c r="B869" t="s">
        <v>1766</v>
      </c>
      <c r="C869" s="2" t="s">
        <v>1767</v>
      </c>
      <c r="D869" s="3">
        <v>4800</v>
      </c>
      <c r="E869" s="3">
        <v>7797</v>
      </c>
      <c r="F869" s="20">
        <f>ROUND(E869/D869,2)</f>
        <v>1.62</v>
      </c>
      <c r="G869" t="s">
        <v>20</v>
      </c>
      <c r="H869">
        <v>300</v>
      </c>
      <c r="I869" s="3">
        <f>IF(H869=0,0,ROUND(E869/H869,2))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>((L869/60)/60/24)+DATE(1970,1,1)</f>
        <v>43382.208333333328</v>
      </c>
      <c r="O869" s="13">
        <f>((M869/60)/60/24)+DATE(1970,1,1)</f>
        <v>43388.208333333328</v>
      </c>
      <c r="P869" t="b">
        <v>0</v>
      </c>
      <c r="Q869" t="b">
        <v>0</v>
      </c>
      <c r="R869" t="s">
        <v>17</v>
      </c>
      <c r="S869" t="str">
        <f>LEFT(R869,SEARCH("/",R869)-1)</f>
        <v>food</v>
      </c>
      <c r="T869" t="str">
        <f>RIGHT(R869,LEN(R869)-SEARCH("/",R869))</f>
        <v>food trucks</v>
      </c>
    </row>
    <row r="870" spans="1:20" ht="17" x14ac:dyDescent="0.2">
      <c r="A870">
        <v>868</v>
      </c>
      <c r="B870" t="s">
        <v>1768</v>
      </c>
      <c r="C870" s="2" t="s">
        <v>1769</v>
      </c>
      <c r="D870" s="3">
        <v>7000</v>
      </c>
      <c r="E870" s="3">
        <v>12939</v>
      </c>
      <c r="F870" s="20">
        <f>ROUND(E870/D870,2)</f>
        <v>1.85</v>
      </c>
      <c r="G870" t="s">
        <v>20</v>
      </c>
      <c r="H870">
        <v>126</v>
      </c>
      <c r="I870" s="3">
        <f>IF(H870=0,0,ROUND(E870/H870,2))</f>
        <v>102.69</v>
      </c>
      <c r="J870" t="s">
        <v>21</v>
      </c>
      <c r="K870" t="s">
        <v>22</v>
      </c>
      <c r="L870">
        <v>1381554000</v>
      </c>
      <c r="M870">
        <v>1382504400</v>
      </c>
      <c r="N870" s="13">
        <f>((L870/60)/60/24)+DATE(1970,1,1)</f>
        <v>41559.208333333336</v>
      </c>
      <c r="O870" s="13">
        <f>((M870/60)/60/24)+DATE(1970,1,1)</f>
        <v>41570.208333333336</v>
      </c>
      <c r="P870" t="b">
        <v>0</v>
      </c>
      <c r="Q870" t="b">
        <v>0</v>
      </c>
      <c r="R870" t="s">
        <v>33</v>
      </c>
      <c r="S870" t="str">
        <f>LEFT(R870,SEARCH("/",R870)-1)</f>
        <v>theater</v>
      </c>
      <c r="T870" t="str">
        <f>RIGHT(R870,LEN(R870)-SEARCH("/",R870))</f>
        <v>plays</v>
      </c>
    </row>
    <row r="871" spans="1:20" ht="17" x14ac:dyDescent="0.2">
      <c r="A871">
        <v>869</v>
      </c>
      <c r="B871" t="s">
        <v>1770</v>
      </c>
      <c r="C871" s="2" t="s">
        <v>1771</v>
      </c>
      <c r="D871" s="3">
        <v>161900</v>
      </c>
      <c r="E871" s="3">
        <v>38376</v>
      </c>
      <c r="F871" s="20">
        <f>ROUND(E871/D871,2)</f>
        <v>0.24</v>
      </c>
      <c r="G871" t="s">
        <v>14</v>
      </c>
      <c r="H871">
        <v>526</v>
      </c>
      <c r="I871" s="3">
        <f>IF(H871=0,0,ROUND(E871/H871,2))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3">
        <f>((L871/60)/60/24)+DATE(1970,1,1)</f>
        <v>40350.208333333336</v>
      </c>
      <c r="O871" s="13">
        <f>((M871/60)/60/24)+DATE(1970,1,1)</f>
        <v>40364.208333333336</v>
      </c>
      <c r="P871" t="b">
        <v>0</v>
      </c>
      <c r="Q871" t="b">
        <v>0</v>
      </c>
      <c r="R871" t="s">
        <v>53</v>
      </c>
      <c r="S871" t="str">
        <f>LEFT(R871,SEARCH("/",R871)-1)</f>
        <v>film &amp; video</v>
      </c>
      <c r="T871" t="str">
        <f>RIGHT(R871,LEN(R871)-SEARCH("/",R871))</f>
        <v>drama</v>
      </c>
    </row>
    <row r="872" spans="1:20" ht="17" x14ac:dyDescent="0.2">
      <c r="A872">
        <v>870</v>
      </c>
      <c r="B872" t="s">
        <v>1772</v>
      </c>
      <c r="C872" s="2" t="s">
        <v>1773</v>
      </c>
      <c r="D872" s="3">
        <v>7700</v>
      </c>
      <c r="E872" s="3">
        <v>6920</v>
      </c>
      <c r="F872" s="20">
        <f>ROUND(E872/D872,2)</f>
        <v>0.9</v>
      </c>
      <c r="G872" t="s">
        <v>14</v>
      </c>
      <c r="H872">
        <v>121</v>
      </c>
      <c r="I872" s="3">
        <f>IF(H872=0,0,ROUND(E872/H872,2))</f>
        <v>57.19</v>
      </c>
      <c r="J872" t="s">
        <v>21</v>
      </c>
      <c r="K872" t="s">
        <v>22</v>
      </c>
      <c r="L872">
        <v>1440392400</v>
      </c>
      <c r="M872">
        <v>1442552400</v>
      </c>
      <c r="N872" s="13">
        <f>((L872/60)/60/24)+DATE(1970,1,1)</f>
        <v>42240.208333333328</v>
      </c>
      <c r="O872" s="13">
        <f>((M872/60)/60/24)+DATE(1970,1,1)</f>
        <v>42265.208333333328</v>
      </c>
      <c r="P872" t="b">
        <v>0</v>
      </c>
      <c r="Q872" t="b">
        <v>0</v>
      </c>
      <c r="R872" t="s">
        <v>33</v>
      </c>
      <c r="S872" t="str">
        <f>LEFT(R872,SEARCH("/",R872)-1)</f>
        <v>theater</v>
      </c>
      <c r="T872" t="str">
        <f>RIGHT(R872,LEN(R872)-SEARCH("/",R872))</f>
        <v>plays</v>
      </c>
    </row>
    <row r="873" spans="1:20" ht="34" x14ac:dyDescent="0.2">
      <c r="A873">
        <v>871</v>
      </c>
      <c r="B873" t="s">
        <v>1774</v>
      </c>
      <c r="C873" s="2" t="s">
        <v>1775</v>
      </c>
      <c r="D873" s="3">
        <v>71500</v>
      </c>
      <c r="E873" s="3">
        <v>194912</v>
      </c>
      <c r="F873" s="20">
        <f>ROUND(E873/D873,2)</f>
        <v>2.73</v>
      </c>
      <c r="G873" t="s">
        <v>20</v>
      </c>
      <c r="H873">
        <v>2320</v>
      </c>
      <c r="I873" s="3">
        <f>IF(H873=0,0,ROUND(E873/H873,2))</f>
        <v>84.01</v>
      </c>
      <c r="J873" t="s">
        <v>21</v>
      </c>
      <c r="K873" t="s">
        <v>22</v>
      </c>
      <c r="L873">
        <v>1509512400</v>
      </c>
      <c r="M873">
        <v>1511071200</v>
      </c>
      <c r="N873" s="13">
        <f>((L873/60)/60/24)+DATE(1970,1,1)</f>
        <v>43040.208333333328</v>
      </c>
      <c r="O873" s="13">
        <f>((M873/60)/60/24)+DATE(1970,1,1)</f>
        <v>43058.25</v>
      </c>
      <c r="P873" t="b">
        <v>0</v>
      </c>
      <c r="Q873" t="b">
        <v>1</v>
      </c>
      <c r="R873" t="s">
        <v>33</v>
      </c>
      <c r="S873" t="str">
        <f>LEFT(R873,SEARCH("/",R873)-1)</f>
        <v>theater</v>
      </c>
      <c r="T873" t="str">
        <f>RIGHT(R873,LEN(R873)-SEARCH("/",R873))</f>
        <v>plays</v>
      </c>
    </row>
    <row r="874" spans="1:20" ht="17" x14ac:dyDescent="0.2">
      <c r="A874">
        <v>872</v>
      </c>
      <c r="B874" t="s">
        <v>1776</v>
      </c>
      <c r="C874" s="2" t="s">
        <v>1777</v>
      </c>
      <c r="D874" s="3">
        <v>4700</v>
      </c>
      <c r="E874" s="3">
        <v>7992</v>
      </c>
      <c r="F874" s="20">
        <f>ROUND(E874/D874,2)</f>
        <v>1.7</v>
      </c>
      <c r="G874" t="s">
        <v>20</v>
      </c>
      <c r="H874">
        <v>81</v>
      </c>
      <c r="I874" s="3">
        <f>IF(H874=0,0,ROUND(E874/H874,2))</f>
        <v>98.67</v>
      </c>
      <c r="J874" t="s">
        <v>26</v>
      </c>
      <c r="K874" t="s">
        <v>27</v>
      </c>
      <c r="L874">
        <v>1535950800</v>
      </c>
      <c r="M874">
        <v>1536382800</v>
      </c>
      <c r="N874" s="13">
        <f>((L874/60)/60/24)+DATE(1970,1,1)</f>
        <v>43346.208333333328</v>
      </c>
      <c r="O874" s="13">
        <f>((M874/60)/60/24)+DATE(1970,1,1)</f>
        <v>43351.208333333328</v>
      </c>
      <c r="P874" t="b">
        <v>0</v>
      </c>
      <c r="Q874" t="b">
        <v>0</v>
      </c>
      <c r="R874" t="s">
        <v>474</v>
      </c>
      <c r="S874" t="str">
        <f>LEFT(R874,SEARCH("/",R874)-1)</f>
        <v>film &amp; video</v>
      </c>
      <c r="T874" t="str">
        <f>RIGHT(R874,LEN(R874)-SEARCH("/",R874))</f>
        <v>science fiction</v>
      </c>
    </row>
    <row r="875" spans="1:20" ht="17" x14ac:dyDescent="0.2">
      <c r="A875">
        <v>873</v>
      </c>
      <c r="B875" t="s">
        <v>1778</v>
      </c>
      <c r="C875" s="2" t="s">
        <v>1779</v>
      </c>
      <c r="D875" s="3">
        <v>42100</v>
      </c>
      <c r="E875" s="3">
        <v>79268</v>
      </c>
      <c r="F875" s="20">
        <f>ROUND(E875/D875,2)</f>
        <v>1.88</v>
      </c>
      <c r="G875" t="s">
        <v>20</v>
      </c>
      <c r="H875">
        <v>1887</v>
      </c>
      <c r="I875" s="3">
        <f>IF(H875=0,0,ROUND(E875/H875,2))</f>
        <v>42.01</v>
      </c>
      <c r="J875" t="s">
        <v>21</v>
      </c>
      <c r="K875" t="s">
        <v>22</v>
      </c>
      <c r="L875">
        <v>1389160800</v>
      </c>
      <c r="M875">
        <v>1389592800</v>
      </c>
      <c r="N875" s="13">
        <f>((L875/60)/60/24)+DATE(1970,1,1)</f>
        <v>41647.25</v>
      </c>
      <c r="O875" s="13">
        <f>((M875/60)/60/24)+DATE(1970,1,1)</f>
        <v>41652.25</v>
      </c>
      <c r="P875" t="b">
        <v>0</v>
      </c>
      <c r="Q875" t="b">
        <v>0</v>
      </c>
      <c r="R875" t="s">
        <v>122</v>
      </c>
      <c r="S875" t="str">
        <f>LEFT(R875,SEARCH("/",R875)-1)</f>
        <v>photography</v>
      </c>
      <c r="T875" t="str">
        <f>RIGHT(R875,LEN(R875)-SEARCH("/",R875))</f>
        <v>photography books</v>
      </c>
    </row>
    <row r="876" spans="1:20" ht="17" x14ac:dyDescent="0.2">
      <c r="A876">
        <v>874</v>
      </c>
      <c r="B876" t="s">
        <v>1780</v>
      </c>
      <c r="C876" s="2" t="s">
        <v>1781</v>
      </c>
      <c r="D876" s="3">
        <v>40200</v>
      </c>
      <c r="E876" s="3">
        <v>139468</v>
      </c>
      <c r="F876" s="20">
        <f>ROUND(E876/D876,2)</f>
        <v>3.47</v>
      </c>
      <c r="G876" t="s">
        <v>20</v>
      </c>
      <c r="H876">
        <v>4358</v>
      </c>
      <c r="I876" s="3">
        <f>IF(H876=0,0,ROUND(E876/H876,2))</f>
        <v>32</v>
      </c>
      <c r="J876" t="s">
        <v>21</v>
      </c>
      <c r="K876" t="s">
        <v>22</v>
      </c>
      <c r="L876">
        <v>1271998800</v>
      </c>
      <c r="M876">
        <v>1275282000</v>
      </c>
      <c r="N876" s="13">
        <f>((L876/60)/60/24)+DATE(1970,1,1)</f>
        <v>40291.208333333336</v>
      </c>
      <c r="O876" s="13">
        <f>((M876/60)/60/24)+DATE(1970,1,1)</f>
        <v>40329.208333333336</v>
      </c>
      <c r="P876" t="b">
        <v>0</v>
      </c>
      <c r="Q876" t="b">
        <v>1</v>
      </c>
      <c r="R876" t="s">
        <v>122</v>
      </c>
      <c r="S876" t="str">
        <f>LEFT(R876,SEARCH("/",R876)-1)</f>
        <v>photography</v>
      </c>
      <c r="T876" t="str">
        <f>RIGHT(R876,LEN(R876)-SEARCH("/",R876))</f>
        <v>photography books</v>
      </c>
    </row>
    <row r="877" spans="1:20" ht="17" x14ac:dyDescent="0.2">
      <c r="A877">
        <v>875</v>
      </c>
      <c r="B877" t="s">
        <v>1782</v>
      </c>
      <c r="C877" s="2" t="s">
        <v>1783</v>
      </c>
      <c r="D877" s="3">
        <v>7900</v>
      </c>
      <c r="E877" s="3">
        <v>5465</v>
      </c>
      <c r="F877" s="20">
        <f>ROUND(E877/D877,2)</f>
        <v>0.69</v>
      </c>
      <c r="G877" t="s">
        <v>14</v>
      </c>
      <c r="H877">
        <v>67</v>
      </c>
      <c r="I877" s="3">
        <f>IF(H877=0,0,ROUND(E877/H877,2))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3">
        <f>((L877/60)/60/24)+DATE(1970,1,1)</f>
        <v>40556.25</v>
      </c>
      <c r="O877" s="13">
        <f>((M877/60)/60/24)+DATE(1970,1,1)</f>
        <v>40557.25</v>
      </c>
      <c r="P877" t="b">
        <v>0</v>
      </c>
      <c r="Q877" t="b">
        <v>0</v>
      </c>
      <c r="R877" t="s">
        <v>23</v>
      </c>
      <c r="S877" t="str">
        <f>LEFT(R877,SEARCH("/",R877)-1)</f>
        <v>music</v>
      </c>
      <c r="T877" t="str">
        <f>RIGHT(R877,LEN(R877)-SEARCH("/",R877))</f>
        <v>rock</v>
      </c>
    </row>
    <row r="878" spans="1:20" ht="34" x14ac:dyDescent="0.2">
      <c r="A878">
        <v>876</v>
      </c>
      <c r="B878" t="s">
        <v>1784</v>
      </c>
      <c r="C878" s="2" t="s">
        <v>1785</v>
      </c>
      <c r="D878" s="3">
        <v>8300</v>
      </c>
      <c r="E878" s="3">
        <v>2111</v>
      </c>
      <c r="F878" s="20">
        <f>ROUND(E878/D878,2)</f>
        <v>0.25</v>
      </c>
      <c r="G878" t="s">
        <v>14</v>
      </c>
      <c r="H878">
        <v>57</v>
      </c>
      <c r="I878" s="3">
        <f>IF(H878=0,0,ROUND(E878/H878,2))</f>
        <v>37.04</v>
      </c>
      <c r="J878" t="s">
        <v>15</v>
      </c>
      <c r="K878" t="s">
        <v>16</v>
      </c>
      <c r="L878">
        <v>1559970000</v>
      </c>
      <c r="M878">
        <v>1562043600</v>
      </c>
      <c r="N878" s="13">
        <f>((L878/60)/60/24)+DATE(1970,1,1)</f>
        <v>43624.208333333328</v>
      </c>
      <c r="O878" s="13">
        <f>((M878/60)/60/24)+DATE(1970,1,1)</f>
        <v>43648.208333333328</v>
      </c>
      <c r="P878" t="b">
        <v>0</v>
      </c>
      <c r="Q878" t="b">
        <v>0</v>
      </c>
      <c r="R878" t="s">
        <v>122</v>
      </c>
      <c r="S878" t="str">
        <f>LEFT(R878,SEARCH("/",R878)-1)</f>
        <v>photography</v>
      </c>
      <c r="T878" t="str">
        <f>RIGHT(R878,LEN(R878)-SEARCH("/",R878))</f>
        <v>photography books</v>
      </c>
    </row>
    <row r="879" spans="1:20" ht="17" x14ac:dyDescent="0.2">
      <c r="A879">
        <v>877</v>
      </c>
      <c r="B879" t="s">
        <v>1786</v>
      </c>
      <c r="C879" s="2" t="s">
        <v>1787</v>
      </c>
      <c r="D879" s="3">
        <v>163600</v>
      </c>
      <c r="E879" s="3">
        <v>126628</v>
      </c>
      <c r="F879" s="20">
        <f>ROUND(E879/D879,2)</f>
        <v>0.77</v>
      </c>
      <c r="G879" t="s">
        <v>14</v>
      </c>
      <c r="H879">
        <v>1229</v>
      </c>
      <c r="I879" s="3">
        <f>IF(H879=0,0,ROUND(E879/H879,2))</f>
        <v>103.03</v>
      </c>
      <c r="J879" t="s">
        <v>21</v>
      </c>
      <c r="K879" t="s">
        <v>22</v>
      </c>
      <c r="L879">
        <v>1469509200</v>
      </c>
      <c r="M879">
        <v>1469595600</v>
      </c>
      <c r="N879" s="13">
        <f>((L879/60)/60/24)+DATE(1970,1,1)</f>
        <v>42577.208333333328</v>
      </c>
      <c r="O879" s="13">
        <f>((M879/60)/60/24)+DATE(1970,1,1)</f>
        <v>42578.208333333328</v>
      </c>
      <c r="P879" t="b">
        <v>0</v>
      </c>
      <c r="Q879" t="b">
        <v>0</v>
      </c>
      <c r="R879" t="s">
        <v>17</v>
      </c>
      <c r="S879" t="str">
        <f>LEFT(R879,SEARCH("/",R879)-1)</f>
        <v>food</v>
      </c>
      <c r="T879" t="str">
        <f>RIGHT(R879,LEN(R879)-SEARCH("/",R879))</f>
        <v>food trucks</v>
      </c>
    </row>
    <row r="880" spans="1:20" ht="17" x14ac:dyDescent="0.2">
      <c r="A880">
        <v>878</v>
      </c>
      <c r="B880" t="s">
        <v>1788</v>
      </c>
      <c r="C880" s="2" t="s">
        <v>1789</v>
      </c>
      <c r="D880" s="3">
        <v>2700</v>
      </c>
      <c r="E880" s="3">
        <v>1012</v>
      </c>
      <c r="F880" s="20">
        <f>ROUND(E880/D880,2)</f>
        <v>0.37</v>
      </c>
      <c r="G880" t="s">
        <v>14</v>
      </c>
      <c r="H880">
        <v>12</v>
      </c>
      <c r="I880" s="3">
        <f>IF(H880=0,0,ROUND(E880/H880,2))</f>
        <v>84.33</v>
      </c>
      <c r="J880" t="s">
        <v>107</v>
      </c>
      <c r="K880" t="s">
        <v>108</v>
      </c>
      <c r="L880">
        <v>1579068000</v>
      </c>
      <c r="M880">
        <v>1581141600</v>
      </c>
      <c r="N880" s="13">
        <f>((L880/60)/60/24)+DATE(1970,1,1)</f>
        <v>43845.25</v>
      </c>
      <c r="O880" s="13">
        <f>((M880/60)/60/24)+DATE(1970,1,1)</f>
        <v>43869.25</v>
      </c>
      <c r="P880" t="b">
        <v>0</v>
      </c>
      <c r="Q880" t="b">
        <v>0</v>
      </c>
      <c r="R880" t="s">
        <v>148</v>
      </c>
      <c r="S880" t="str">
        <f>LEFT(R880,SEARCH("/",R880)-1)</f>
        <v>music</v>
      </c>
      <c r="T880" t="str">
        <f>RIGHT(R880,LEN(R880)-SEARCH("/",R880))</f>
        <v>metal</v>
      </c>
    </row>
    <row r="881" spans="1:20" ht="17" x14ac:dyDescent="0.2">
      <c r="A881">
        <v>879</v>
      </c>
      <c r="B881" t="s">
        <v>1790</v>
      </c>
      <c r="C881" s="2" t="s">
        <v>1791</v>
      </c>
      <c r="D881" s="3">
        <v>1000</v>
      </c>
      <c r="E881" s="3">
        <v>5438</v>
      </c>
      <c r="F881" s="20">
        <f>ROUND(E881/D881,2)</f>
        <v>5.44</v>
      </c>
      <c r="G881" t="s">
        <v>20</v>
      </c>
      <c r="H881">
        <v>53</v>
      </c>
      <c r="I881" s="3">
        <f>IF(H881=0,0,ROUND(E881/H881,2))</f>
        <v>102.6</v>
      </c>
      <c r="J881" t="s">
        <v>21</v>
      </c>
      <c r="K881" t="s">
        <v>22</v>
      </c>
      <c r="L881">
        <v>1487743200</v>
      </c>
      <c r="M881">
        <v>1488520800</v>
      </c>
      <c r="N881" s="13">
        <f>((L881/60)/60/24)+DATE(1970,1,1)</f>
        <v>42788.25</v>
      </c>
      <c r="O881" s="13">
        <f>((M881/60)/60/24)+DATE(1970,1,1)</f>
        <v>42797.25</v>
      </c>
      <c r="P881" t="b">
        <v>0</v>
      </c>
      <c r="Q881" t="b">
        <v>0</v>
      </c>
      <c r="R881" t="s">
        <v>68</v>
      </c>
      <c r="S881" t="str">
        <f>LEFT(R881,SEARCH("/",R881)-1)</f>
        <v>publishing</v>
      </c>
      <c r="T881" t="str">
        <f>RIGHT(R881,LEN(R881)-SEARCH("/",R881))</f>
        <v>nonfiction</v>
      </c>
    </row>
    <row r="882" spans="1:20" ht="17" x14ac:dyDescent="0.2">
      <c r="A882">
        <v>880</v>
      </c>
      <c r="B882" t="s">
        <v>1792</v>
      </c>
      <c r="C882" s="2" t="s">
        <v>1793</v>
      </c>
      <c r="D882" s="3">
        <v>84500</v>
      </c>
      <c r="E882" s="3">
        <v>193101</v>
      </c>
      <c r="F882" s="20">
        <f>ROUND(E882/D882,2)</f>
        <v>2.29</v>
      </c>
      <c r="G882" t="s">
        <v>20</v>
      </c>
      <c r="H882">
        <v>2414</v>
      </c>
      <c r="I882" s="3">
        <f>IF(H882=0,0,ROUND(E882/H882,2))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3">
        <f>((L882/60)/60/24)+DATE(1970,1,1)</f>
        <v>43667.208333333328</v>
      </c>
      <c r="O882" s="13">
        <f>((M882/60)/60/24)+DATE(1970,1,1)</f>
        <v>43669.208333333328</v>
      </c>
      <c r="P882" t="b">
        <v>0</v>
      </c>
      <c r="Q882" t="b">
        <v>0</v>
      </c>
      <c r="R882" t="s">
        <v>50</v>
      </c>
      <c r="S882" t="str">
        <f>LEFT(R882,SEARCH("/",R882)-1)</f>
        <v>music</v>
      </c>
      <c r="T882" t="str">
        <f>RIGHT(R882,LEN(R882)-SEARCH("/",R882))</f>
        <v>electric music</v>
      </c>
    </row>
    <row r="883" spans="1:20" ht="17" x14ac:dyDescent="0.2">
      <c r="A883">
        <v>881</v>
      </c>
      <c r="B883" t="s">
        <v>1794</v>
      </c>
      <c r="C883" s="2" t="s">
        <v>1795</v>
      </c>
      <c r="D883" s="3">
        <v>81300</v>
      </c>
      <c r="E883" s="3">
        <v>31665</v>
      </c>
      <c r="F883" s="20">
        <f>ROUND(E883/D883,2)</f>
        <v>0.39</v>
      </c>
      <c r="G883" t="s">
        <v>14</v>
      </c>
      <c r="H883">
        <v>452</v>
      </c>
      <c r="I883" s="3">
        <f>IF(H883=0,0,ROUND(E883/H883,2))</f>
        <v>70.06</v>
      </c>
      <c r="J883" t="s">
        <v>21</v>
      </c>
      <c r="K883" t="s">
        <v>22</v>
      </c>
      <c r="L883">
        <v>1436418000</v>
      </c>
      <c r="M883">
        <v>1438923600</v>
      </c>
      <c r="N883" s="13">
        <f>((L883/60)/60/24)+DATE(1970,1,1)</f>
        <v>42194.208333333328</v>
      </c>
      <c r="O883" s="13">
        <f>((M883/60)/60/24)+DATE(1970,1,1)</f>
        <v>42223.208333333328</v>
      </c>
      <c r="P883" t="b">
        <v>0</v>
      </c>
      <c r="Q883" t="b">
        <v>1</v>
      </c>
      <c r="R883" t="s">
        <v>33</v>
      </c>
      <c r="S883" t="str">
        <f>LEFT(R883,SEARCH("/",R883)-1)</f>
        <v>theater</v>
      </c>
      <c r="T883" t="str">
        <f>RIGHT(R883,LEN(R883)-SEARCH("/",R883))</f>
        <v>plays</v>
      </c>
    </row>
    <row r="884" spans="1:20" ht="17" x14ac:dyDescent="0.2">
      <c r="A884">
        <v>882</v>
      </c>
      <c r="B884" t="s">
        <v>1796</v>
      </c>
      <c r="C884" s="2" t="s">
        <v>1797</v>
      </c>
      <c r="D884" s="3">
        <v>800</v>
      </c>
      <c r="E884" s="3">
        <v>2960</v>
      </c>
      <c r="F884" s="20">
        <f>ROUND(E884/D884,2)</f>
        <v>3.7</v>
      </c>
      <c r="G884" t="s">
        <v>20</v>
      </c>
      <c r="H884">
        <v>80</v>
      </c>
      <c r="I884" s="3">
        <f>IF(H884=0,0,ROUND(E884/H884,2))</f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>((L884/60)/60/24)+DATE(1970,1,1)</f>
        <v>42025.25</v>
      </c>
      <c r="O884" s="13">
        <f>((M884/60)/60/24)+DATE(1970,1,1)</f>
        <v>42029.25</v>
      </c>
      <c r="P884" t="b">
        <v>0</v>
      </c>
      <c r="Q884" t="b">
        <v>0</v>
      </c>
      <c r="R884" t="s">
        <v>33</v>
      </c>
      <c r="S884" t="str">
        <f>LEFT(R884,SEARCH("/",R884)-1)</f>
        <v>theater</v>
      </c>
      <c r="T884" t="str">
        <f>RIGHT(R884,LEN(R884)-SEARCH("/",R884))</f>
        <v>plays</v>
      </c>
    </row>
    <row r="885" spans="1:20" ht="34" x14ac:dyDescent="0.2">
      <c r="A885">
        <v>883</v>
      </c>
      <c r="B885" t="s">
        <v>1798</v>
      </c>
      <c r="C885" s="2" t="s">
        <v>1799</v>
      </c>
      <c r="D885" s="3">
        <v>3400</v>
      </c>
      <c r="E885" s="3">
        <v>8089</v>
      </c>
      <c r="F885" s="20">
        <f>ROUND(E885/D885,2)</f>
        <v>2.38</v>
      </c>
      <c r="G885" t="s">
        <v>20</v>
      </c>
      <c r="H885">
        <v>193</v>
      </c>
      <c r="I885" s="3">
        <f>IF(H885=0,0,ROUND(E885/H885,2))</f>
        <v>41.91</v>
      </c>
      <c r="J885" t="s">
        <v>21</v>
      </c>
      <c r="K885" t="s">
        <v>22</v>
      </c>
      <c r="L885">
        <v>1274763600</v>
      </c>
      <c r="M885">
        <v>1277874000</v>
      </c>
      <c r="N885" s="13">
        <f>((L885/60)/60/24)+DATE(1970,1,1)</f>
        <v>40323.208333333336</v>
      </c>
      <c r="O885" s="13">
        <f>((M885/60)/60/24)+DATE(1970,1,1)</f>
        <v>40359.208333333336</v>
      </c>
      <c r="P885" t="b">
        <v>0</v>
      </c>
      <c r="Q885" t="b">
        <v>0</v>
      </c>
      <c r="R885" t="s">
        <v>100</v>
      </c>
      <c r="S885" t="str">
        <f>LEFT(R885,SEARCH("/",R885)-1)</f>
        <v>film &amp; video</v>
      </c>
      <c r="T885" t="str">
        <f>RIGHT(R885,LEN(R885)-SEARCH("/",R885))</f>
        <v>shorts</v>
      </c>
    </row>
    <row r="886" spans="1:20" ht="17" x14ac:dyDescent="0.2">
      <c r="A886">
        <v>884</v>
      </c>
      <c r="B886" t="s">
        <v>1800</v>
      </c>
      <c r="C886" s="2" t="s">
        <v>1801</v>
      </c>
      <c r="D886" s="3">
        <v>170800</v>
      </c>
      <c r="E886" s="3">
        <v>109374</v>
      </c>
      <c r="F886" s="20">
        <f>ROUND(E886/D886,2)</f>
        <v>0.64</v>
      </c>
      <c r="G886" t="s">
        <v>14</v>
      </c>
      <c r="H886">
        <v>1886</v>
      </c>
      <c r="I886" s="3">
        <f>IF(H886=0,0,ROUND(E886/H886,2))</f>
        <v>57.99</v>
      </c>
      <c r="J886" t="s">
        <v>21</v>
      </c>
      <c r="K886" t="s">
        <v>22</v>
      </c>
      <c r="L886">
        <v>1399179600</v>
      </c>
      <c r="M886">
        <v>1399352400</v>
      </c>
      <c r="N886" s="13">
        <f>((L886/60)/60/24)+DATE(1970,1,1)</f>
        <v>41763.208333333336</v>
      </c>
      <c r="O886" s="13">
        <f>((M886/60)/60/24)+DATE(1970,1,1)</f>
        <v>41765.208333333336</v>
      </c>
      <c r="P886" t="b">
        <v>0</v>
      </c>
      <c r="Q886" t="b">
        <v>1</v>
      </c>
      <c r="R886" t="s">
        <v>33</v>
      </c>
      <c r="S886" t="str">
        <f>LEFT(R886,SEARCH("/",R886)-1)</f>
        <v>theater</v>
      </c>
      <c r="T886" t="str">
        <f>RIGHT(R886,LEN(R886)-SEARCH("/",R886))</f>
        <v>plays</v>
      </c>
    </row>
    <row r="887" spans="1:20" ht="17" x14ac:dyDescent="0.2">
      <c r="A887">
        <v>885</v>
      </c>
      <c r="B887" t="s">
        <v>1802</v>
      </c>
      <c r="C887" s="2" t="s">
        <v>1803</v>
      </c>
      <c r="D887" s="3">
        <v>1800</v>
      </c>
      <c r="E887" s="3">
        <v>2129</v>
      </c>
      <c r="F887" s="20">
        <f>ROUND(E887/D887,2)</f>
        <v>1.18</v>
      </c>
      <c r="G887" t="s">
        <v>20</v>
      </c>
      <c r="H887">
        <v>52</v>
      </c>
      <c r="I887" s="3">
        <f>IF(H887=0,0,ROUND(E887/H887,2))</f>
        <v>40.94</v>
      </c>
      <c r="J887" t="s">
        <v>21</v>
      </c>
      <c r="K887" t="s">
        <v>22</v>
      </c>
      <c r="L887">
        <v>1275800400</v>
      </c>
      <c r="M887">
        <v>1279083600</v>
      </c>
      <c r="N887" s="13">
        <f>((L887/60)/60/24)+DATE(1970,1,1)</f>
        <v>40335.208333333336</v>
      </c>
      <c r="O887" s="13">
        <f>((M887/60)/60/24)+DATE(1970,1,1)</f>
        <v>40373.208333333336</v>
      </c>
      <c r="P887" t="b">
        <v>0</v>
      </c>
      <c r="Q887" t="b">
        <v>0</v>
      </c>
      <c r="R887" t="s">
        <v>33</v>
      </c>
      <c r="S887" t="str">
        <f>LEFT(R887,SEARCH("/",R887)-1)</f>
        <v>theater</v>
      </c>
      <c r="T887" t="str">
        <f>RIGHT(R887,LEN(R887)-SEARCH("/",R887))</f>
        <v>plays</v>
      </c>
    </row>
    <row r="888" spans="1:20" ht="17" x14ac:dyDescent="0.2">
      <c r="A888">
        <v>886</v>
      </c>
      <c r="B888" t="s">
        <v>1804</v>
      </c>
      <c r="C888" s="2" t="s">
        <v>1805</v>
      </c>
      <c r="D888" s="3">
        <v>150600</v>
      </c>
      <c r="E888" s="3">
        <v>127745</v>
      </c>
      <c r="F888" s="20">
        <f>ROUND(E888/D888,2)</f>
        <v>0.85</v>
      </c>
      <c r="G888" t="s">
        <v>14</v>
      </c>
      <c r="H888">
        <v>1825</v>
      </c>
      <c r="I888" s="3">
        <f>IF(H888=0,0,ROUND(E888/H888,2))</f>
        <v>70</v>
      </c>
      <c r="J888" t="s">
        <v>21</v>
      </c>
      <c r="K888" t="s">
        <v>22</v>
      </c>
      <c r="L888">
        <v>1282798800</v>
      </c>
      <c r="M888">
        <v>1284354000</v>
      </c>
      <c r="N888" s="13">
        <f>((L888/60)/60/24)+DATE(1970,1,1)</f>
        <v>40416.208333333336</v>
      </c>
      <c r="O888" s="13">
        <f>((M888/60)/60/24)+DATE(1970,1,1)</f>
        <v>40434.208333333336</v>
      </c>
      <c r="P888" t="b">
        <v>0</v>
      </c>
      <c r="Q888" t="b">
        <v>0</v>
      </c>
      <c r="R888" t="s">
        <v>60</v>
      </c>
      <c r="S888" t="str">
        <f>LEFT(R888,SEARCH("/",R888)-1)</f>
        <v>music</v>
      </c>
      <c r="T888" t="str">
        <f>RIGHT(R888,LEN(R888)-SEARCH("/",R888))</f>
        <v>indie rock</v>
      </c>
    </row>
    <row r="889" spans="1:20" ht="34" x14ac:dyDescent="0.2">
      <c r="A889">
        <v>887</v>
      </c>
      <c r="B889" t="s">
        <v>1806</v>
      </c>
      <c r="C889" s="2" t="s">
        <v>1807</v>
      </c>
      <c r="D889" s="3">
        <v>7800</v>
      </c>
      <c r="E889" s="3">
        <v>2289</v>
      </c>
      <c r="F889" s="20">
        <f>ROUND(E889/D889,2)</f>
        <v>0.28999999999999998</v>
      </c>
      <c r="G889" t="s">
        <v>14</v>
      </c>
      <c r="H889">
        <v>31</v>
      </c>
      <c r="I889" s="3">
        <f>IF(H889=0,0,ROUND(E889/H889,2))</f>
        <v>73.84</v>
      </c>
      <c r="J889" t="s">
        <v>21</v>
      </c>
      <c r="K889" t="s">
        <v>22</v>
      </c>
      <c r="L889">
        <v>1437109200</v>
      </c>
      <c r="M889">
        <v>1441170000</v>
      </c>
      <c r="N889" s="13">
        <f>((L889/60)/60/24)+DATE(1970,1,1)</f>
        <v>42202.208333333328</v>
      </c>
      <c r="O889" s="13">
        <f>((M889/60)/60/24)+DATE(1970,1,1)</f>
        <v>42249.208333333328</v>
      </c>
      <c r="P889" t="b">
        <v>0</v>
      </c>
      <c r="Q889" t="b">
        <v>1</v>
      </c>
      <c r="R889" t="s">
        <v>33</v>
      </c>
      <c r="S889" t="str">
        <f>LEFT(R889,SEARCH("/",R889)-1)</f>
        <v>theater</v>
      </c>
      <c r="T889" t="str">
        <f>RIGHT(R889,LEN(R889)-SEARCH("/",R889))</f>
        <v>plays</v>
      </c>
    </row>
    <row r="890" spans="1:20" ht="34" x14ac:dyDescent="0.2">
      <c r="A890">
        <v>888</v>
      </c>
      <c r="B890" t="s">
        <v>1808</v>
      </c>
      <c r="C890" s="2" t="s">
        <v>1809</v>
      </c>
      <c r="D890" s="3">
        <v>5800</v>
      </c>
      <c r="E890" s="3">
        <v>12174</v>
      </c>
      <c r="F890" s="20">
        <f>ROUND(E890/D890,2)</f>
        <v>2.1</v>
      </c>
      <c r="G890" t="s">
        <v>20</v>
      </c>
      <c r="H890">
        <v>290</v>
      </c>
      <c r="I890" s="3">
        <f>IF(H890=0,0,ROUND(E890/H890,2))</f>
        <v>41.98</v>
      </c>
      <c r="J890" t="s">
        <v>21</v>
      </c>
      <c r="K890" t="s">
        <v>22</v>
      </c>
      <c r="L890">
        <v>1491886800</v>
      </c>
      <c r="M890">
        <v>1493528400</v>
      </c>
      <c r="N890" s="13">
        <f>((L890/60)/60/24)+DATE(1970,1,1)</f>
        <v>42836.208333333328</v>
      </c>
      <c r="O890" s="13">
        <f>((M890/60)/60/24)+DATE(1970,1,1)</f>
        <v>42855.208333333328</v>
      </c>
      <c r="P890" t="b">
        <v>0</v>
      </c>
      <c r="Q890" t="b">
        <v>0</v>
      </c>
      <c r="R890" t="s">
        <v>33</v>
      </c>
      <c r="S890" t="str">
        <f>LEFT(R890,SEARCH("/",R890)-1)</f>
        <v>theater</v>
      </c>
      <c r="T890" t="str">
        <f>RIGHT(R890,LEN(R890)-SEARCH("/",R890))</f>
        <v>plays</v>
      </c>
    </row>
    <row r="891" spans="1:20" ht="17" x14ac:dyDescent="0.2">
      <c r="A891">
        <v>889</v>
      </c>
      <c r="B891" t="s">
        <v>1810</v>
      </c>
      <c r="C891" s="2" t="s">
        <v>1811</v>
      </c>
      <c r="D891" s="3">
        <v>5600</v>
      </c>
      <c r="E891" s="3">
        <v>9508</v>
      </c>
      <c r="F891" s="20">
        <f>ROUND(E891/D891,2)</f>
        <v>1.7</v>
      </c>
      <c r="G891" t="s">
        <v>20</v>
      </c>
      <c r="H891">
        <v>122</v>
      </c>
      <c r="I891" s="3">
        <f>IF(H891=0,0,ROUND(E891/H891,2))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3">
        <f>((L891/60)/60/24)+DATE(1970,1,1)</f>
        <v>41710.208333333336</v>
      </c>
      <c r="O891" s="13">
        <f>((M891/60)/60/24)+DATE(1970,1,1)</f>
        <v>41717.208333333336</v>
      </c>
      <c r="P891" t="b">
        <v>0</v>
      </c>
      <c r="Q891" t="b">
        <v>1</v>
      </c>
      <c r="R891" t="s">
        <v>50</v>
      </c>
      <c r="S891" t="str">
        <f>LEFT(R891,SEARCH("/",R891)-1)</f>
        <v>music</v>
      </c>
      <c r="T891" t="str">
        <f>RIGHT(R891,LEN(R891)-SEARCH("/",R891))</f>
        <v>electric music</v>
      </c>
    </row>
    <row r="892" spans="1:20" ht="17" x14ac:dyDescent="0.2">
      <c r="A892">
        <v>890</v>
      </c>
      <c r="B892" t="s">
        <v>1812</v>
      </c>
      <c r="C892" s="2" t="s">
        <v>1813</v>
      </c>
      <c r="D892" s="3">
        <v>134400</v>
      </c>
      <c r="E892" s="3">
        <v>155849</v>
      </c>
      <c r="F892" s="20">
        <f>ROUND(E892/D892,2)</f>
        <v>1.1599999999999999</v>
      </c>
      <c r="G892" t="s">
        <v>20</v>
      </c>
      <c r="H892">
        <v>1470</v>
      </c>
      <c r="I892" s="3">
        <f>IF(H892=0,0,ROUND(E892/H892,2))</f>
        <v>106.02</v>
      </c>
      <c r="J892" t="s">
        <v>21</v>
      </c>
      <c r="K892" t="s">
        <v>22</v>
      </c>
      <c r="L892">
        <v>1561352400</v>
      </c>
      <c r="M892">
        <v>1561438800</v>
      </c>
      <c r="N892" s="13">
        <f>((L892/60)/60/24)+DATE(1970,1,1)</f>
        <v>43640.208333333328</v>
      </c>
      <c r="O892" s="13">
        <f>((M892/60)/60/24)+DATE(1970,1,1)</f>
        <v>43641.208333333328</v>
      </c>
      <c r="P892" t="b">
        <v>0</v>
      </c>
      <c r="Q892" t="b">
        <v>0</v>
      </c>
      <c r="R892" t="s">
        <v>60</v>
      </c>
      <c r="S892" t="str">
        <f>LEFT(R892,SEARCH("/",R892)-1)</f>
        <v>music</v>
      </c>
      <c r="T892" t="str">
        <f>RIGHT(R892,LEN(R892)-SEARCH("/",R892))</f>
        <v>indie rock</v>
      </c>
    </row>
    <row r="893" spans="1:20" ht="34" x14ac:dyDescent="0.2">
      <c r="A893">
        <v>891</v>
      </c>
      <c r="B893" t="s">
        <v>1814</v>
      </c>
      <c r="C893" s="2" t="s">
        <v>1815</v>
      </c>
      <c r="D893" s="3">
        <v>3000</v>
      </c>
      <c r="E893" s="3">
        <v>7758</v>
      </c>
      <c r="F893" s="20">
        <f>ROUND(E893/D893,2)</f>
        <v>2.59</v>
      </c>
      <c r="G893" t="s">
        <v>20</v>
      </c>
      <c r="H893">
        <v>165</v>
      </c>
      <c r="I893" s="3">
        <f>IF(H893=0,0,ROUND(E893/H893,2))</f>
        <v>47.02</v>
      </c>
      <c r="J893" t="s">
        <v>15</v>
      </c>
      <c r="K893" t="s">
        <v>16</v>
      </c>
      <c r="L893">
        <v>1322892000</v>
      </c>
      <c r="M893">
        <v>1326693600</v>
      </c>
      <c r="N893" s="13">
        <f>((L893/60)/60/24)+DATE(1970,1,1)</f>
        <v>40880.25</v>
      </c>
      <c r="O893" s="13">
        <f>((M893/60)/60/24)+DATE(1970,1,1)</f>
        <v>40924.25</v>
      </c>
      <c r="P893" t="b">
        <v>0</v>
      </c>
      <c r="Q893" t="b">
        <v>0</v>
      </c>
      <c r="R893" t="s">
        <v>42</v>
      </c>
      <c r="S893" t="str">
        <f>LEFT(R893,SEARCH("/",R893)-1)</f>
        <v>film &amp; video</v>
      </c>
      <c r="T893" t="str">
        <f>RIGHT(R893,LEN(R893)-SEARCH("/",R893))</f>
        <v>documentary</v>
      </c>
    </row>
    <row r="894" spans="1:20" ht="17" x14ac:dyDescent="0.2">
      <c r="A894">
        <v>892</v>
      </c>
      <c r="B894" t="s">
        <v>1816</v>
      </c>
      <c r="C894" s="2" t="s">
        <v>1817</v>
      </c>
      <c r="D894" s="3">
        <v>6000</v>
      </c>
      <c r="E894" s="3">
        <v>13835</v>
      </c>
      <c r="F894" s="20">
        <f>ROUND(E894/D894,2)</f>
        <v>2.31</v>
      </c>
      <c r="G894" t="s">
        <v>20</v>
      </c>
      <c r="H894">
        <v>182</v>
      </c>
      <c r="I894" s="3">
        <f>IF(H894=0,0,ROUND(E894/H894,2))</f>
        <v>76.02</v>
      </c>
      <c r="J894" t="s">
        <v>21</v>
      </c>
      <c r="K894" t="s">
        <v>22</v>
      </c>
      <c r="L894">
        <v>1274418000</v>
      </c>
      <c r="M894">
        <v>1277960400</v>
      </c>
      <c r="N894" s="13">
        <f>((L894/60)/60/24)+DATE(1970,1,1)</f>
        <v>40319.208333333336</v>
      </c>
      <c r="O894" s="13">
        <f>((M894/60)/60/24)+DATE(1970,1,1)</f>
        <v>40360.208333333336</v>
      </c>
      <c r="P894" t="b">
        <v>0</v>
      </c>
      <c r="Q894" t="b">
        <v>0</v>
      </c>
      <c r="R894" t="s">
        <v>206</v>
      </c>
      <c r="S894" t="str">
        <f>LEFT(R894,SEARCH("/",R894)-1)</f>
        <v>publishing</v>
      </c>
      <c r="T894" t="str">
        <f>RIGHT(R894,LEN(R894)-SEARCH("/",R894))</f>
        <v>translations</v>
      </c>
    </row>
    <row r="895" spans="1:20" ht="17" x14ac:dyDescent="0.2">
      <c r="A895">
        <v>893</v>
      </c>
      <c r="B895" t="s">
        <v>1818</v>
      </c>
      <c r="C895" s="2" t="s">
        <v>1819</v>
      </c>
      <c r="D895" s="3">
        <v>8400</v>
      </c>
      <c r="E895" s="3">
        <v>10770</v>
      </c>
      <c r="F895" s="20">
        <f>ROUND(E895/D895,2)</f>
        <v>1.28</v>
      </c>
      <c r="G895" t="s">
        <v>20</v>
      </c>
      <c r="H895">
        <v>199</v>
      </c>
      <c r="I895" s="3">
        <f>IF(H895=0,0,ROUND(E895/H895,2))</f>
        <v>54.12</v>
      </c>
      <c r="J895" t="s">
        <v>107</v>
      </c>
      <c r="K895" t="s">
        <v>108</v>
      </c>
      <c r="L895">
        <v>1434344400</v>
      </c>
      <c r="M895">
        <v>1434690000</v>
      </c>
      <c r="N895" s="13">
        <f>((L895/60)/60/24)+DATE(1970,1,1)</f>
        <v>42170.208333333328</v>
      </c>
      <c r="O895" s="13">
        <f>((M895/60)/60/24)+DATE(1970,1,1)</f>
        <v>42174.208333333328</v>
      </c>
      <c r="P895" t="b">
        <v>0</v>
      </c>
      <c r="Q895" t="b">
        <v>1</v>
      </c>
      <c r="R895" t="s">
        <v>42</v>
      </c>
      <c r="S895" t="str">
        <f>LEFT(R895,SEARCH("/",R895)-1)</f>
        <v>film &amp; video</v>
      </c>
      <c r="T895" t="str">
        <f>RIGHT(R895,LEN(R895)-SEARCH("/",R895))</f>
        <v>documentary</v>
      </c>
    </row>
    <row r="896" spans="1:20" ht="17" x14ac:dyDescent="0.2">
      <c r="A896">
        <v>894</v>
      </c>
      <c r="B896" t="s">
        <v>1820</v>
      </c>
      <c r="C896" s="2" t="s">
        <v>1821</v>
      </c>
      <c r="D896" s="3">
        <v>1700</v>
      </c>
      <c r="E896" s="3">
        <v>3208</v>
      </c>
      <c r="F896" s="20">
        <f>ROUND(E896/D896,2)</f>
        <v>1.89</v>
      </c>
      <c r="G896" t="s">
        <v>20</v>
      </c>
      <c r="H896">
        <v>56</v>
      </c>
      <c r="I896" s="3">
        <f>IF(H896=0,0,ROUND(E896/H896,2))</f>
        <v>57.29</v>
      </c>
      <c r="J896" t="s">
        <v>40</v>
      </c>
      <c r="K896" t="s">
        <v>41</v>
      </c>
      <c r="L896">
        <v>1373518800</v>
      </c>
      <c r="M896">
        <v>1376110800</v>
      </c>
      <c r="N896" s="13">
        <f>((L896/60)/60/24)+DATE(1970,1,1)</f>
        <v>41466.208333333336</v>
      </c>
      <c r="O896" s="13">
        <f>((M896/60)/60/24)+DATE(1970,1,1)</f>
        <v>41496.208333333336</v>
      </c>
      <c r="P896" t="b">
        <v>0</v>
      </c>
      <c r="Q896" t="b">
        <v>1</v>
      </c>
      <c r="R896" t="s">
        <v>269</v>
      </c>
      <c r="S896" t="str">
        <f>LEFT(R896,SEARCH("/",R896)-1)</f>
        <v>film &amp; video</v>
      </c>
      <c r="T896" t="str">
        <f>RIGHT(R896,LEN(R896)-SEARCH("/",R896))</f>
        <v>television</v>
      </c>
    </row>
    <row r="897" spans="1:20" ht="34" x14ac:dyDescent="0.2">
      <c r="A897">
        <v>895</v>
      </c>
      <c r="B897" t="s">
        <v>1822</v>
      </c>
      <c r="C897" s="2" t="s">
        <v>1823</v>
      </c>
      <c r="D897" s="3">
        <v>159800</v>
      </c>
      <c r="E897" s="3">
        <v>11108</v>
      </c>
      <c r="F897" s="20">
        <f>ROUND(E897/D897,2)</f>
        <v>7.0000000000000007E-2</v>
      </c>
      <c r="G897" t="s">
        <v>14</v>
      </c>
      <c r="H897">
        <v>107</v>
      </c>
      <c r="I897" s="3">
        <f>IF(H897=0,0,ROUND(E897/H897,2))</f>
        <v>103.81</v>
      </c>
      <c r="J897" t="s">
        <v>21</v>
      </c>
      <c r="K897" t="s">
        <v>22</v>
      </c>
      <c r="L897">
        <v>1517637600</v>
      </c>
      <c r="M897">
        <v>1518415200</v>
      </c>
      <c r="N897" s="13">
        <f>((L897/60)/60/24)+DATE(1970,1,1)</f>
        <v>43134.25</v>
      </c>
      <c r="O897" s="13">
        <f>((M897/60)/60/24)+DATE(1970,1,1)</f>
        <v>43143.25</v>
      </c>
      <c r="P897" t="b">
        <v>0</v>
      </c>
      <c r="Q897" t="b">
        <v>0</v>
      </c>
      <c r="R897" t="s">
        <v>33</v>
      </c>
      <c r="S897" t="str">
        <f>LEFT(R897,SEARCH("/",R897)-1)</f>
        <v>theater</v>
      </c>
      <c r="T897" t="str">
        <f>RIGHT(R897,LEN(R897)-SEARCH("/",R897))</f>
        <v>plays</v>
      </c>
    </row>
    <row r="898" spans="1:20" ht="34" x14ac:dyDescent="0.2">
      <c r="A898">
        <v>896</v>
      </c>
      <c r="B898" t="s">
        <v>1824</v>
      </c>
      <c r="C898" s="2" t="s">
        <v>1825</v>
      </c>
      <c r="D898" s="3">
        <v>19800</v>
      </c>
      <c r="E898" s="3">
        <v>153338</v>
      </c>
      <c r="F898" s="20">
        <f>ROUND(E898/D898,2)</f>
        <v>7.74</v>
      </c>
      <c r="G898" t="s">
        <v>20</v>
      </c>
      <c r="H898">
        <v>1460</v>
      </c>
      <c r="I898" s="3">
        <f>IF(H898=0,0,ROUND(E898/H898,2))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13">
        <f>((L898/60)/60/24)+DATE(1970,1,1)</f>
        <v>40738.208333333336</v>
      </c>
      <c r="O898" s="13">
        <f>((M898/60)/60/24)+DATE(1970,1,1)</f>
        <v>40741.208333333336</v>
      </c>
      <c r="P898" t="b">
        <v>0</v>
      </c>
      <c r="Q898" t="b">
        <v>1</v>
      </c>
      <c r="R898" t="s">
        <v>17</v>
      </c>
      <c r="S898" t="str">
        <f>LEFT(R898,SEARCH("/",R898)-1)</f>
        <v>food</v>
      </c>
      <c r="T898" t="str">
        <f>RIGHT(R898,LEN(R898)-SEARCH("/",R898))</f>
        <v>food trucks</v>
      </c>
    </row>
    <row r="899" spans="1:20" ht="17" x14ac:dyDescent="0.2">
      <c r="A899">
        <v>897</v>
      </c>
      <c r="B899" t="s">
        <v>1826</v>
      </c>
      <c r="C899" s="2" t="s">
        <v>1827</v>
      </c>
      <c r="D899" s="3">
        <v>8800</v>
      </c>
      <c r="E899" s="3">
        <v>2437</v>
      </c>
      <c r="F899" s="20">
        <f>ROUND(E899/D899,2)</f>
        <v>0.28000000000000003</v>
      </c>
      <c r="G899" t="s">
        <v>14</v>
      </c>
      <c r="H899">
        <v>27</v>
      </c>
      <c r="I899" s="3">
        <f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3">
        <f>((L899/60)/60/24)+DATE(1970,1,1)</f>
        <v>43583.208333333328</v>
      </c>
      <c r="O899" s="13">
        <f>((M899/60)/60/24)+DATE(1970,1,1)</f>
        <v>43585.208333333328</v>
      </c>
      <c r="P899" t="b">
        <v>0</v>
      </c>
      <c r="Q899" t="b">
        <v>0</v>
      </c>
      <c r="R899" t="s">
        <v>33</v>
      </c>
      <c r="S899" t="str">
        <f>LEFT(R899,SEARCH("/",R899)-1)</f>
        <v>theater</v>
      </c>
      <c r="T899" t="str">
        <f>RIGHT(R899,LEN(R899)-SEARCH("/",R899))</f>
        <v>plays</v>
      </c>
    </row>
    <row r="900" spans="1:20" ht="17" x14ac:dyDescent="0.2">
      <c r="A900">
        <v>898</v>
      </c>
      <c r="B900" t="s">
        <v>1828</v>
      </c>
      <c r="C900" s="2" t="s">
        <v>1829</v>
      </c>
      <c r="D900" s="3">
        <v>179100</v>
      </c>
      <c r="E900" s="3">
        <v>93991</v>
      </c>
      <c r="F900" s="20">
        <f>ROUND(E900/D900,2)</f>
        <v>0.52</v>
      </c>
      <c r="G900" t="s">
        <v>14</v>
      </c>
      <c r="H900">
        <v>1221</v>
      </c>
      <c r="I900" s="3">
        <f>IF(H900=0,0,ROUND(E900/H900,2))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3">
        <f>((L900/60)/60/24)+DATE(1970,1,1)</f>
        <v>43815.25</v>
      </c>
      <c r="O900" s="13">
        <f>((M900/60)/60/24)+DATE(1970,1,1)</f>
        <v>43821.25</v>
      </c>
      <c r="P900" t="b">
        <v>0</v>
      </c>
      <c r="Q900" t="b">
        <v>0</v>
      </c>
      <c r="R900" t="s">
        <v>42</v>
      </c>
      <c r="S900" t="str">
        <f>LEFT(R900,SEARCH("/",R900)-1)</f>
        <v>film &amp; video</v>
      </c>
      <c r="T900" t="str">
        <f>RIGHT(R900,LEN(R900)-SEARCH("/",R900))</f>
        <v>documentary</v>
      </c>
    </row>
    <row r="901" spans="1:20" ht="17" x14ac:dyDescent="0.2">
      <c r="A901">
        <v>899</v>
      </c>
      <c r="B901" t="s">
        <v>1830</v>
      </c>
      <c r="C901" s="2" t="s">
        <v>1831</v>
      </c>
      <c r="D901" s="3">
        <v>3100</v>
      </c>
      <c r="E901" s="3">
        <v>12620</v>
      </c>
      <c r="F901" s="20">
        <f>ROUND(E901/D901,2)</f>
        <v>4.07</v>
      </c>
      <c r="G901" t="s">
        <v>20</v>
      </c>
      <c r="H901">
        <v>123</v>
      </c>
      <c r="I901" s="3">
        <f>IF(H901=0,0,ROUND(E901/H901,2))</f>
        <v>102.6</v>
      </c>
      <c r="J901" t="s">
        <v>98</v>
      </c>
      <c r="K901" t="s">
        <v>99</v>
      </c>
      <c r="L901">
        <v>1381122000</v>
      </c>
      <c r="M901">
        <v>1382677200</v>
      </c>
      <c r="N901" s="13">
        <f>((L901/60)/60/24)+DATE(1970,1,1)</f>
        <v>41554.208333333336</v>
      </c>
      <c r="O901" s="13">
        <f>((M901/60)/60/24)+DATE(1970,1,1)</f>
        <v>41572.208333333336</v>
      </c>
      <c r="P901" t="b">
        <v>0</v>
      </c>
      <c r="Q901" t="b">
        <v>0</v>
      </c>
      <c r="R901" t="s">
        <v>159</v>
      </c>
      <c r="S901" t="str">
        <f>LEFT(R901,SEARCH("/",R901)-1)</f>
        <v>music</v>
      </c>
      <c r="T901" t="str">
        <f>RIGHT(R901,LEN(R901)-SEARCH("/",R901))</f>
        <v>jazz</v>
      </c>
    </row>
    <row r="902" spans="1:20" ht="17" x14ac:dyDescent="0.2">
      <c r="A902">
        <v>900</v>
      </c>
      <c r="B902" t="s">
        <v>1832</v>
      </c>
      <c r="C902" s="2" t="s">
        <v>1833</v>
      </c>
      <c r="D902" s="3">
        <v>100</v>
      </c>
      <c r="E902" s="3">
        <v>2</v>
      </c>
      <c r="F902" s="20">
        <f>ROUND(E902/D902,2)</f>
        <v>0.02</v>
      </c>
      <c r="G902" t="s">
        <v>14</v>
      </c>
      <c r="H902">
        <v>1</v>
      </c>
      <c r="I902" s="3">
        <f>IF(H902=0,0,ROUND(E902/H902,2))</f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>((L902/60)/60/24)+DATE(1970,1,1)</f>
        <v>41901.208333333336</v>
      </c>
      <c r="O902" s="13">
        <f>((M902/60)/60/24)+DATE(1970,1,1)</f>
        <v>41902.208333333336</v>
      </c>
      <c r="P902" t="b">
        <v>0</v>
      </c>
      <c r="Q902" t="b">
        <v>1</v>
      </c>
      <c r="R902" t="s">
        <v>28</v>
      </c>
      <c r="S902" t="str">
        <f>LEFT(R902,SEARCH("/",R902)-1)</f>
        <v>technology</v>
      </c>
      <c r="T902" t="str">
        <f>RIGHT(R902,LEN(R902)-SEARCH("/",R902))</f>
        <v>web</v>
      </c>
    </row>
    <row r="903" spans="1:20" ht="17" x14ac:dyDescent="0.2">
      <c r="A903">
        <v>901</v>
      </c>
      <c r="B903" t="s">
        <v>1834</v>
      </c>
      <c r="C903" s="2" t="s">
        <v>1835</v>
      </c>
      <c r="D903" s="3">
        <v>5600</v>
      </c>
      <c r="E903" s="3">
        <v>8746</v>
      </c>
      <c r="F903" s="20">
        <f>ROUND(E903/D903,2)</f>
        <v>1.56</v>
      </c>
      <c r="G903" t="s">
        <v>20</v>
      </c>
      <c r="H903">
        <v>159</v>
      </c>
      <c r="I903" s="3">
        <f>IF(H903=0,0,ROUND(E903/H903,2))</f>
        <v>55.01</v>
      </c>
      <c r="J903" t="s">
        <v>21</v>
      </c>
      <c r="K903" t="s">
        <v>22</v>
      </c>
      <c r="L903">
        <v>1531803600</v>
      </c>
      <c r="M903">
        <v>1534654800</v>
      </c>
      <c r="N903" s="13">
        <f>((L903/60)/60/24)+DATE(1970,1,1)</f>
        <v>43298.208333333328</v>
      </c>
      <c r="O903" s="13">
        <f>((M903/60)/60/24)+DATE(1970,1,1)</f>
        <v>43331.208333333328</v>
      </c>
      <c r="P903" t="b">
        <v>0</v>
      </c>
      <c r="Q903" t="b">
        <v>1</v>
      </c>
      <c r="R903" t="s">
        <v>23</v>
      </c>
      <c r="S903" t="str">
        <f>LEFT(R903,SEARCH("/",R903)-1)</f>
        <v>music</v>
      </c>
      <c r="T903" t="str">
        <f>RIGHT(R903,LEN(R903)-SEARCH("/",R903))</f>
        <v>rock</v>
      </c>
    </row>
    <row r="904" spans="1:20" ht="17" x14ac:dyDescent="0.2">
      <c r="A904">
        <v>902</v>
      </c>
      <c r="B904" t="s">
        <v>1836</v>
      </c>
      <c r="C904" s="2" t="s">
        <v>1837</v>
      </c>
      <c r="D904" s="3">
        <v>1400</v>
      </c>
      <c r="E904" s="3">
        <v>3534</v>
      </c>
      <c r="F904" s="20">
        <f>ROUND(E904/D904,2)</f>
        <v>2.52</v>
      </c>
      <c r="G904" t="s">
        <v>20</v>
      </c>
      <c r="H904">
        <v>110</v>
      </c>
      <c r="I904" s="3">
        <f>IF(H904=0,0,ROUND(E904/H904,2))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3">
        <f>((L904/60)/60/24)+DATE(1970,1,1)</f>
        <v>42399.25</v>
      </c>
      <c r="O904" s="13">
        <f>((M904/60)/60/24)+DATE(1970,1,1)</f>
        <v>42441.25</v>
      </c>
      <c r="P904" t="b">
        <v>0</v>
      </c>
      <c r="Q904" t="b">
        <v>0</v>
      </c>
      <c r="R904" t="s">
        <v>28</v>
      </c>
      <c r="S904" t="str">
        <f>LEFT(R904,SEARCH("/",R904)-1)</f>
        <v>technology</v>
      </c>
      <c r="T904" t="str">
        <f>RIGHT(R904,LEN(R904)-SEARCH("/",R904))</f>
        <v>web</v>
      </c>
    </row>
    <row r="905" spans="1:20" ht="34" x14ac:dyDescent="0.2">
      <c r="A905">
        <v>903</v>
      </c>
      <c r="B905" t="s">
        <v>1838</v>
      </c>
      <c r="C905" s="2" t="s">
        <v>1839</v>
      </c>
      <c r="D905" s="3">
        <v>41000</v>
      </c>
      <c r="E905" s="3">
        <v>709</v>
      </c>
      <c r="F905" s="20">
        <f>ROUND(E905/D905,2)</f>
        <v>0.02</v>
      </c>
      <c r="G905" t="s">
        <v>47</v>
      </c>
      <c r="H905">
        <v>14</v>
      </c>
      <c r="I905" s="3">
        <f>IF(H905=0,0,ROUND(E905/H905,2))</f>
        <v>50.64</v>
      </c>
      <c r="J905" t="s">
        <v>21</v>
      </c>
      <c r="K905" t="s">
        <v>22</v>
      </c>
      <c r="L905">
        <v>1336194000</v>
      </c>
      <c r="M905">
        <v>1337490000</v>
      </c>
      <c r="N905" s="13">
        <f>((L905/60)/60/24)+DATE(1970,1,1)</f>
        <v>41034.208333333336</v>
      </c>
      <c r="O905" s="13">
        <f>((M905/60)/60/24)+DATE(1970,1,1)</f>
        <v>41049.208333333336</v>
      </c>
      <c r="P905" t="b">
        <v>0</v>
      </c>
      <c r="Q905" t="b">
        <v>1</v>
      </c>
      <c r="R905" t="s">
        <v>68</v>
      </c>
      <c r="S905" t="str">
        <f>LEFT(R905,SEARCH("/",R905)-1)</f>
        <v>publishing</v>
      </c>
      <c r="T905" t="str">
        <f>RIGHT(R905,LEN(R905)-SEARCH("/",R905))</f>
        <v>nonfiction</v>
      </c>
    </row>
    <row r="906" spans="1:20" ht="17" x14ac:dyDescent="0.2">
      <c r="A906">
        <v>904</v>
      </c>
      <c r="B906" t="s">
        <v>1840</v>
      </c>
      <c r="C906" s="2" t="s">
        <v>1841</v>
      </c>
      <c r="D906" s="3">
        <v>6500</v>
      </c>
      <c r="E906" s="3">
        <v>795</v>
      </c>
      <c r="F906" s="20">
        <f>ROUND(E906/D906,2)</f>
        <v>0.12</v>
      </c>
      <c r="G906" t="s">
        <v>14</v>
      </c>
      <c r="H906">
        <v>16</v>
      </c>
      <c r="I906" s="3">
        <f>IF(H906=0,0,ROUND(E906/H906,2))</f>
        <v>49.69</v>
      </c>
      <c r="J906" t="s">
        <v>21</v>
      </c>
      <c r="K906" t="s">
        <v>22</v>
      </c>
      <c r="L906">
        <v>1349326800</v>
      </c>
      <c r="M906">
        <v>1349672400</v>
      </c>
      <c r="N906" s="13">
        <f>((L906/60)/60/24)+DATE(1970,1,1)</f>
        <v>41186.208333333336</v>
      </c>
      <c r="O906" s="13">
        <f>((M906/60)/60/24)+DATE(1970,1,1)</f>
        <v>41190.208333333336</v>
      </c>
      <c r="P906" t="b">
        <v>0</v>
      </c>
      <c r="Q906" t="b">
        <v>0</v>
      </c>
      <c r="R906" t="s">
        <v>133</v>
      </c>
      <c r="S906" t="str">
        <f>LEFT(R906,SEARCH("/",R906)-1)</f>
        <v>publishing</v>
      </c>
      <c r="T906" t="str">
        <f>RIGHT(R906,LEN(R906)-SEARCH("/",R906))</f>
        <v>radio &amp; podcasts</v>
      </c>
    </row>
    <row r="907" spans="1:20" ht="17" x14ac:dyDescent="0.2">
      <c r="A907">
        <v>905</v>
      </c>
      <c r="B907" t="s">
        <v>1842</v>
      </c>
      <c r="C907" s="2" t="s">
        <v>1843</v>
      </c>
      <c r="D907" s="3">
        <v>7900</v>
      </c>
      <c r="E907" s="3">
        <v>12955</v>
      </c>
      <c r="F907" s="20">
        <f>ROUND(E907/D907,2)</f>
        <v>1.64</v>
      </c>
      <c r="G907" t="s">
        <v>20</v>
      </c>
      <c r="H907">
        <v>236</v>
      </c>
      <c r="I907" s="3">
        <f>IF(H907=0,0,ROUND(E907/H907,2))</f>
        <v>54.89</v>
      </c>
      <c r="J907" t="s">
        <v>21</v>
      </c>
      <c r="K907" t="s">
        <v>22</v>
      </c>
      <c r="L907">
        <v>1379566800</v>
      </c>
      <c r="M907">
        <v>1379826000</v>
      </c>
      <c r="N907" s="13">
        <f>((L907/60)/60/24)+DATE(1970,1,1)</f>
        <v>41536.208333333336</v>
      </c>
      <c r="O907" s="13">
        <f>((M907/60)/60/24)+DATE(1970,1,1)</f>
        <v>41539.208333333336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RIGHT(R907,LEN(R907)-SEARCH("/",R907))</f>
        <v>plays</v>
      </c>
    </row>
    <row r="908" spans="1:20" ht="34" x14ac:dyDescent="0.2">
      <c r="A908">
        <v>906</v>
      </c>
      <c r="B908" t="s">
        <v>1844</v>
      </c>
      <c r="C908" s="2" t="s">
        <v>1845</v>
      </c>
      <c r="D908" s="3">
        <v>5500</v>
      </c>
      <c r="E908" s="3">
        <v>8964</v>
      </c>
      <c r="F908" s="20">
        <f>ROUND(E908/D908,2)</f>
        <v>1.63</v>
      </c>
      <c r="G908" t="s">
        <v>20</v>
      </c>
      <c r="H908">
        <v>191</v>
      </c>
      <c r="I908" s="3">
        <f>IF(H908=0,0,ROUND(E908/H908,2))</f>
        <v>46.93</v>
      </c>
      <c r="J908" t="s">
        <v>21</v>
      </c>
      <c r="K908" t="s">
        <v>22</v>
      </c>
      <c r="L908">
        <v>1494651600</v>
      </c>
      <c r="M908">
        <v>1497762000</v>
      </c>
      <c r="N908" s="13">
        <f>((L908/60)/60/24)+DATE(1970,1,1)</f>
        <v>42868.208333333328</v>
      </c>
      <c r="O908" s="13">
        <f>((M908/60)/60/24)+DATE(1970,1,1)</f>
        <v>42904.208333333328</v>
      </c>
      <c r="P908" t="b">
        <v>1</v>
      </c>
      <c r="Q908" t="b">
        <v>1</v>
      </c>
      <c r="R908" t="s">
        <v>42</v>
      </c>
      <c r="S908" t="str">
        <f>LEFT(R908,SEARCH("/",R908)-1)</f>
        <v>film &amp; video</v>
      </c>
      <c r="T908" t="str">
        <f>RIGHT(R908,LEN(R908)-SEARCH("/",R908))</f>
        <v>documentary</v>
      </c>
    </row>
    <row r="909" spans="1:20" ht="17" x14ac:dyDescent="0.2">
      <c r="A909">
        <v>907</v>
      </c>
      <c r="B909" t="s">
        <v>1846</v>
      </c>
      <c r="C909" s="2" t="s">
        <v>1847</v>
      </c>
      <c r="D909" s="3">
        <v>9100</v>
      </c>
      <c r="E909" s="3">
        <v>1843</v>
      </c>
      <c r="F909" s="20">
        <f>ROUND(E909/D909,2)</f>
        <v>0.2</v>
      </c>
      <c r="G909" t="s">
        <v>14</v>
      </c>
      <c r="H909">
        <v>41</v>
      </c>
      <c r="I909" s="3">
        <f>IF(H909=0,0,ROUND(E909/H909,2))</f>
        <v>44.95</v>
      </c>
      <c r="J909" t="s">
        <v>21</v>
      </c>
      <c r="K909" t="s">
        <v>22</v>
      </c>
      <c r="L909">
        <v>1303880400</v>
      </c>
      <c r="M909">
        <v>1304485200</v>
      </c>
      <c r="N909" s="13">
        <f>((L909/60)/60/24)+DATE(1970,1,1)</f>
        <v>40660.208333333336</v>
      </c>
      <c r="O909" s="13">
        <f>((M909/60)/60/24)+DATE(1970,1,1)</f>
        <v>40667.208333333336</v>
      </c>
      <c r="P909" t="b">
        <v>0</v>
      </c>
      <c r="Q909" t="b">
        <v>0</v>
      </c>
      <c r="R909" t="s">
        <v>33</v>
      </c>
      <c r="S909" t="str">
        <f>LEFT(R909,SEARCH("/",R909)-1)</f>
        <v>theater</v>
      </c>
      <c r="T909" t="str">
        <f>RIGHT(R909,LEN(R909)-SEARCH("/",R909))</f>
        <v>plays</v>
      </c>
    </row>
    <row r="910" spans="1:20" ht="17" x14ac:dyDescent="0.2">
      <c r="A910">
        <v>908</v>
      </c>
      <c r="B910" t="s">
        <v>1848</v>
      </c>
      <c r="C910" s="2" t="s">
        <v>1849</v>
      </c>
      <c r="D910" s="3">
        <v>38200</v>
      </c>
      <c r="E910" s="3">
        <v>121950</v>
      </c>
      <c r="F910" s="20">
        <f>ROUND(E910/D910,2)</f>
        <v>3.19</v>
      </c>
      <c r="G910" t="s">
        <v>20</v>
      </c>
      <c r="H910">
        <v>3934</v>
      </c>
      <c r="I910" s="3">
        <f>IF(H910=0,0,ROUND(E910/H910,2))</f>
        <v>31</v>
      </c>
      <c r="J910" t="s">
        <v>21</v>
      </c>
      <c r="K910" t="s">
        <v>22</v>
      </c>
      <c r="L910">
        <v>1335934800</v>
      </c>
      <c r="M910">
        <v>1336885200</v>
      </c>
      <c r="N910" s="13">
        <f>((L910/60)/60/24)+DATE(1970,1,1)</f>
        <v>41031.208333333336</v>
      </c>
      <c r="O910" s="13">
        <f>((M910/60)/60/24)+DATE(1970,1,1)</f>
        <v>41042.208333333336</v>
      </c>
      <c r="P910" t="b">
        <v>0</v>
      </c>
      <c r="Q910" t="b">
        <v>0</v>
      </c>
      <c r="R910" t="s">
        <v>89</v>
      </c>
      <c r="S910" t="str">
        <f>LEFT(R910,SEARCH("/",R910)-1)</f>
        <v>games</v>
      </c>
      <c r="T910" t="str">
        <f>RIGHT(R910,LEN(R910)-SEARCH("/",R910))</f>
        <v>video games</v>
      </c>
    </row>
    <row r="911" spans="1:20" ht="17" x14ac:dyDescent="0.2">
      <c r="A911">
        <v>909</v>
      </c>
      <c r="B911" t="s">
        <v>1850</v>
      </c>
      <c r="C911" s="2" t="s">
        <v>1851</v>
      </c>
      <c r="D911" s="3">
        <v>1800</v>
      </c>
      <c r="E911" s="3">
        <v>8621</v>
      </c>
      <c r="F911" s="20">
        <f>ROUND(E911/D911,2)</f>
        <v>4.79</v>
      </c>
      <c r="G911" t="s">
        <v>20</v>
      </c>
      <c r="H911">
        <v>80</v>
      </c>
      <c r="I911" s="3">
        <f>IF(H911=0,0,ROUND(E911/H911,2))</f>
        <v>107.76</v>
      </c>
      <c r="J911" t="s">
        <v>15</v>
      </c>
      <c r="K911" t="s">
        <v>16</v>
      </c>
      <c r="L911">
        <v>1528088400</v>
      </c>
      <c r="M911">
        <v>1530421200</v>
      </c>
      <c r="N911" s="13">
        <f>((L911/60)/60/24)+DATE(1970,1,1)</f>
        <v>43255.208333333328</v>
      </c>
      <c r="O911" s="13">
        <f>((M911/60)/60/24)+DATE(1970,1,1)</f>
        <v>43282.208333333328</v>
      </c>
      <c r="P911" t="b">
        <v>0</v>
      </c>
      <c r="Q911" t="b">
        <v>1</v>
      </c>
      <c r="R911" t="s">
        <v>33</v>
      </c>
      <c r="S911" t="str">
        <f>LEFT(R911,SEARCH("/",R911)-1)</f>
        <v>theater</v>
      </c>
      <c r="T911" t="str">
        <f>RIGHT(R911,LEN(R911)-SEARCH("/",R911))</f>
        <v>plays</v>
      </c>
    </row>
    <row r="912" spans="1:20" ht="17" x14ac:dyDescent="0.2">
      <c r="A912">
        <v>910</v>
      </c>
      <c r="B912" t="s">
        <v>1852</v>
      </c>
      <c r="C912" s="2" t="s">
        <v>1853</v>
      </c>
      <c r="D912" s="3">
        <v>154500</v>
      </c>
      <c r="E912" s="3">
        <v>30215</v>
      </c>
      <c r="F912" s="20">
        <f>ROUND(E912/D912,2)</f>
        <v>0.2</v>
      </c>
      <c r="G912" t="s">
        <v>74</v>
      </c>
      <c r="H912">
        <v>296</v>
      </c>
      <c r="I912" s="3">
        <f>IF(H912=0,0,ROUND(E912/H912,2))</f>
        <v>102.08</v>
      </c>
      <c r="J912" t="s">
        <v>21</v>
      </c>
      <c r="K912" t="s">
        <v>22</v>
      </c>
      <c r="L912">
        <v>1421906400</v>
      </c>
      <c r="M912">
        <v>1421992800</v>
      </c>
      <c r="N912" s="13">
        <f>((L912/60)/60/24)+DATE(1970,1,1)</f>
        <v>42026.25</v>
      </c>
      <c r="O912" s="13">
        <f>((M912/60)/60/24)+DATE(1970,1,1)</f>
        <v>42027.25</v>
      </c>
      <c r="P912" t="b">
        <v>0</v>
      </c>
      <c r="Q912" t="b">
        <v>0</v>
      </c>
      <c r="R912" t="s">
        <v>33</v>
      </c>
      <c r="S912" t="str">
        <f>LEFT(R912,SEARCH("/",R912)-1)</f>
        <v>theater</v>
      </c>
      <c r="T912" t="str">
        <f>RIGHT(R912,LEN(R912)-SEARCH("/",R912))</f>
        <v>plays</v>
      </c>
    </row>
    <row r="913" spans="1:20" ht="17" x14ac:dyDescent="0.2">
      <c r="A913">
        <v>911</v>
      </c>
      <c r="B913" t="s">
        <v>1854</v>
      </c>
      <c r="C913" s="2" t="s">
        <v>1855</v>
      </c>
      <c r="D913" s="3">
        <v>5800</v>
      </c>
      <c r="E913" s="3">
        <v>11539</v>
      </c>
      <c r="F913" s="20">
        <f>ROUND(E913/D913,2)</f>
        <v>1.99</v>
      </c>
      <c r="G913" t="s">
        <v>20</v>
      </c>
      <c r="H913">
        <v>462</v>
      </c>
      <c r="I913" s="3">
        <f>IF(H913=0,0,ROUND(E913/H913,2))</f>
        <v>24.98</v>
      </c>
      <c r="J913" t="s">
        <v>21</v>
      </c>
      <c r="K913" t="s">
        <v>22</v>
      </c>
      <c r="L913">
        <v>1568005200</v>
      </c>
      <c r="M913">
        <v>1568178000</v>
      </c>
      <c r="N913" s="13">
        <f>((L913/60)/60/24)+DATE(1970,1,1)</f>
        <v>43717.208333333328</v>
      </c>
      <c r="O913" s="13">
        <f>((M913/60)/60/24)+DATE(1970,1,1)</f>
        <v>43719.208333333328</v>
      </c>
      <c r="P913" t="b">
        <v>1</v>
      </c>
      <c r="Q913" t="b">
        <v>0</v>
      </c>
      <c r="R913" t="s">
        <v>28</v>
      </c>
      <c r="S913" t="str">
        <f>LEFT(R913,SEARCH("/",R913)-1)</f>
        <v>technology</v>
      </c>
      <c r="T913" t="str">
        <f>RIGHT(R913,LEN(R913)-SEARCH("/",R913))</f>
        <v>web</v>
      </c>
    </row>
    <row r="914" spans="1:20" ht="17" x14ac:dyDescent="0.2">
      <c r="A914">
        <v>912</v>
      </c>
      <c r="B914" t="s">
        <v>1856</v>
      </c>
      <c r="C914" s="2" t="s">
        <v>1857</v>
      </c>
      <c r="D914" s="3">
        <v>1800</v>
      </c>
      <c r="E914" s="3">
        <v>14310</v>
      </c>
      <c r="F914" s="20">
        <f>ROUND(E914/D914,2)</f>
        <v>7.95</v>
      </c>
      <c r="G914" t="s">
        <v>20</v>
      </c>
      <c r="H914">
        <v>179</v>
      </c>
      <c r="I914" s="3">
        <f>IF(H914=0,0,ROUND(E914/H914,2))</f>
        <v>79.94</v>
      </c>
      <c r="J914" t="s">
        <v>21</v>
      </c>
      <c r="K914" t="s">
        <v>22</v>
      </c>
      <c r="L914">
        <v>1346821200</v>
      </c>
      <c r="M914">
        <v>1347944400</v>
      </c>
      <c r="N914" s="13">
        <f>((L914/60)/60/24)+DATE(1970,1,1)</f>
        <v>41157.208333333336</v>
      </c>
      <c r="O914" s="13">
        <f>((M914/60)/60/24)+DATE(1970,1,1)</f>
        <v>41170.208333333336</v>
      </c>
      <c r="P914" t="b">
        <v>1</v>
      </c>
      <c r="Q914" t="b">
        <v>0</v>
      </c>
      <c r="R914" t="s">
        <v>53</v>
      </c>
      <c r="S914" t="str">
        <f>LEFT(R914,SEARCH("/",R914)-1)</f>
        <v>film &amp; video</v>
      </c>
      <c r="T914" t="str">
        <f>RIGHT(R914,LEN(R914)-SEARCH("/",R914))</f>
        <v>drama</v>
      </c>
    </row>
    <row r="915" spans="1:20" ht="17" x14ac:dyDescent="0.2">
      <c r="A915">
        <v>913</v>
      </c>
      <c r="B915" t="s">
        <v>1858</v>
      </c>
      <c r="C915" s="2" t="s">
        <v>1859</v>
      </c>
      <c r="D915" s="3">
        <v>70200</v>
      </c>
      <c r="E915" s="3">
        <v>35536</v>
      </c>
      <c r="F915" s="20">
        <f>ROUND(E915/D915,2)</f>
        <v>0.51</v>
      </c>
      <c r="G915" t="s">
        <v>14</v>
      </c>
      <c r="H915">
        <v>523</v>
      </c>
      <c r="I915" s="3">
        <f>IF(H915=0,0,ROUND(E915/H915,2))</f>
        <v>67.95</v>
      </c>
      <c r="J915" t="s">
        <v>26</v>
      </c>
      <c r="K915" t="s">
        <v>27</v>
      </c>
      <c r="L915">
        <v>1557637200</v>
      </c>
      <c r="M915">
        <v>1558760400</v>
      </c>
      <c r="N915" s="13">
        <f>((L915/60)/60/24)+DATE(1970,1,1)</f>
        <v>43597.208333333328</v>
      </c>
      <c r="O915" s="13">
        <f>((M915/60)/60/24)+DATE(1970,1,1)</f>
        <v>43610.208333333328</v>
      </c>
      <c r="P915" t="b">
        <v>0</v>
      </c>
      <c r="Q915" t="b">
        <v>0</v>
      </c>
      <c r="R915" t="s">
        <v>53</v>
      </c>
      <c r="S915" t="str">
        <f>LEFT(R915,SEARCH("/",R915)-1)</f>
        <v>film &amp; video</v>
      </c>
      <c r="T915" t="str">
        <f>RIGHT(R915,LEN(R915)-SEARCH("/",R915))</f>
        <v>drama</v>
      </c>
    </row>
    <row r="916" spans="1:20" ht="17" x14ac:dyDescent="0.2">
      <c r="A916">
        <v>914</v>
      </c>
      <c r="B916" t="s">
        <v>1860</v>
      </c>
      <c r="C916" s="2" t="s">
        <v>1861</v>
      </c>
      <c r="D916" s="3">
        <v>6400</v>
      </c>
      <c r="E916" s="3">
        <v>3676</v>
      </c>
      <c r="F916" s="20">
        <f>ROUND(E916/D916,2)</f>
        <v>0.56999999999999995</v>
      </c>
      <c r="G916" t="s">
        <v>14</v>
      </c>
      <c r="H916">
        <v>141</v>
      </c>
      <c r="I916" s="3">
        <f>IF(H916=0,0,ROUND(E916/H916,2))</f>
        <v>26.07</v>
      </c>
      <c r="J916" t="s">
        <v>40</v>
      </c>
      <c r="K916" t="s">
        <v>41</v>
      </c>
      <c r="L916">
        <v>1375592400</v>
      </c>
      <c r="M916">
        <v>1376629200</v>
      </c>
      <c r="N916" s="13">
        <f>((L916/60)/60/24)+DATE(1970,1,1)</f>
        <v>41490.208333333336</v>
      </c>
      <c r="O916" s="13">
        <f>((M916/60)/60/24)+DATE(1970,1,1)</f>
        <v>41502.208333333336</v>
      </c>
      <c r="P916" t="b">
        <v>0</v>
      </c>
      <c r="Q916" t="b">
        <v>0</v>
      </c>
      <c r="R916" t="s">
        <v>33</v>
      </c>
      <c r="S916" t="str">
        <f>LEFT(R916,SEARCH("/",R916)-1)</f>
        <v>theater</v>
      </c>
      <c r="T916" t="str">
        <f>RIGHT(R916,LEN(R916)-SEARCH("/",R916))</f>
        <v>plays</v>
      </c>
    </row>
    <row r="917" spans="1:20" ht="17" x14ac:dyDescent="0.2">
      <c r="A917">
        <v>915</v>
      </c>
      <c r="B917" t="s">
        <v>1862</v>
      </c>
      <c r="C917" s="2" t="s">
        <v>1863</v>
      </c>
      <c r="D917" s="3">
        <v>125900</v>
      </c>
      <c r="E917" s="3">
        <v>195936</v>
      </c>
      <c r="F917" s="20">
        <f>ROUND(E917/D917,2)</f>
        <v>1.56</v>
      </c>
      <c r="G917" t="s">
        <v>20</v>
      </c>
      <c r="H917">
        <v>1866</v>
      </c>
      <c r="I917" s="3">
        <f>IF(H917=0,0,ROUND(E917/H917,2))</f>
        <v>105</v>
      </c>
      <c r="J917" t="s">
        <v>40</v>
      </c>
      <c r="K917" t="s">
        <v>41</v>
      </c>
      <c r="L917">
        <v>1503982800</v>
      </c>
      <c r="M917">
        <v>1504760400</v>
      </c>
      <c r="N917" s="13">
        <f>((L917/60)/60/24)+DATE(1970,1,1)</f>
        <v>42976.208333333328</v>
      </c>
      <c r="O917" s="13">
        <f>((M917/60)/60/24)+DATE(1970,1,1)</f>
        <v>42985.208333333328</v>
      </c>
      <c r="P917" t="b">
        <v>0</v>
      </c>
      <c r="Q917" t="b">
        <v>0</v>
      </c>
      <c r="R917" t="s">
        <v>269</v>
      </c>
      <c r="S917" t="str">
        <f>LEFT(R917,SEARCH("/",R917)-1)</f>
        <v>film &amp; video</v>
      </c>
      <c r="T917" t="str">
        <f>RIGHT(R917,LEN(R917)-SEARCH("/",R917))</f>
        <v>television</v>
      </c>
    </row>
    <row r="918" spans="1:20" ht="34" x14ac:dyDescent="0.2">
      <c r="A918">
        <v>916</v>
      </c>
      <c r="B918" t="s">
        <v>1864</v>
      </c>
      <c r="C918" s="2" t="s">
        <v>1865</v>
      </c>
      <c r="D918" s="3">
        <v>3700</v>
      </c>
      <c r="E918" s="3">
        <v>1343</v>
      </c>
      <c r="F918" s="20">
        <f>ROUND(E918/D918,2)</f>
        <v>0.36</v>
      </c>
      <c r="G918" t="s">
        <v>14</v>
      </c>
      <c r="H918">
        <v>52</v>
      </c>
      <c r="I918" s="3">
        <f>IF(H918=0,0,ROUND(E918/H918,2))</f>
        <v>25.83</v>
      </c>
      <c r="J918" t="s">
        <v>21</v>
      </c>
      <c r="K918" t="s">
        <v>22</v>
      </c>
      <c r="L918">
        <v>1418882400</v>
      </c>
      <c r="M918">
        <v>1419660000</v>
      </c>
      <c r="N918" s="13">
        <f>((L918/60)/60/24)+DATE(1970,1,1)</f>
        <v>41991.25</v>
      </c>
      <c r="O918" s="13">
        <f>((M918/60)/60/24)+DATE(1970,1,1)</f>
        <v>42000.25</v>
      </c>
      <c r="P918" t="b">
        <v>0</v>
      </c>
      <c r="Q918" t="b">
        <v>0</v>
      </c>
      <c r="R918" t="s">
        <v>122</v>
      </c>
      <c r="S918" t="str">
        <f>LEFT(R918,SEARCH("/",R918)-1)</f>
        <v>photography</v>
      </c>
      <c r="T918" t="str">
        <f>RIGHT(R918,LEN(R918)-SEARCH("/",R918))</f>
        <v>photography books</v>
      </c>
    </row>
    <row r="919" spans="1:20" ht="17" x14ac:dyDescent="0.2">
      <c r="A919">
        <v>917</v>
      </c>
      <c r="B919" t="s">
        <v>1866</v>
      </c>
      <c r="C919" s="2" t="s">
        <v>1867</v>
      </c>
      <c r="D919" s="3">
        <v>3600</v>
      </c>
      <c r="E919" s="3">
        <v>2097</v>
      </c>
      <c r="F919" s="20">
        <f>ROUND(E919/D919,2)</f>
        <v>0.57999999999999996</v>
      </c>
      <c r="G919" t="s">
        <v>47</v>
      </c>
      <c r="H919">
        <v>27</v>
      </c>
      <c r="I919" s="3">
        <f>IF(H919=0,0,ROUND(E919/H919,2))</f>
        <v>77.67</v>
      </c>
      <c r="J919" t="s">
        <v>40</v>
      </c>
      <c r="K919" t="s">
        <v>41</v>
      </c>
      <c r="L919">
        <v>1309237200</v>
      </c>
      <c r="M919">
        <v>1311310800</v>
      </c>
      <c r="N919" s="13">
        <f>((L919/60)/60/24)+DATE(1970,1,1)</f>
        <v>40722.208333333336</v>
      </c>
      <c r="O919" s="13">
        <f>((M919/60)/60/24)+DATE(1970,1,1)</f>
        <v>40746.208333333336</v>
      </c>
      <c r="P919" t="b">
        <v>0</v>
      </c>
      <c r="Q919" t="b">
        <v>1</v>
      </c>
      <c r="R919" t="s">
        <v>100</v>
      </c>
      <c r="S919" t="str">
        <f>LEFT(R919,SEARCH("/",R919)-1)</f>
        <v>film &amp; video</v>
      </c>
      <c r="T919" t="str">
        <f>RIGHT(R919,LEN(R919)-SEARCH("/",R919))</f>
        <v>shorts</v>
      </c>
    </row>
    <row r="920" spans="1:20" ht="17" x14ac:dyDescent="0.2">
      <c r="A920">
        <v>918</v>
      </c>
      <c r="B920" t="s">
        <v>1868</v>
      </c>
      <c r="C920" s="2" t="s">
        <v>1869</v>
      </c>
      <c r="D920" s="3">
        <v>3800</v>
      </c>
      <c r="E920" s="3">
        <v>9021</v>
      </c>
      <c r="F920" s="20">
        <f>ROUND(E920/D920,2)</f>
        <v>2.37</v>
      </c>
      <c r="G920" t="s">
        <v>20</v>
      </c>
      <c r="H920">
        <v>156</v>
      </c>
      <c r="I920" s="3">
        <f>IF(H920=0,0,ROUND(E920/H920,2))</f>
        <v>57.83</v>
      </c>
      <c r="J920" t="s">
        <v>98</v>
      </c>
      <c r="K920" t="s">
        <v>99</v>
      </c>
      <c r="L920">
        <v>1343365200</v>
      </c>
      <c r="M920">
        <v>1344315600</v>
      </c>
      <c r="N920" s="13">
        <f>((L920/60)/60/24)+DATE(1970,1,1)</f>
        <v>41117.208333333336</v>
      </c>
      <c r="O920" s="13">
        <f>((M920/60)/60/24)+DATE(1970,1,1)</f>
        <v>41128.208333333336</v>
      </c>
      <c r="P920" t="b">
        <v>0</v>
      </c>
      <c r="Q920" t="b">
        <v>0</v>
      </c>
      <c r="R920" t="s">
        <v>133</v>
      </c>
      <c r="S920" t="str">
        <f>LEFT(R920,SEARCH("/",R920)-1)</f>
        <v>publishing</v>
      </c>
      <c r="T920" t="str">
        <f>RIGHT(R920,LEN(R920)-SEARCH("/",R920))</f>
        <v>radio &amp; podcasts</v>
      </c>
    </row>
    <row r="921" spans="1:20" ht="17" x14ac:dyDescent="0.2">
      <c r="A921">
        <v>919</v>
      </c>
      <c r="B921" t="s">
        <v>1870</v>
      </c>
      <c r="C921" s="2" t="s">
        <v>1871</v>
      </c>
      <c r="D921" s="3">
        <v>35600</v>
      </c>
      <c r="E921" s="3">
        <v>20915</v>
      </c>
      <c r="F921" s="20">
        <f>ROUND(E921/D921,2)</f>
        <v>0.59</v>
      </c>
      <c r="G921" t="s">
        <v>14</v>
      </c>
      <c r="H921">
        <v>225</v>
      </c>
      <c r="I921" s="3">
        <f>IF(H921=0,0,ROUND(E921/H921,2))</f>
        <v>92.96</v>
      </c>
      <c r="J921" t="s">
        <v>26</v>
      </c>
      <c r="K921" t="s">
        <v>27</v>
      </c>
      <c r="L921">
        <v>1507957200</v>
      </c>
      <c r="M921">
        <v>1510725600</v>
      </c>
      <c r="N921" s="13">
        <f>((L921/60)/60/24)+DATE(1970,1,1)</f>
        <v>43022.208333333328</v>
      </c>
      <c r="O921" s="13">
        <f>((M921/60)/60/24)+DATE(1970,1,1)</f>
        <v>43054.25</v>
      </c>
      <c r="P921" t="b">
        <v>0</v>
      </c>
      <c r="Q921" t="b">
        <v>1</v>
      </c>
      <c r="R921" t="s">
        <v>33</v>
      </c>
      <c r="S921" t="str">
        <f>LEFT(R921,SEARCH("/",R921)-1)</f>
        <v>theater</v>
      </c>
      <c r="T921" t="str">
        <f>RIGHT(R921,LEN(R921)-SEARCH("/",R921))</f>
        <v>plays</v>
      </c>
    </row>
    <row r="922" spans="1:20" ht="17" x14ac:dyDescent="0.2">
      <c r="A922">
        <v>920</v>
      </c>
      <c r="B922" t="s">
        <v>1872</v>
      </c>
      <c r="C922" s="2" t="s">
        <v>1873</v>
      </c>
      <c r="D922" s="3">
        <v>5300</v>
      </c>
      <c r="E922" s="3">
        <v>9676</v>
      </c>
      <c r="F922" s="20">
        <f>ROUND(E922/D922,2)</f>
        <v>1.83</v>
      </c>
      <c r="G922" t="s">
        <v>20</v>
      </c>
      <c r="H922">
        <v>255</v>
      </c>
      <c r="I922" s="3">
        <f>IF(H922=0,0,ROUND(E922/H922,2))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3">
        <f>((L922/60)/60/24)+DATE(1970,1,1)</f>
        <v>43503.25</v>
      </c>
      <c r="O922" s="13">
        <f>((M922/60)/60/24)+DATE(1970,1,1)</f>
        <v>43523.25</v>
      </c>
      <c r="P922" t="b">
        <v>1</v>
      </c>
      <c r="Q922" t="b">
        <v>0</v>
      </c>
      <c r="R922" t="s">
        <v>71</v>
      </c>
      <c r="S922" t="str">
        <f>LEFT(R922,SEARCH("/",R922)-1)</f>
        <v>film &amp; video</v>
      </c>
      <c r="T922" t="str">
        <f>RIGHT(R922,LEN(R922)-SEARCH("/",R922))</f>
        <v>animation</v>
      </c>
    </row>
    <row r="923" spans="1:20" ht="17" x14ac:dyDescent="0.2">
      <c r="A923">
        <v>921</v>
      </c>
      <c r="B923" t="s">
        <v>1874</v>
      </c>
      <c r="C923" s="2" t="s">
        <v>1875</v>
      </c>
      <c r="D923" s="3">
        <v>160400</v>
      </c>
      <c r="E923" s="3">
        <v>1210</v>
      </c>
      <c r="F923" s="20">
        <f>ROUND(E923/D923,2)</f>
        <v>0.01</v>
      </c>
      <c r="G923" t="s">
        <v>14</v>
      </c>
      <c r="H923">
        <v>38</v>
      </c>
      <c r="I923" s="3">
        <f>IF(H923=0,0,ROUND(E923/H923,2))</f>
        <v>31.84</v>
      </c>
      <c r="J923" t="s">
        <v>21</v>
      </c>
      <c r="K923" t="s">
        <v>22</v>
      </c>
      <c r="L923">
        <v>1329026400</v>
      </c>
      <c r="M923">
        <v>1330236000</v>
      </c>
      <c r="N923" s="13">
        <f>((L923/60)/60/24)+DATE(1970,1,1)</f>
        <v>40951.25</v>
      </c>
      <c r="O923" s="13">
        <f>((M923/60)/60/24)+DATE(1970,1,1)</f>
        <v>40965.25</v>
      </c>
      <c r="P923" t="b">
        <v>0</v>
      </c>
      <c r="Q923" t="b">
        <v>0</v>
      </c>
      <c r="R923" t="s">
        <v>28</v>
      </c>
      <c r="S923" t="str">
        <f>LEFT(R923,SEARCH("/",R923)-1)</f>
        <v>technology</v>
      </c>
      <c r="T923" t="str">
        <f>RIGHT(R923,LEN(R923)-SEARCH("/",R923))</f>
        <v>web</v>
      </c>
    </row>
    <row r="924" spans="1:20" ht="17" x14ac:dyDescent="0.2">
      <c r="A924">
        <v>922</v>
      </c>
      <c r="B924" t="s">
        <v>1876</v>
      </c>
      <c r="C924" s="2" t="s">
        <v>1877</v>
      </c>
      <c r="D924" s="3">
        <v>51400</v>
      </c>
      <c r="E924" s="3">
        <v>90440</v>
      </c>
      <c r="F924" s="20">
        <f>ROUND(E924/D924,2)</f>
        <v>1.76</v>
      </c>
      <c r="G924" t="s">
        <v>20</v>
      </c>
      <c r="H924">
        <v>2261</v>
      </c>
      <c r="I924" s="3">
        <f>IF(H924=0,0,ROUND(E924/H924,2))</f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>((L924/60)/60/24)+DATE(1970,1,1)</f>
        <v>43443.25</v>
      </c>
      <c r="O924" s="13">
        <f>((M924/60)/60/24)+DATE(1970,1,1)</f>
        <v>43452.25</v>
      </c>
      <c r="P924" t="b">
        <v>0</v>
      </c>
      <c r="Q924" t="b">
        <v>1</v>
      </c>
      <c r="R924" t="s">
        <v>319</v>
      </c>
      <c r="S924" t="str">
        <f>LEFT(R924,SEARCH("/",R924)-1)</f>
        <v>music</v>
      </c>
      <c r="T924" t="str">
        <f>RIGHT(R924,LEN(R924)-SEARCH("/",R924))</f>
        <v>world music</v>
      </c>
    </row>
    <row r="925" spans="1:20" ht="17" x14ac:dyDescent="0.2">
      <c r="A925">
        <v>923</v>
      </c>
      <c r="B925" t="s">
        <v>1878</v>
      </c>
      <c r="C925" s="2" t="s">
        <v>1879</v>
      </c>
      <c r="D925" s="3">
        <v>1700</v>
      </c>
      <c r="E925" s="3">
        <v>4044</v>
      </c>
      <c r="F925" s="20">
        <f>ROUND(E925/D925,2)</f>
        <v>2.38</v>
      </c>
      <c r="G925" t="s">
        <v>20</v>
      </c>
      <c r="H925">
        <v>40</v>
      </c>
      <c r="I925" s="3">
        <f>IF(H925=0,0,ROUND(E925/H925,2))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>((L925/60)/60/24)+DATE(1970,1,1)</f>
        <v>40373.208333333336</v>
      </c>
      <c r="O925" s="13">
        <f>((M925/60)/60/24)+DATE(1970,1,1)</f>
        <v>40374.208333333336</v>
      </c>
      <c r="P925" t="b">
        <v>0</v>
      </c>
      <c r="Q925" t="b">
        <v>0</v>
      </c>
      <c r="R925" t="s">
        <v>33</v>
      </c>
      <c r="S925" t="str">
        <f>LEFT(R925,SEARCH("/",R925)-1)</f>
        <v>theater</v>
      </c>
      <c r="T925" t="str">
        <f>RIGHT(R925,LEN(R925)-SEARCH("/",R925))</f>
        <v>plays</v>
      </c>
    </row>
    <row r="926" spans="1:20" ht="17" x14ac:dyDescent="0.2">
      <c r="A926">
        <v>924</v>
      </c>
      <c r="B926" t="s">
        <v>1880</v>
      </c>
      <c r="C926" s="2" t="s">
        <v>1881</v>
      </c>
      <c r="D926" s="3">
        <v>39400</v>
      </c>
      <c r="E926" s="3">
        <v>192292</v>
      </c>
      <c r="F926" s="20">
        <f>ROUND(E926/D926,2)</f>
        <v>4.88</v>
      </c>
      <c r="G926" t="s">
        <v>20</v>
      </c>
      <c r="H926">
        <v>2289</v>
      </c>
      <c r="I926" s="3">
        <f>IF(H926=0,0,ROUND(E926/H926,2))</f>
        <v>84.01</v>
      </c>
      <c r="J926" t="s">
        <v>107</v>
      </c>
      <c r="K926" t="s">
        <v>108</v>
      </c>
      <c r="L926">
        <v>1572498000</v>
      </c>
      <c r="M926">
        <v>1573452000</v>
      </c>
      <c r="N926" s="13">
        <f>((L926/60)/60/24)+DATE(1970,1,1)</f>
        <v>43769.208333333328</v>
      </c>
      <c r="O926" s="13">
        <f>((M926/60)/60/24)+DATE(1970,1,1)</f>
        <v>43780.25</v>
      </c>
      <c r="P926" t="b">
        <v>0</v>
      </c>
      <c r="Q926" t="b">
        <v>0</v>
      </c>
      <c r="R926" t="s">
        <v>33</v>
      </c>
      <c r="S926" t="str">
        <f>LEFT(R926,SEARCH("/",R926)-1)</f>
        <v>theater</v>
      </c>
      <c r="T926" t="str">
        <f>RIGHT(R926,LEN(R926)-SEARCH("/",R926))</f>
        <v>plays</v>
      </c>
    </row>
    <row r="927" spans="1:20" ht="34" x14ac:dyDescent="0.2">
      <c r="A927">
        <v>925</v>
      </c>
      <c r="B927" t="s">
        <v>1882</v>
      </c>
      <c r="C927" s="2" t="s">
        <v>1883</v>
      </c>
      <c r="D927" s="3">
        <v>3000</v>
      </c>
      <c r="E927" s="3">
        <v>6722</v>
      </c>
      <c r="F927" s="20">
        <f>ROUND(E927/D927,2)</f>
        <v>2.2400000000000002</v>
      </c>
      <c r="G927" t="s">
        <v>20</v>
      </c>
      <c r="H927">
        <v>65</v>
      </c>
      <c r="I927" s="3">
        <f>IF(H927=0,0,ROUND(E927/H927,2))</f>
        <v>103.42</v>
      </c>
      <c r="J927" t="s">
        <v>21</v>
      </c>
      <c r="K927" t="s">
        <v>22</v>
      </c>
      <c r="L927">
        <v>1506056400</v>
      </c>
      <c r="M927">
        <v>1507093200</v>
      </c>
      <c r="N927" s="13">
        <f>((L927/60)/60/24)+DATE(1970,1,1)</f>
        <v>43000.208333333328</v>
      </c>
      <c r="O927" s="13">
        <f>((M927/60)/60/24)+DATE(1970,1,1)</f>
        <v>43012.208333333328</v>
      </c>
      <c r="P927" t="b">
        <v>0</v>
      </c>
      <c r="Q927" t="b">
        <v>0</v>
      </c>
      <c r="R927" t="s">
        <v>33</v>
      </c>
      <c r="S927" t="str">
        <f>LEFT(R927,SEARCH("/",R927)-1)</f>
        <v>theater</v>
      </c>
      <c r="T927" t="str">
        <f>RIGHT(R927,LEN(R927)-SEARCH("/",R927))</f>
        <v>plays</v>
      </c>
    </row>
    <row r="928" spans="1:20" ht="17" x14ac:dyDescent="0.2">
      <c r="A928">
        <v>926</v>
      </c>
      <c r="B928" t="s">
        <v>1884</v>
      </c>
      <c r="C928" s="2" t="s">
        <v>1885</v>
      </c>
      <c r="D928" s="3">
        <v>8700</v>
      </c>
      <c r="E928" s="3">
        <v>1577</v>
      </c>
      <c r="F928" s="20">
        <f>ROUND(E928/D928,2)</f>
        <v>0.18</v>
      </c>
      <c r="G928" t="s">
        <v>14</v>
      </c>
      <c r="H928">
        <v>15</v>
      </c>
      <c r="I928" s="3">
        <f>IF(H928=0,0,ROUND(E928/H928,2))</f>
        <v>105.13</v>
      </c>
      <c r="J928" t="s">
        <v>21</v>
      </c>
      <c r="K928" t="s">
        <v>22</v>
      </c>
      <c r="L928">
        <v>1463029200</v>
      </c>
      <c r="M928">
        <v>1463374800</v>
      </c>
      <c r="N928" s="13">
        <f>((L928/60)/60/24)+DATE(1970,1,1)</f>
        <v>42502.208333333328</v>
      </c>
      <c r="O928" s="13">
        <f>((M928/60)/60/24)+DATE(1970,1,1)</f>
        <v>42506.208333333328</v>
      </c>
      <c r="P928" t="b">
        <v>0</v>
      </c>
      <c r="Q928" t="b">
        <v>0</v>
      </c>
      <c r="R928" t="s">
        <v>17</v>
      </c>
      <c r="S928" t="str">
        <f>LEFT(R928,SEARCH("/",R928)-1)</f>
        <v>food</v>
      </c>
      <c r="T928" t="str">
        <f>RIGHT(R928,LEN(R928)-SEARCH("/",R928))</f>
        <v>food trucks</v>
      </c>
    </row>
    <row r="929" spans="1:20" ht="17" x14ac:dyDescent="0.2">
      <c r="A929">
        <v>927</v>
      </c>
      <c r="B929" t="s">
        <v>1886</v>
      </c>
      <c r="C929" s="2" t="s">
        <v>1887</v>
      </c>
      <c r="D929" s="3">
        <v>7200</v>
      </c>
      <c r="E929" s="3">
        <v>3301</v>
      </c>
      <c r="F929" s="20">
        <f>ROUND(E929/D929,2)</f>
        <v>0.46</v>
      </c>
      <c r="G929" t="s">
        <v>14</v>
      </c>
      <c r="H929">
        <v>37</v>
      </c>
      <c r="I929" s="3">
        <f>IF(H929=0,0,ROUND(E929/H929,2))</f>
        <v>89.22</v>
      </c>
      <c r="J929" t="s">
        <v>21</v>
      </c>
      <c r="K929" t="s">
        <v>22</v>
      </c>
      <c r="L929">
        <v>1342069200</v>
      </c>
      <c r="M929">
        <v>1344574800</v>
      </c>
      <c r="N929" s="13">
        <f>((L929/60)/60/24)+DATE(1970,1,1)</f>
        <v>41102.208333333336</v>
      </c>
      <c r="O929" s="13">
        <f>((M929/60)/60/24)+DATE(1970,1,1)</f>
        <v>41131.208333333336</v>
      </c>
      <c r="P929" t="b">
        <v>0</v>
      </c>
      <c r="Q929" t="b">
        <v>0</v>
      </c>
      <c r="R929" t="s">
        <v>33</v>
      </c>
      <c r="S929" t="str">
        <f>LEFT(R929,SEARCH("/",R929)-1)</f>
        <v>theater</v>
      </c>
      <c r="T929" t="str">
        <f>RIGHT(R929,LEN(R929)-SEARCH("/",R929))</f>
        <v>plays</v>
      </c>
    </row>
    <row r="930" spans="1:20" ht="17" x14ac:dyDescent="0.2">
      <c r="A930">
        <v>928</v>
      </c>
      <c r="B930" t="s">
        <v>1888</v>
      </c>
      <c r="C930" s="2" t="s">
        <v>1889</v>
      </c>
      <c r="D930" s="3">
        <v>167400</v>
      </c>
      <c r="E930" s="3">
        <v>196386</v>
      </c>
      <c r="F930" s="20">
        <f>ROUND(E930/D930,2)</f>
        <v>1.17</v>
      </c>
      <c r="G930" t="s">
        <v>20</v>
      </c>
      <c r="H930">
        <v>3777</v>
      </c>
      <c r="I930" s="3">
        <f>IF(H930=0,0,ROUND(E930/H930,2))</f>
        <v>52</v>
      </c>
      <c r="J930" t="s">
        <v>107</v>
      </c>
      <c r="K930" t="s">
        <v>108</v>
      </c>
      <c r="L930">
        <v>1388296800</v>
      </c>
      <c r="M930">
        <v>1389074400</v>
      </c>
      <c r="N930" s="13">
        <f>((L930/60)/60/24)+DATE(1970,1,1)</f>
        <v>41637.25</v>
      </c>
      <c r="O930" s="13">
        <f>((M930/60)/60/24)+DATE(1970,1,1)</f>
        <v>41646.25</v>
      </c>
      <c r="P930" t="b">
        <v>0</v>
      </c>
      <c r="Q930" t="b">
        <v>0</v>
      </c>
      <c r="R930" t="s">
        <v>28</v>
      </c>
      <c r="S930" t="str">
        <f>LEFT(R930,SEARCH("/",R930)-1)</f>
        <v>technology</v>
      </c>
      <c r="T930" t="str">
        <f>RIGHT(R930,LEN(R930)-SEARCH("/",R930))</f>
        <v>web</v>
      </c>
    </row>
    <row r="931" spans="1:20" ht="17" x14ac:dyDescent="0.2">
      <c r="A931">
        <v>929</v>
      </c>
      <c r="B931" t="s">
        <v>1890</v>
      </c>
      <c r="C931" s="2" t="s">
        <v>1891</v>
      </c>
      <c r="D931" s="3">
        <v>5500</v>
      </c>
      <c r="E931" s="3">
        <v>11952</v>
      </c>
      <c r="F931" s="20">
        <f>ROUND(E931/D931,2)</f>
        <v>2.17</v>
      </c>
      <c r="G931" t="s">
        <v>20</v>
      </c>
      <c r="H931">
        <v>184</v>
      </c>
      <c r="I931" s="3">
        <f>IF(H931=0,0,ROUND(E931/H931,2))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3">
        <f>((L931/60)/60/24)+DATE(1970,1,1)</f>
        <v>42858.208333333328</v>
      </c>
      <c r="O931" s="13">
        <f>((M931/60)/60/24)+DATE(1970,1,1)</f>
        <v>42872.208333333328</v>
      </c>
      <c r="P931" t="b">
        <v>0</v>
      </c>
      <c r="Q931" t="b">
        <v>0</v>
      </c>
      <c r="R931" t="s">
        <v>33</v>
      </c>
      <c r="S931" t="str">
        <f>LEFT(R931,SEARCH("/",R931)-1)</f>
        <v>theater</v>
      </c>
      <c r="T931" t="str">
        <f>RIGHT(R931,LEN(R931)-SEARCH("/",R931))</f>
        <v>plays</v>
      </c>
    </row>
    <row r="932" spans="1:20" ht="17" x14ac:dyDescent="0.2">
      <c r="A932">
        <v>930</v>
      </c>
      <c r="B932" t="s">
        <v>1892</v>
      </c>
      <c r="C932" s="2" t="s">
        <v>1893</v>
      </c>
      <c r="D932" s="3">
        <v>3500</v>
      </c>
      <c r="E932" s="3">
        <v>3930</v>
      </c>
      <c r="F932" s="20">
        <f>ROUND(E932/D932,2)</f>
        <v>1.1200000000000001</v>
      </c>
      <c r="G932" t="s">
        <v>20</v>
      </c>
      <c r="H932">
        <v>85</v>
      </c>
      <c r="I932" s="3">
        <f>IF(H932=0,0,ROUND(E932/H932,2))</f>
        <v>46.24</v>
      </c>
      <c r="J932" t="s">
        <v>21</v>
      </c>
      <c r="K932" t="s">
        <v>22</v>
      </c>
      <c r="L932">
        <v>1424844000</v>
      </c>
      <c r="M932">
        <v>1425448800</v>
      </c>
      <c r="N932" s="13">
        <f>((L932/60)/60/24)+DATE(1970,1,1)</f>
        <v>42060.25</v>
      </c>
      <c r="O932" s="13">
        <f>((M932/60)/60/24)+DATE(1970,1,1)</f>
        <v>42067.25</v>
      </c>
      <c r="P932" t="b">
        <v>0</v>
      </c>
      <c r="Q932" t="b">
        <v>1</v>
      </c>
      <c r="R932" t="s">
        <v>33</v>
      </c>
      <c r="S932" t="str">
        <f>LEFT(R932,SEARCH("/",R932)-1)</f>
        <v>theater</v>
      </c>
      <c r="T932" t="str">
        <f>RIGHT(R932,LEN(R932)-SEARCH("/",R932))</f>
        <v>plays</v>
      </c>
    </row>
    <row r="933" spans="1:20" ht="17" x14ac:dyDescent="0.2">
      <c r="A933">
        <v>931</v>
      </c>
      <c r="B933" t="s">
        <v>1894</v>
      </c>
      <c r="C933" s="2" t="s">
        <v>1895</v>
      </c>
      <c r="D933" s="3">
        <v>7900</v>
      </c>
      <c r="E933" s="3">
        <v>5729</v>
      </c>
      <c r="F933" s="20">
        <f>ROUND(E933/D933,2)</f>
        <v>0.73</v>
      </c>
      <c r="G933" t="s">
        <v>14</v>
      </c>
      <c r="H933">
        <v>112</v>
      </c>
      <c r="I933" s="3">
        <f>IF(H933=0,0,ROUND(E933/H933,2))</f>
        <v>51.15</v>
      </c>
      <c r="J933" t="s">
        <v>21</v>
      </c>
      <c r="K933" t="s">
        <v>22</v>
      </c>
      <c r="L933">
        <v>1403931600</v>
      </c>
      <c r="M933">
        <v>1404104400</v>
      </c>
      <c r="N933" s="13">
        <f>((L933/60)/60/24)+DATE(1970,1,1)</f>
        <v>41818.208333333336</v>
      </c>
      <c r="O933" s="13">
        <f>((M933/60)/60/24)+DATE(1970,1,1)</f>
        <v>41820.208333333336</v>
      </c>
      <c r="P933" t="b">
        <v>0</v>
      </c>
      <c r="Q933" t="b">
        <v>1</v>
      </c>
      <c r="R933" t="s">
        <v>33</v>
      </c>
      <c r="S933" t="str">
        <f>LEFT(R933,SEARCH("/",R933)-1)</f>
        <v>theater</v>
      </c>
      <c r="T933" t="str">
        <f>RIGHT(R933,LEN(R933)-SEARCH("/",R933))</f>
        <v>plays</v>
      </c>
    </row>
    <row r="934" spans="1:20" ht="17" x14ac:dyDescent="0.2">
      <c r="A934">
        <v>932</v>
      </c>
      <c r="B934" t="s">
        <v>1896</v>
      </c>
      <c r="C934" s="2" t="s">
        <v>1897</v>
      </c>
      <c r="D934" s="3">
        <v>2300</v>
      </c>
      <c r="E934" s="3">
        <v>4883</v>
      </c>
      <c r="F934" s="20">
        <f>ROUND(E934/D934,2)</f>
        <v>2.12</v>
      </c>
      <c r="G934" t="s">
        <v>20</v>
      </c>
      <c r="H934">
        <v>144</v>
      </c>
      <c r="I934" s="3">
        <f>IF(H934=0,0,ROUND(E934/H934,2))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3">
        <f>((L934/60)/60/24)+DATE(1970,1,1)</f>
        <v>41709.208333333336</v>
      </c>
      <c r="O934" s="13">
        <f>((M934/60)/60/24)+DATE(1970,1,1)</f>
        <v>41712.208333333336</v>
      </c>
      <c r="P934" t="b">
        <v>0</v>
      </c>
      <c r="Q934" t="b">
        <v>0</v>
      </c>
      <c r="R934" t="s">
        <v>23</v>
      </c>
      <c r="S934" t="str">
        <f>LEFT(R934,SEARCH("/",R934)-1)</f>
        <v>music</v>
      </c>
      <c r="T934" t="str">
        <f>RIGHT(R934,LEN(R934)-SEARCH("/",R934))</f>
        <v>rock</v>
      </c>
    </row>
    <row r="935" spans="1:20" ht="17" x14ac:dyDescent="0.2">
      <c r="A935">
        <v>933</v>
      </c>
      <c r="B935" t="s">
        <v>1898</v>
      </c>
      <c r="C935" s="2" t="s">
        <v>1899</v>
      </c>
      <c r="D935" s="3">
        <v>73000</v>
      </c>
      <c r="E935" s="3">
        <v>175015</v>
      </c>
      <c r="F935" s="20">
        <f>ROUND(E935/D935,2)</f>
        <v>2.4</v>
      </c>
      <c r="G935" t="s">
        <v>20</v>
      </c>
      <c r="H935">
        <v>1902</v>
      </c>
      <c r="I935" s="3">
        <f>IF(H935=0,0,ROUND(E935/H935,2))</f>
        <v>92.02</v>
      </c>
      <c r="J935" t="s">
        <v>21</v>
      </c>
      <c r="K935" t="s">
        <v>22</v>
      </c>
      <c r="L935">
        <v>1365397200</v>
      </c>
      <c r="M935">
        <v>1366520400</v>
      </c>
      <c r="N935" s="13">
        <f>((L935/60)/60/24)+DATE(1970,1,1)</f>
        <v>41372.208333333336</v>
      </c>
      <c r="O935" s="13">
        <f>((M935/60)/60/24)+DATE(1970,1,1)</f>
        <v>41385.208333333336</v>
      </c>
      <c r="P935" t="b">
        <v>0</v>
      </c>
      <c r="Q935" t="b">
        <v>0</v>
      </c>
      <c r="R935" t="s">
        <v>33</v>
      </c>
      <c r="S935" t="str">
        <f>LEFT(R935,SEARCH("/",R935)-1)</f>
        <v>theater</v>
      </c>
      <c r="T935" t="str">
        <f>RIGHT(R935,LEN(R935)-SEARCH("/",R935))</f>
        <v>plays</v>
      </c>
    </row>
    <row r="936" spans="1:20" ht="17" x14ac:dyDescent="0.2">
      <c r="A936">
        <v>934</v>
      </c>
      <c r="B936" t="s">
        <v>1900</v>
      </c>
      <c r="C936" s="2" t="s">
        <v>1901</v>
      </c>
      <c r="D936" s="3">
        <v>6200</v>
      </c>
      <c r="E936" s="3">
        <v>11280</v>
      </c>
      <c r="F936" s="20">
        <f>ROUND(E936/D936,2)</f>
        <v>1.82</v>
      </c>
      <c r="G936" t="s">
        <v>20</v>
      </c>
      <c r="H936">
        <v>105</v>
      </c>
      <c r="I936" s="3">
        <f>IF(H936=0,0,ROUND(E936/H936,2))</f>
        <v>107.43</v>
      </c>
      <c r="J936" t="s">
        <v>21</v>
      </c>
      <c r="K936" t="s">
        <v>22</v>
      </c>
      <c r="L936">
        <v>1456120800</v>
      </c>
      <c r="M936">
        <v>1456639200</v>
      </c>
      <c r="N936" s="13">
        <f>((L936/60)/60/24)+DATE(1970,1,1)</f>
        <v>42422.25</v>
      </c>
      <c r="O936" s="13">
        <f>((M936/60)/60/24)+DATE(1970,1,1)</f>
        <v>42428.25</v>
      </c>
      <c r="P936" t="b">
        <v>0</v>
      </c>
      <c r="Q936" t="b">
        <v>0</v>
      </c>
      <c r="R936" t="s">
        <v>33</v>
      </c>
      <c r="S936" t="str">
        <f>LEFT(R936,SEARCH("/",R936)-1)</f>
        <v>theater</v>
      </c>
      <c r="T936" t="str">
        <f>RIGHT(R936,LEN(R936)-SEARCH("/",R936))</f>
        <v>plays</v>
      </c>
    </row>
    <row r="937" spans="1:20" ht="34" x14ac:dyDescent="0.2">
      <c r="A937">
        <v>935</v>
      </c>
      <c r="B937" t="s">
        <v>1902</v>
      </c>
      <c r="C937" s="2" t="s">
        <v>1903</v>
      </c>
      <c r="D937" s="3">
        <v>6100</v>
      </c>
      <c r="E937" s="3">
        <v>10012</v>
      </c>
      <c r="F937" s="20">
        <f>ROUND(E937/D937,2)</f>
        <v>1.64</v>
      </c>
      <c r="G937" t="s">
        <v>20</v>
      </c>
      <c r="H937">
        <v>132</v>
      </c>
      <c r="I937" s="3">
        <f>IF(H937=0,0,ROUND(E937/H937,2))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3">
        <f>((L937/60)/60/24)+DATE(1970,1,1)</f>
        <v>42209.208333333328</v>
      </c>
      <c r="O937" s="13">
        <f>((M937/60)/60/24)+DATE(1970,1,1)</f>
        <v>42216.208333333328</v>
      </c>
      <c r="P937" t="b">
        <v>0</v>
      </c>
      <c r="Q937" t="b">
        <v>0</v>
      </c>
      <c r="R937" t="s">
        <v>33</v>
      </c>
      <c r="S937" t="str">
        <f>LEFT(R937,SEARCH("/",R937)-1)</f>
        <v>theater</v>
      </c>
      <c r="T937" t="str">
        <f>RIGHT(R937,LEN(R937)-SEARCH("/",R937))</f>
        <v>plays</v>
      </c>
    </row>
    <row r="938" spans="1:20" ht="17" x14ac:dyDescent="0.2">
      <c r="A938">
        <v>936</v>
      </c>
      <c r="B938" t="s">
        <v>1246</v>
      </c>
      <c r="C938" s="2" t="s">
        <v>1904</v>
      </c>
      <c r="D938" s="3">
        <v>103200</v>
      </c>
      <c r="E938" s="3">
        <v>1690</v>
      </c>
      <c r="F938" s="20">
        <f>ROUND(E938/D938,2)</f>
        <v>0.02</v>
      </c>
      <c r="G938" t="s">
        <v>14</v>
      </c>
      <c r="H938">
        <v>21</v>
      </c>
      <c r="I938" s="3">
        <f>IF(H938=0,0,ROUND(E938/H938,2))</f>
        <v>80.48</v>
      </c>
      <c r="J938" t="s">
        <v>21</v>
      </c>
      <c r="K938" t="s">
        <v>22</v>
      </c>
      <c r="L938">
        <v>1563771600</v>
      </c>
      <c r="M938">
        <v>1564030800</v>
      </c>
      <c r="N938" s="13">
        <f>((L938/60)/60/24)+DATE(1970,1,1)</f>
        <v>43668.208333333328</v>
      </c>
      <c r="O938" s="13">
        <f>((M938/60)/60/24)+DATE(1970,1,1)</f>
        <v>43671.208333333328</v>
      </c>
      <c r="P938" t="b">
        <v>1</v>
      </c>
      <c r="Q938" t="b">
        <v>0</v>
      </c>
      <c r="R938" t="s">
        <v>33</v>
      </c>
      <c r="S938" t="str">
        <f>LEFT(R938,SEARCH("/",R938)-1)</f>
        <v>theater</v>
      </c>
      <c r="T938" t="str">
        <f>RIGHT(R938,LEN(R938)-SEARCH("/",R938))</f>
        <v>plays</v>
      </c>
    </row>
    <row r="939" spans="1:20" ht="17" x14ac:dyDescent="0.2">
      <c r="A939">
        <v>937</v>
      </c>
      <c r="B939" t="s">
        <v>1905</v>
      </c>
      <c r="C939" s="2" t="s">
        <v>1906</v>
      </c>
      <c r="D939" s="3">
        <v>171000</v>
      </c>
      <c r="E939" s="3">
        <v>84891</v>
      </c>
      <c r="F939" s="20">
        <f>ROUND(E939/D939,2)</f>
        <v>0.5</v>
      </c>
      <c r="G939" t="s">
        <v>74</v>
      </c>
      <c r="H939">
        <v>976</v>
      </c>
      <c r="I939" s="3">
        <f>IF(H939=0,0,ROUND(E939/H939,2))</f>
        <v>86.98</v>
      </c>
      <c r="J939" t="s">
        <v>21</v>
      </c>
      <c r="K939" t="s">
        <v>22</v>
      </c>
      <c r="L939">
        <v>1448517600</v>
      </c>
      <c r="M939">
        <v>1449295200</v>
      </c>
      <c r="N939" s="13">
        <f>((L939/60)/60/24)+DATE(1970,1,1)</f>
        <v>42334.25</v>
      </c>
      <c r="O939" s="13">
        <f>((M939/60)/60/24)+DATE(1970,1,1)</f>
        <v>42343.25</v>
      </c>
      <c r="P939" t="b">
        <v>0</v>
      </c>
      <c r="Q939" t="b">
        <v>0</v>
      </c>
      <c r="R939" t="s">
        <v>42</v>
      </c>
      <c r="S939" t="str">
        <f>LEFT(R939,SEARCH("/",R939)-1)</f>
        <v>film &amp; video</v>
      </c>
      <c r="T939" t="str">
        <f>RIGHT(R939,LEN(R939)-SEARCH("/",R939))</f>
        <v>documentary</v>
      </c>
    </row>
    <row r="940" spans="1:20" ht="17" x14ac:dyDescent="0.2">
      <c r="A940">
        <v>938</v>
      </c>
      <c r="B940" t="s">
        <v>1907</v>
      </c>
      <c r="C940" s="2" t="s">
        <v>1908</v>
      </c>
      <c r="D940" s="3">
        <v>9200</v>
      </c>
      <c r="E940" s="3">
        <v>10093</v>
      </c>
      <c r="F940" s="20">
        <f>ROUND(E940/D940,2)</f>
        <v>1.1000000000000001</v>
      </c>
      <c r="G940" t="s">
        <v>20</v>
      </c>
      <c r="H940">
        <v>96</v>
      </c>
      <c r="I940" s="3">
        <f>IF(H940=0,0,ROUND(E940/H940,2))</f>
        <v>105.14</v>
      </c>
      <c r="J940" t="s">
        <v>21</v>
      </c>
      <c r="K940" t="s">
        <v>22</v>
      </c>
      <c r="L940">
        <v>1528779600</v>
      </c>
      <c r="M940">
        <v>1531890000</v>
      </c>
      <c r="N940" s="13">
        <f>((L940/60)/60/24)+DATE(1970,1,1)</f>
        <v>43263.208333333328</v>
      </c>
      <c r="O940" s="13">
        <f>((M940/60)/60/24)+DATE(1970,1,1)</f>
        <v>43299.208333333328</v>
      </c>
      <c r="P940" t="b">
        <v>0</v>
      </c>
      <c r="Q940" t="b">
        <v>1</v>
      </c>
      <c r="R940" t="s">
        <v>119</v>
      </c>
      <c r="S940" t="str">
        <f>LEFT(R940,SEARCH("/",R940)-1)</f>
        <v>publishing</v>
      </c>
      <c r="T940" t="str">
        <f>RIGHT(R940,LEN(R940)-SEARCH("/",R940))</f>
        <v>fiction</v>
      </c>
    </row>
    <row r="941" spans="1:20" ht="34" x14ac:dyDescent="0.2">
      <c r="A941">
        <v>939</v>
      </c>
      <c r="B941" t="s">
        <v>1909</v>
      </c>
      <c r="C941" s="2" t="s">
        <v>1910</v>
      </c>
      <c r="D941" s="3">
        <v>7800</v>
      </c>
      <c r="E941" s="3">
        <v>3839</v>
      </c>
      <c r="F941" s="20">
        <f>ROUND(E941/D941,2)</f>
        <v>0.49</v>
      </c>
      <c r="G941" t="s">
        <v>14</v>
      </c>
      <c r="H941">
        <v>67</v>
      </c>
      <c r="I941" s="3">
        <f>IF(H941=0,0,ROUND(E941/H941,2))</f>
        <v>57.3</v>
      </c>
      <c r="J941" t="s">
        <v>21</v>
      </c>
      <c r="K941" t="s">
        <v>22</v>
      </c>
      <c r="L941">
        <v>1304744400</v>
      </c>
      <c r="M941">
        <v>1306213200</v>
      </c>
      <c r="N941" s="13">
        <f>((L941/60)/60/24)+DATE(1970,1,1)</f>
        <v>40670.208333333336</v>
      </c>
      <c r="O941" s="13">
        <f>((M941/60)/60/24)+DATE(1970,1,1)</f>
        <v>40687.208333333336</v>
      </c>
      <c r="P941" t="b">
        <v>0</v>
      </c>
      <c r="Q941" t="b">
        <v>1</v>
      </c>
      <c r="R941" t="s">
        <v>89</v>
      </c>
      <c r="S941" t="str">
        <f>LEFT(R941,SEARCH("/",R941)-1)</f>
        <v>games</v>
      </c>
      <c r="T941" t="str">
        <f>RIGHT(R941,LEN(R941)-SEARCH("/",R941))</f>
        <v>video games</v>
      </c>
    </row>
    <row r="942" spans="1:20" ht="17" x14ac:dyDescent="0.2">
      <c r="A942">
        <v>940</v>
      </c>
      <c r="B942" t="s">
        <v>1911</v>
      </c>
      <c r="C942" s="2" t="s">
        <v>1912</v>
      </c>
      <c r="D942" s="3">
        <v>9900</v>
      </c>
      <c r="E942" s="3">
        <v>6161</v>
      </c>
      <c r="F942" s="20">
        <f>ROUND(E942/D942,2)</f>
        <v>0.62</v>
      </c>
      <c r="G942" t="s">
        <v>47</v>
      </c>
      <c r="H942">
        <v>66</v>
      </c>
      <c r="I942" s="3">
        <f>IF(H942=0,0,ROUND(E942/H942,2))</f>
        <v>93.35</v>
      </c>
      <c r="J942" t="s">
        <v>15</v>
      </c>
      <c r="K942" t="s">
        <v>16</v>
      </c>
      <c r="L942">
        <v>1354341600</v>
      </c>
      <c r="M942">
        <v>1356242400</v>
      </c>
      <c r="N942" s="13">
        <f>((L942/60)/60/24)+DATE(1970,1,1)</f>
        <v>41244.25</v>
      </c>
      <c r="O942" s="13">
        <f>((M942/60)/60/24)+DATE(1970,1,1)</f>
        <v>41266.25</v>
      </c>
      <c r="P942" t="b">
        <v>0</v>
      </c>
      <c r="Q942" t="b">
        <v>0</v>
      </c>
      <c r="R942" t="s">
        <v>28</v>
      </c>
      <c r="S942" t="str">
        <f>LEFT(R942,SEARCH("/",R942)-1)</f>
        <v>technology</v>
      </c>
      <c r="T942" t="str">
        <f>RIGHT(R942,LEN(R942)-SEARCH("/",R942))</f>
        <v>web</v>
      </c>
    </row>
    <row r="943" spans="1:20" ht="17" x14ac:dyDescent="0.2">
      <c r="A943">
        <v>941</v>
      </c>
      <c r="B943" t="s">
        <v>1913</v>
      </c>
      <c r="C943" s="2" t="s">
        <v>1914</v>
      </c>
      <c r="D943" s="3">
        <v>43000</v>
      </c>
      <c r="E943" s="3">
        <v>5615</v>
      </c>
      <c r="F943" s="20">
        <f>ROUND(E943/D943,2)</f>
        <v>0.13</v>
      </c>
      <c r="G943" t="s">
        <v>14</v>
      </c>
      <c r="H943">
        <v>78</v>
      </c>
      <c r="I943" s="3">
        <f>IF(H943=0,0,ROUND(E943/H943,2))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3">
        <f>((L943/60)/60/24)+DATE(1970,1,1)</f>
        <v>40552.25</v>
      </c>
      <c r="O943" s="13">
        <f>((M943/60)/60/24)+DATE(1970,1,1)</f>
        <v>40587.25</v>
      </c>
      <c r="P943" t="b">
        <v>1</v>
      </c>
      <c r="Q943" t="b">
        <v>0</v>
      </c>
      <c r="R943" t="s">
        <v>33</v>
      </c>
      <c r="S943" t="str">
        <f>LEFT(R943,SEARCH("/",R943)-1)</f>
        <v>theater</v>
      </c>
      <c r="T943" t="str">
        <f>RIGHT(R943,LEN(R943)-SEARCH("/",R943))</f>
        <v>plays</v>
      </c>
    </row>
    <row r="944" spans="1:20" ht="17" x14ac:dyDescent="0.2">
      <c r="A944">
        <v>942</v>
      </c>
      <c r="B944" t="s">
        <v>1907</v>
      </c>
      <c r="C944" s="2" t="s">
        <v>1915</v>
      </c>
      <c r="D944" s="3">
        <v>9600</v>
      </c>
      <c r="E944" s="3">
        <v>6205</v>
      </c>
      <c r="F944" s="20">
        <f>ROUND(E944/D944,2)</f>
        <v>0.65</v>
      </c>
      <c r="G944" t="s">
        <v>14</v>
      </c>
      <c r="H944">
        <v>67</v>
      </c>
      <c r="I944" s="3">
        <f>IF(H944=0,0,ROUND(E944/H944,2))</f>
        <v>92.61</v>
      </c>
      <c r="J944" t="s">
        <v>26</v>
      </c>
      <c r="K944" t="s">
        <v>27</v>
      </c>
      <c r="L944">
        <v>1295935200</v>
      </c>
      <c r="M944">
        <v>1296194400</v>
      </c>
      <c r="N944" s="13">
        <f>((L944/60)/60/24)+DATE(1970,1,1)</f>
        <v>40568.25</v>
      </c>
      <c r="O944" s="13">
        <f>((M944/60)/60/24)+DATE(1970,1,1)</f>
        <v>40571.25</v>
      </c>
      <c r="P944" t="b">
        <v>0</v>
      </c>
      <c r="Q944" t="b">
        <v>0</v>
      </c>
      <c r="R944" t="s">
        <v>33</v>
      </c>
      <c r="S944" t="str">
        <f>LEFT(R944,SEARCH("/",R944)-1)</f>
        <v>theater</v>
      </c>
      <c r="T944" t="str">
        <f>RIGHT(R944,LEN(R944)-SEARCH("/",R944))</f>
        <v>plays</v>
      </c>
    </row>
    <row r="945" spans="1:20" ht="17" x14ac:dyDescent="0.2">
      <c r="A945">
        <v>943</v>
      </c>
      <c r="B945" t="s">
        <v>1916</v>
      </c>
      <c r="C945" s="2" t="s">
        <v>1917</v>
      </c>
      <c r="D945" s="3">
        <v>7500</v>
      </c>
      <c r="E945" s="3">
        <v>11969</v>
      </c>
      <c r="F945" s="20">
        <f>ROUND(E945/D945,2)</f>
        <v>1.6</v>
      </c>
      <c r="G945" t="s">
        <v>20</v>
      </c>
      <c r="H945">
        <v>114</v>
      </c>
      <c r="I945" s="3">
        <f>IF(H945=0,0,ROUND(E945/H945,2))</f>
        <v>104.99</v>
      </c>
      <c r="J945" t="s">
        <v>21</v>
      </c>
      <c r="K945" t="s">
        <v>22</v>
      </c>
      <c r="L945">
        <v>1411534800</v>
      </c>
      <c r="M945">
        <v>1414558800</v>
      </c>
      <c r="N945" s="13">
        <f>((L945/60)/60/24)+DATE(1970,1,1)</f>
        <v>41906.208333333336</v>
      </c>
      <c r="O945" s="13">
        <f>((M945/60)/60/24)+DATE(1970,1,1)</f>
        <v>41941.208333333336</v>
      </c>
      <c r="P945" t="b">
        <v>0</v>
      </c>
      <c r="Q945" t="b">
        <v>0</v>
      </c>
      <c r="R945" t="s">
        <v>17</v>
      </c>
      <c r="S945" t="str">
        <f>LEFT(R945,SEARCH("/",R945)-1)</f>
        <v>food</v>
      </c>
      <c r="T945" t="str">
        <f>RIGHT(R945,LEN(R945)-SEARCH("/",R945))</f>
        <v>food trucks</v>
      </c>
    </row>
    <row r="946" spans="1:20" ht="17" x14ac:dyDescent="0.2">
      <c r="A946">
        <v>944</v>
      </c>
      <c r="B946" t="s">
        <v>1918</v>
      </c>
      <c r="C946" s="2" t="s">
        <v>1919</v>
      </c>
      <c r="D946" s="3">
        <v>10000</v>
      </c>
      <c r="E946" s="3">
        <v>8142</v>
      </c>
      <c r="F946" s="20">
        <f>ROUND(E946/D946,2)</f>
        <v>0.81</v>
      </c>
      <c r="G946" t="s">
        <v>14</v>
      </c>
      <c r="H946">
        <v>263</v>
      </c>
      <c r="I946" s="3">
        <f>IF(H946=0,0,ROUND(E946/H946,2))</f>
        <v>30.96</v>
      </c>
      <c r="J946" t="s">
        <v>26</v>
      </c>
      <c r="K946" t="s">
        <v>27</v>
      </c>
      <c r="L946">
        <v>1486706400</v>
      </c>
      <c r="M946">
        <v>1488348000</v>
      </c>
      <c r="N946" s="13">
        <f>((L946/60)/60/24)+DATE(1970,1,1)</f>
        <v>42776.25</v>
      </c>
      <c r="O946" s="13">
        <f>((M946/60)/60/24)+DATE(1970,1,1)</f>
        <v>42795.25</v>
      </c>
      <c r="P946" t="b">
        <v>0</v>
      </c>
      <c r="Q946" t="b">
        <v>0</v>
      </c>
      <c r="R946" t="s">
        <v>122</v>
      </c>
      <c r="S946" t="str">
        <f>LEFT(R946,SEARCH("/",R946)-1)</f>
        <v>photography</v>
      </c>
      <c r="T946" t="str">
        <f>RIGHT(R946,LEN(R946)-SEARCH("/",R946))</f>
        <v>photography books</v>
      </c>
    </row>
    <row r="947" spans="1:20" ht="17" x14ac:dyDescent="0.2">
      <c r="A947">
        <v>945</v>
      </c>
      <c r="B947" t="s">
        <v>1920</v>
      </c>
      <c r="C947" s="2" t="s">
        <v>1921</v>
      </c>
      <c r="D947" s="3">
        <v>172000</v>
      </c>
      <c r="E947" s="3">
        <v>55805</v>
      </c>
      <c r="F947" s="20">
        <f>ROUND(E947/D947,2)</f>
        <v>0.32</v>
      </c>
      <c r="G947" t="s">
        <v>14</v>
      </c>
      <c r="H947">
        <v>1691</v>
      </c>
      <c r="I947" s="3">
        <f>IF(H947=0,0,ROUND(E947/H947,2))</f>
        <v>33</v>
      </c>
      <c r="J947" t="s">
        <v>21</v>
      </c>
      <c r="K947" t="s">
        <v>22</v>
      </c>
      <c r="L947">
        <v>1333602000</v>
      </c>
      <c r="M947">
        <v>1334898000</v>
      </c>
      <c r="N947" s="13">
        <f>((L947/60)/60/24)+DATE(1970,1,1)</f>
        <v>41004.208333333336</v>
      </c>
      <c r="O947" s="13">
        <f>((M947/60)/60/24)+DATE(1970,1,1)</f>
        <v>41019.208333333336</v>
      </c>
      <c r="P947" t="b">
        <v>1</v>
      </c>
      <c r="Q947" t="b">
        <v>0</v>
      </c>
      <c r="R947" t="s">
        <v>122</v>
      </c>
      <c r="S947" t="str">
        <f>LEFT(R947,SEARCH("/",R947)-1)</f>
        <v>photography</v>
      </c>
      <c r="T947" t="str">
        <f>RIGHT(R947,LEN(R947)-SEARCH("/",R947))</f>
        <v>photography books</v>
      </c>
    </row>
    <row r="948" spans="1:20" ht="34" x14ac:dyDescent="0.2">
      <c r="A948">
        <v>946</v>
      </c>
      <c r="B948" t="s">
        <v>1922</v>
      </c>
      <c r="C948" s="2" t="s">
        <v>1923</v>
      </c>
      <c r="D948" s="3">
        <v>153700</v>
      </c>
      <c r="E948" s="3">
        <v>15238</v>
      </c>
      <c r="F948" s="20">
        <f>ROUND(E948/D948,2)</f>
        <v>0.1</v>
      </c>
      <c r="G948" t="s">
        <v>14</v>
      </c>
      <c r="H948">
        <v>181</v>
      </c>
      <c r="I948" s="3">
        <f>IF(H948=0,0,ROUND(E948/H948,2))</f>
        <v>84.19</v>
      </c>
      <c r="J948" t="s">
        <v>21</v>
      </c>
      <c r="K948" t="s">
        <v>22</v>
      </c>
      <c r="L948">
        <v>1308200400</v>
      </c>
      <c r="M948">
        <v>1308373200</v>
      </c>
      <c r="N948" s="13">
        <f>((L948/60)/60/24)+DATE(1970,1,1)</f>
        <v>40710.208333333336</v>
      </c>
      <c r="O948" s="13">
        <f>((M948/60)/60/24)+DATE(1970,1,1)</f>
        <v>40712.208333333336</v>
      </c>
      <c r="P948" t="b">
        <v>0</v>
      </c>
      <c r="Q948" t="b">
        <v>0</v>
      </c>
      <c r="R948" t="s">
        <v>33</v>
      </c>
      <c r="S948" t="str">
        <f>LEFT(R948,SEARCH("/",R948)-1)</f>
        <v>theater</v>
      </c>
      <c r="T948" t="str">
        <f>RIGHT(R948,LEN(R948)-SEARCH("/",R948))</f>
        <v>plays</v>
      </c>
    </row>
    <row r="949" spans="1:20" ht="17" x14ac:dyDescent="0.2">
      <c r="A949">
        <v>947</v>
      </c>
      <c r="B949" t="s">
        <v>1924</v>
      </c>
      <c r="C949" s="2" t="s">
        <v>1925</v>
      </c>
      <c r="D949" s="3">
        <v>3600</v>
      </c>
      <c r="E949" s="3">
        <v>961</v>
      </c>
      <c r="F949" s="20">
        <f>ROUND(E949/D949,2)</f>
        <v>0.27</v>
      </c>
      <c r="G949" t="s">
        <v>14</v>
      </c>
      <c r="H949">
        <v>13</v>
      </c>
      <c r="I949" s="3">
        <f>IF(H949=0,0,ROUND(E949/H949,2))</f>
        <v>73.92</v>
      </c>
      <c r="J949" t="s">
        <v>21</v>
      </c>
      <c r="K949" t="s">
        <v>22</v>
      </c>
      <c r="L949">
        <v>1411707600</v>
      </c>
      <c r="M949">
        <v>1412312400</v>
      </c>
      <c r="N949" s="13">
        <f>((L949/60)/60/24)+DATE(1970,1,1)</f>
        <v>41908.208333333336</v>
      </c>
      <c r="O949" s="13">
        <f>((M949/60)/60/24)+DATE(1970,1,1)</f>
        <v>41915.208333333336</v>
      </c>
      <c r="P949" t="b">
        <v>0</v>
      </c>
      <c r="Q949" t="b">
        <v>0</v>
      </c>
      <c r="R949" t="s">
        <v>33</v>
      </c>
      <c r="S949" t="str">
        <f>LEFT(R949,SEARCH("/",R949)-1)</f>
        <v>theater</v>
      </c>
      <c r="T949" t="str">
        <f>RIGHT(R949,LEN(R949)-SEARCH("/",R949))</f>
        <v>plays</v>
      </c>
    </row>
    <row r="950" spans="1:20" ht="17" x14ac:dyDescent="0.2">
      <c r="A950">
        <v>948</v>
      </c>
      <c r="B950" t="s">
        <v>1926</v>
      </c>
      <c r="C950" s="2" t="s">
        <v>1927</v>
      </c>
      <c r="D950" s="3">
        <v>9400</v>
      </c>
      <c r="E950" s="3">
        <v>5918</v>
      </c>
      <c r="F950" s="20">
        <f>ROUND(E950/D950,2)</f>
        <v>0.63</v>
      </c>
      <c r="G950" t="s">
        <v>74</v>
      </c>
      <c r="H950">
        <v>160</v>
      </c>
      <c r="I950" s="3">
        <f>IF(H950=0,0,ROUND(E950/H950,2))</f>
        <v>36.99</v>
      </c>
      <c r="J950" t="s">
        <v>21</v>
      </c>
      <c r="K950" t="s">
        <v>22</v>
      </c>
      <c r="L950">
        <v>1418364000</v>
      </c>
      <c r="M950">
        <v>1419228000</v>
      </c>
      <c r="N950" s="13">
        <f>((L950/60)/60/24)+DATE(1970,1,1)</f>
        <v>41985.25</v>
      </c>
      <c r="O950" s="13">
        <f>((M950/60)/60/24)+DATE(1970,1,1)</f>
        <v>41995.25</v>
      </c>
      <c r="P950" t="b">
        <v>1</v>
      </c>
      <c r="Q950" t="b">
        <v>1</v>
      </c>
      <c r="R950" t="s">
        <v>42</v>
      </c>
      <c r="S950" t="str">
        <f>LEFT(R950,SEARCH("/",R950)-1)</f>
        <v>film &amp; video</v>
      </c>
      <c r="T950" t="str">
        <f>RIGHT(R950,LEN(R950)-SEARCH("/",R950))</f>
        <v>documentary</v>
      </c>
    </row>
    <row r="951" spans="1:20" ht="34" x14ac:dyDescent="0.2">
      <c r="A951">
        <v>949</v>
      </c>
      <c r="B951" t="s">
        <v>1928</v>
      </c>
      <c r="C951" s="2" t="s">
        <v>1929</v>
      </c>
      <c r="D951" s="3">
        <v>5900</v>
      </c>
      <c r="E951" s="3">
        <v>9520</v>
      </c>
      <c r="F951" s="20">
        <f>ROUND(E951/D951,2)</f>
        <v>1.61</v>
      </c>
      <c r="G951" t="s">
        <v>20</v>
      </c>
      <c r="H951">
        <v>203</v>
      </c>
      <c r="I951" s="3">
        <f>IF(H951=0,0,ROUND(E951/H951,2))</f>
        <v>46.9</v>
      </c>
      <c r="J951" t="s">
        <v>21</v>
      </c>
      <c r="K951" t="s">
        <v>22</v>
      </c>
      <c r="L951">
        <v>1429333200</v>
      </c>
      <c r="M951">
        <v>1430974800</v>
      </c>
      <c r="N951" s="13">
        <f>((L951/60)/60/24)+DATE(1970,1,1)</f>
        <v>42112.208333333328</v>
      </c>
      <c r="O951" s="13">
        <f>((M951/60)/60/24)+DATE(1970,1,1)</f>
        <v>42131.208333333328</v>
      </c>
      <c r="P951" t="b">
        <v>0</v>
      </c>
      <c r="Q951" t="b">
        <v>0</v>
      </c>
      <c r="R951" t="s">
        <v>28</v>
      </c>
      <c r="S951" t="str">
        <f>LEFT(R951,SEARCH("/",R951)-1)</f>
        <v>technology</v>
      </c>
      <c r="T951" t="str">
        <f>RIGHT(R951,LEN(R951)-SEARCH("/",R951))</f>
        <v>web</v>
      </c>
    </row>
    <row r="952" spans="1:20" ht="17" x14ac:dyDescent="0.2">
      <c r="A952">
        <v>950</v>
      </c>
      <c r="B952" t="s">
        <v>1930</v>
      </c>
      <c r="C952" s="2" t="s">
        <v>1931</v>
      </c>
      <c r="D952" s="3">
        <v>100</v>
      </c>
      <c r="E952" s="3">
        <v>5</v>
      </c>
      <c r="F952" s="20">
        <f>ROUND(E952/D952,2)</f>
        <v>0.05</v>
      </c>
      <c r="G952" t="s">
        <v>14</v>
      </c>
      <c r="H952">
        <v>1</v>
      </c>
      <c r="I952" s="3">
        <f>IF(H952=0,0,ROUND(E952/H952,2))</f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>((L952/60)/60/24)+DATE(1970,1,1)</f>
        <v>43571.208333333328</v>
      </c>
      <c r="O952" s="13">
        <f>((M952/60)/60/24)+DATE(1970,1,1)</f>
        <v>43576.208333333328</v>
      </c>
      <c r="P952" t="b">
        <v>0</v>
      </c>
      <c r="Q952" t="b">
        <v>1</v>
      </c>
      <c r="R952" t="s">
        <v>33</v>
      </c>
      <c r="S952" t="str">
        <f>LEFT(R952,SEARCH("/",R952)-1)</f>
        <v>theater</v>
      </c>
      <c r="T952" t="str">
        <f>RIGHT(R952,LEN(R952)-SEARCH("/",R952))</f>
        <v>plays</v>
      </c>
    </row>
    <row r="953" spans="1:20" ht="17" x14ac:dyDescent="0.2">
      <c r="A953">
        <v>951</v>
      </c>
      <c r="B953" t="s">
        <v>1932</v>
      </c>
      <c r="C953" s="2" t="s">
        <v>1933</v>
      </c>
      <c r="D953" s="3">
        <v>14500</v>
      </c>
      <c r="E953" s="3">
        <v>159056</v>
      </c>
      <c r="F953" s="20">
        <f>ROUND(E953/D953,2)</f>
        <v>10.97</v>
      </c>
      <c r="G953" t="s">
        <v>20</v>
      </c>
      <c r="H953">
        <v>1559</v>
      </c>
      <c r="I953" s="3">
        <f>IF(H953=0,0,ROUND(E953/H953,2))</f>
        <v>102.02</v>
      </c>
      <c r="J953" t="s">
        <v>21</v>
      </c>
      <c r="K953" t="s">
        <v>22</v>
      </c>
      <c r="L953">
        <v>1482732000</v>
      </c>
      <c r="M953">
        <v>1482818400</v>
      </c>
      <c r="N953" s="13">
        <f>((L953/60)/60/24)+DATE(1970,1,1)</f>
        <v>42730.25</v>
      </c>
      <c r="O953" s="13">
        <f>((M953/60)/60/24)+DATE(1970,1,1)</f>
        <v>42731.25</v>
      </c>
      <c r="P953" t="b">
        <v>0</v>
      </c>
      <c r="Q953" t="b">
        <v>1</v>
      </c>
      <c r="R953" t="s">
        <v>23</v>
      </c>
      <c r="S953" t="str">
        <f>LEFT(R953,SEARCH("/",R953)-1)</f>
        <v>music</v>
      </c>
      <c r="T953" t="str">
        <f>RIGHT(R953,LEN(R953)-SEARCH("/",R953))</f>
        <v>rock</v>
      </c>
    </row>
    <row r="954" spans="1:20" ht="17" x14ac:dyDescent="0.2">
      <c r="A954">
        <v>952</v>
      </c>
      <c r="B954" t="s">
        <v>1934</v>
      </c>
      <c r="C954" s="2" t="s">
        <v>1935</v>
      </c>
      <c r="D954" s="3">
        <v>145500</v>
      </c>
      <c r="E954" s="3">
        <v>101987</v>
      </c>
      <c r="F954" s="20">
        <f>ROUND(E954/D954,2)</f>
        <v>0.7</v>
      </c>
      <c r="G954" t="s">
        <v>74</v>
      </c>
      <c r="H954">
        <v>2266</v>
      </c>
      <c r="I954" s="3">
        <f>IF(H954=0,0,ROUND(E954/H954,2))</f>
        <v>45.01</v>
      </c>
      <c r="J954" t="s">
        <v>21</v>
      </c>
      <c r="K954" t="s">
        <v>22</v>
      </c>
      <c r="L954">
        <v>1470718800</v>
      </c>
      <c r="M954">
        <v>1471928400</v>
      </c>
      <c r="N954" s="13">
        <f>((L954/60)/60/24)+DATE(1970,1,1)</f>
        <v>42591.208333333328</v>
      </c>
      <c r="O954" s="13">
        <f>((M954/60)/60/24)+DATE(1970,1,1)</f>
        <v>42605.208333333328</v>
      </c>
      <c r="P954" t="b">
        <v>0</v>
      </c>
      <c r="Q954" t="b">
        <v>0</v>
      </c>
      <c r="R954" t="s">
        <v>42</v>
      </c>
      <c r="S954" t="str">
        <f>LEFT(R954,SEARCH("/",R954)-1)</f>
        <v>film &amp; video</v>
      </c>
      <c r="T954" t="str">
        <f>RIGHT(R954,LEN(R954)-SEARCH("/",R954))</f>
        <v>documentary</v>
      </c>
    </row>
    <row r="955" spans="1:20" ht="34" x14ac:dyDescent="0.2">
      <c r="A955">
        <v>953</v>
      </c>
      <c r="B955" t="s">
        <v>1936</v>
      </c>
      <c r="C955" s="2" t="s">
        <v>1937</v>
      </c>
      <c r="D955" s="3">
        <v>3300</v>
      </c>
      <c r="E955" s="3">
        <v>1980</v>
      </c>
      <c r="F955" s="20">
        <f>ROUND(E955/D955,2)</f>
        <v>0.6</v>
      </c>
      <c r="G955" t="s">
        <v>14</v>
      </c>
      <c r="H955">
        <v>21</v>
      </c>
      <c r="I955" s="3">
        <f>IF(H955=0,0,ROUND(E955/H955,2))</f>
        <v>94.29</v>
      </c>
      <c r="J955" t="s">
        <v>21</v>
      </c>
      <c r="K955" t="s">
        <v>22</v>
      </c>
      <c r="L955">
        <v>1450591200</v>
      </c>
      <c r="M955">
        <v>1453701600</v>
      </c>
      <c r="N955" s="13">
        <f>((L955/60)/60/24)+DATE(1970,1,1)</f>
        <v>42358.25</v>
      </c>
      <c r="O955" s="13">
        <f>((M955/60)/60/24)+DATE(1970,1,1)</f>
        <v>42394.25</v>
      </c>
      <c r="P955" t="b">
        <v>0</v>
      </c>
      <c r="Q955" t="b">
        <v>1</v>
      </c>
      <c r="R955" t="s">
        <v>474</v>
      </c>
      <c r="S955" t="str">
        <f>LEFT(R955,SEARCH("/",R955)-1)</f>
        <v>film &amp; video</v>
      </c>
      <c r="T955" t="str">
        <f>RIGHT(R955,LEN(R955)-SEARCH("/",R955))</f>
        <v>science fiction</v>
      </c>
    </row>
    <row r="956" spans="1:20" ht="17" x14ac:dyDescent="0.2">
      <c r="A956">
        <v>954</v>
      </c>
      <c r="B956" t="s">
        <v>1938</v>
      </c>
      <c r="C956" s="2" t="s">
        <v>1939</v>
      </c>
      <c r="D956" s="3">
        <v>42600</v>
      </c>
      <c r="E956" s="3">
        <v>156384</v>
      </c>
      <c r="F956" s="20">
        <f>ROUND(E956/D956,2)</f>
        <v>3.67</v>
      </c>
      <c r="G956" t="s">
        <v>20</v>
      </c>
      <c r="H956">
        <v>1548</v>
      </c>
      <c r="I956" s="3">
        <f>IF(H956=0,0,ROUND(E956/H956,2))</f>
        <v>101.02</v>
      </c>
      <c r="J956" t="s">
        <v>26</v>
      </c>
      <c r="K956" t="s">
        <v>27</v>
      </c>
      <c r="L956">
        <v>1348290000</v>
      </c>
      <c r="M956">
        <v>1350363600</v>
      </c>
      <c r="N956" s="13">
        <f>((L956/60)/60/24)+DATE(1970,1,1)</f>
        <v>41174.208333333336</v>
      </c>
      <c r="O956" s="13">
        <f>((M956/60)/60/24)+DATE(1970,1,1)</f>
        <v>41198.208333333336</v>
      </c>
      <c r="P956" t="b">
        <v>0</v>
      </c>
      <c r="Q956" t="b">
        <v>0</v>
      </c>
      <c r="R956" t="s">
        <v>28</v>
      </c>
      <c r="S956" t="str">
        <f>LEFT(R956,SEARCH("/",R956)-1)</f>
        <v>technology</v>
      </c>
      <c r="T956" t="str">
        <f>RIGHT(R956,LEN(R956)-SEARCH("/",R956))</f>
        <v>web</v>
      </c>
    </row>
    <row r="957" spans="1:20" ht="34" x14ac:dyDescent="0.2">
      <c r="A957">
        <v>955</v>
      </c>
      <c r="B957" t="s">
        <v>1940</v>
      </c>
      <c r="C957" s="2" t="s">
        <v>1941</v>
      </c>
      <c r="D957" s="3">
        <v>700</v>
      </c>
      <c r="E957" s="3">
        <v>7763</v>
      </c>
      <c r="F957" s="20">
        <f>ROUND(E957/D957,2)</f>
        <v>11.09</v>
      </c>
      <c r="G957" t="s">
        <v>20</v>
      </c>
      <c r="H957">
        <v>80</v>
      </c>
      <c r="I957" s="3">
        <f>IF(H957=0,0,ROUND(E957/H957,2))</f>
        <v>97.04</v>
      </c>
      <c r="J957" t="s">
        <v>21</v>
      </c>
      <c r="K957" t="s">
        <v>22</v>
      </c>
      <c r="L957">
        <v>1353823200</v>
      </c>
      <c r="M957">
        <v>1353996000</v>
      </c>
      <c r="N957" s="13">
        <f>((L957/60)/60/24)+DATE(1970,1,1)</f>
        <v>41238.25</v>
      </c>
      <c r="O957" s="13">
        <f>((M957/60)/60/24)+DATE(1970,1,1)</f>
        <v>41240.25</v>
      </c>
      <c r="P957" t="b">
        <v>0</v>
      </c>
      <c r="Q957" t="b">
        <v>0</v>
      </c>
      <c r="R957" t="s">
        <v>33</v>
      </c>
      <c r="S957" t="str">
        <f>LEFT(R957,SEARCH("/",R957)-1)</f>
        <v>theater</v>
      </c>
      <c r="T957" t="str">
        <f>RIGHT(R957,LEN(R957)-SEARCH("/",R957))</f>
        <v>plays</v>
      </c>
    </row>
    <row r="958" spans="1:20" ht="17" x14ac:dyDescent="0.2">
      <c r="A958">
        <v>956</v>
      </c>
      <c r="B958" t="s">
        <v>1942</v>
      </c>
      <c r="C958" s="2" t="s">
        <v>1943</v>
      </c>
      <c r="D958" s="3">
        <v>187600</v>
      </c>
      <c r="E958" s="3">
        <v>35698</v>
      </c>
      <c r="F958" s="20">
        <f>ROUND(E958/D958,2)</f>
        <v>0.19</v>
      </c>
      <c r="G958" t="s">
        <v>14</v>
      </c>
      <c r="H958">
        <v>830</v>
      </c>
      <c r="I958" s="3">
        <f>IF(H958=0,0,ROUND(E958/H958,2))</f>
        <v>43.01</v>
      </c>
      <c r="J958" t="s">
        <v>21</v>
      </c>
      <c r="K958" t="s">
        <v>22</v>
      </c>
      <c r="L958">
        <v>1450764000</v>
      </c>
      <c r="M958">
        <v>1451109600</v>
      </c>
      <c r="N958" s="13">
        <f>((L958/60)/60/24)+DATE(1970,1,1)</f>
        <v>42360.25</v>
      </c>
      <c r="O958" s="13">
        <f>((M958/60)/60/24)+DATE(1970,1,1)</f>
        <v>42364.25</v>
      </c>
      <c r="P958" t="b">
        <v>0</v>
      </c>
      <c r="Q958" t="b">
        <v>0</v>
      </c>
      <c r="R958" t="s">
        <v>474</v>
      </c>
      <c r="S958" t="str">
        <f>LEFT(R958,SEARCH("/",R958)-1)</f>
        <v>film &amp; video</v>
      </c>
      <c r="T958" t="str">
        <f>RIGHT(R958,LEN(R958)-SEARCH("/",R958))</f>
        <v>science fiction</v>
      </c>
    </row>
    <row r="959" spans="1:20" ht="17" x14ac:dyDescent="0.2">
      <c r="A959">
        <v>957</v>
      </c>
      <c r="B959" t="s">
        <v>1944</v>
      </c>
      <c r="C959" s="2" t="s">
        <v>1945</v>
      </c>
      <c r="D959" s="3">
        <v>9800</v>
      </c>
      <c r="E959" s="3">
        <v>12434</v>
      </c>
      <c r="F959" s="20">
        <f>ROUND(E959/D959,2)</f>
        <v>1.27</v>
      </c>
      <c r="G959" t="s">
        <v>20</v>
      </c>
      <c r="H959">
        <v>131</v>
      </c>
      <c r="I959" s="3">
        <f>IF(H959=0,0,ROUND(E959/H959,2))</f>
        <v>94.92</v>
      </c>
      <c r="J959" t="s">
        <v>21</v>
      </c>
      <c r="K959" t="s">
        <v>22</v>
      </c>
      <c r="L959">
        <v>1329372000</v>
      </c>
      <c r="M959">
        <v>1329631200</v>
      </c>
      <c r="N959" s="13">
        <f>((L959/60)/60/24)+DATE(1970,1,1)</f>
        <v>40955.25</v>
      </c>
      <c r="O959" s="13">
        <f>((M959/60)/60/24)+DATE(1970,1,1)</f>
        <v>40958.25</v>
      </c>
      <c r="P959" t="b">
        <v>0</v>
      </c>
      <c r="Q959" t="b">
        <v>0</v>
      </c>
      <c r="R959" t="s">
        <v>33</v>
      </c>
      <c r="S959" t="str">
        <f>LEFT(R959,SEARCH("/",R959)-1)</f>
        <v>theater</v>
      </c>
      <c r="T959" t="str">
        <f>RIGHT(R959,LEN(R959)-SEARCH("/",R959))</f>
        <v>plays</v>
      </c>
    </row>
    <row r="960" spans="1:20" ht="34" x14ac:dyDescent="0.2">
      <c r="A960">
        <v>958</v>
      </c>
      <c r="B960" t="s">
        <v>1946</v>
      </c>
      <c r="C960" s="2" t="s">
        <v>1947</v>
      </c>
      <c r="D960" s="3">
        <v>1100</v>
      </c>
      <c r="E960" s="3">
        <v>8081</v>
      </c>
      <c r="F960" s="20">
        <f>ROUND(E960/D960,2)</f>
        <v>7.35</v>
      </c>
      <c r="G960" t="s">
        <v>20</v>
      </c>
      <c r="H960">
        <v>112</v>
      </c>
      <c r="I960" s="3">
        <f>IF(H960=0,0,ROUND(E960/H960,2))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3">
        <f>((L960/60)/60/24)+DATE(1970,1,1)</f>
        <v>40350.208333333336</v>
      </c>
      <c r="O960" s="13">
        <f>((M960/60)/60/24)+DATE(1970,1,1)</f>
        <v>40372.208333333336</v>
      </c>
      <c r="P960" t="b">
        <v>0</v>
      </c>
      <c r="Q960" t="b">
        <v>0</v>
      </c>
      <c r="R960" t="s">
        <v>71</v>
      </c>
      <c r="S960" t="str">
        <f>LEFT(R960,SEARCH("/",R960)-1)</f>
        <v>film &amp; video</v>
      </c>
      <c r="T960" t="str">
        <f>RIGHT(R960,LEN(R960)-SEARCH("/",R960))</f>
        <v>animation</v>
      </c>
    </row>
    <row r="961" spans="1:20" ht="17" x14ac:dyDescent="0.2">
      <c r="A961">
        <v>959</v>
      </c>
      <c r="B961" t="s">
        <v>1948</v>
      </c>
      <c r="C961" s="2" t="s">
        <v>1949</v>
      </c>
      <c r="D961" s="3">
        <v>145000</v>
      </c>
      <c r="E961" s="3">
        <v>6631</v>
      </c>
      <c r="F961" s="20">
        <f>ROUND(E961/D961,2)</f>
        <v>0.05</v>
      </c>
      <c r="G961" t="s">
        <v>14</v>
      </c>
      <c r="H961">
        <v>130</v>
      </c>
      <c r="I961" s="3">
        <f>IF(H961=0,0,ROUND(E961/H961,2))</f>
        <v>51.01</v>
      </c>
      <c r="J961" t="s">
        <v>21</v>
      </c>
      <c r="K961" t="s">
        <v>22</v>
      </c>
      <c r="L961">
        <v>1277701200</v>
      </c>
      <c r="M961">
        <v>1280120400</v>
      </c>
      <c r="N961" s="13">
        <f>((L961/60)/60/24)+DATE(1970,1,1)</f>
        <v>40357.208333333336</v>
      </c>
      <c r="O961" s="13">
        <f>((M961/60)/60/24)+DATE(1970,1,1)</f>
        <v>40385.208333333336</v>
      </c>
      <c r="P961" t="b">
        <v>0</v>
      </c>
      <c r="Q961" t="b">
        <v>0</v>
      </c>
      <c r="R961" t="s">
        <v>206</v>
      </c>
      <c r="S961" t="str">
        <f>LEFT(R961,SEARCH("/",R961)-1)</f>
        <v>publishing</v>
      </c>
      <c r="T961" t="str">
        <f>RIGHT(R961,LEN(R961)-SEARCH("/",R961))</f>
        <v>translations</v>
      </c>
    </row>
    <row r="962" spans="1:20" ht="17" x14ac:dyDescent="0.2">
      <c r="A962">
        <v>960</v>
      </c>
      <c r="B962" t="s">
        <v>1950</v>
      </c>
      <c r="C962" s="2" t="s">
        <v>1951</v>
      </c>
      <c r="D962" s="3">
        <v>5500</v>
      </c>
      <c r="E962" s="3">
        <v>4678</v>
      </c>
      <c r="F962" s="20">
        <f>ROUND(E962/D962,2)</f>
        <v>0.85</v>
      </c>
      <c r="G962" t="s">
        <v>14</v>
      </c>
      <c r="H962">
        <v>55</v>
      </c>
      <c r="I962" s="3">
        <f>IF(H962=0,0,ROUND(E962/H962,2))</f>
        <v>85.05</v>
      </c>
      <c r="J962" t="s">
        <v>21</v>
      </c>
      <c r="K962" t="s">
        <v>22</v>
      </c>
      <c r="L962">
        <v>1454911200</v>
      </c>
      <c r="M962">
        <v>1458104400</v>
      </c>
      <c r="N962" s="13">
        <f>((L962/60)/60/24)+DATE(1970,1,1)</f>
        <v>42408.25</v>
      </c>
      <c r="O962" s="13">
        <f>((M962/60)/60/24)+DATE(1970,1,1)</f>
        <v>42445.208333333328</v>
      </c>
      <c r="P962" t="b">
        <v>0</v>
      </c>
      <c r="Q962" t="b">
        <v>0</v>
      </c>
      <c r="R962" t="s">
        <v>28</v>
      </c>
      <c r="S962" t="str">
        <f>LEFT(R962,SEARCH("/",R962)-1)</f>
        <v>technology</v>
      </c>
      <c r="T962" t="str">
        <f>RIGHT(R962,LEN(R962)-SEARCH("/",R962))</f>
        <v>web</v>
      </c>
    </row>
    <row r="963" spans="1:20" ht="34" x14ac:dyDescent="0.2">
      <c r="A963">
        <v>961</v>
      </c>
      <c r="B963" t="s">
        <v>1952</v>
      </c>
      <c r="C963" s="2" t="s">
        <v>1953</v>
      </c>
      <c r="D963" s="3">
        <v>5700</v>
      </c>
      <c r="E963" s="3">
        <v>6800</v>
      </c>
      <c r="F963" s="20">
        <f>ROUND(E963/D963,2)</f>
        <v>1.19</v>
      </c>
      <c r="G963" t="s">
        <v>20</v>
      </c>
      <c r="H963">
        <v>155</v>
      </c>
      <c r="I963" s="3">
        <f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3">
        <f>((L963/60)/60/24)+DATE(1970,1,1)</f>
        <v>40591.25</v>
      </c>
      <c r="O963" s="13">
        <f>((M963/60)/60/24)+DATE(1970,1,1)</f>
        <v>40595.25</v>
      </c>
      <c r="P963" t="b">
        <v>0</v>
      </c>
      <c r="Q963" t="b">
        <v>0</v>
      </c>
      <c r="R963" t="s">
        <v>206</v>
      </c>
      <c r="S963" t="str">
        <f>LEFT(R963,SEARCH("/",R963)-1)</f>
        <v>publishing</v>
      </c>
      <c r="T963" t="str">
        <f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2" t="s">
        <v>1955</v>
      </c>
      <c r="D964" s="3">
        <v>3600</v>
      </c>
      <c r="E964" s="3">
        <v>10657</v>
      </c>
      <c r="F964" s="20">
        <f>ROUND(E964/D964,2)</f>
        <v>2.96</v>
      </c>
      <c r="G964" t="s">
        <v>20</v>
      </c>
      <c r="H964">
        <v>266</v>
      </c>
      <c r="I964" s="3">
        <f>IF(H964=0,0,ROUND(E964/H964,2))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3">
        <f>((L964/60)/60/24)+DATE(1970,1,1)</f>
        <v>41592.25</v>
      </c>
      <c r="O964" s="13">
        <f>((M964/60)/60/24)+DATE(1970,1,1)</f>
        <v>41613.25</v>
      </c>
      <c r="P964" t="b">
        <v>0</v>
      </c>
      <c r="Q964" t="b">
        <v>0</v>
      </c>
      <c r="R964" t="s">
        <v>17</v>
      </c>
      <c r="S964" t="str">
        <f>LEFT(R964,SEARCH("/",R964)-1)</f>
        <v>food</v>
      </c>
      <c r="T964" t="str">
        <f>RIGHT(R964,LEN(R964)-SEARCH("/",R964))</f>
        <v>food trucks</v>
      </c>
    </row>
    <row r="965" spans="1:20" ht="17" x14ac:dyDescent="0.2">
      <c r="A965">
        <v>963</v>
      </c>
      <c r="B965" t="s">
        <v>1956</v>
      </c>
      <c r="C965" s="2" t="s">
        <v>1957</v>
      </c>
      <c r="D965" s="3">
        <v>5900</v>
      </c>
      <c r="E965" s="3">
        <v>4997</v>
      </c>
      <c r="F965" s="20">
        <f>ROUND(E965/D965,2)</f>
        <v>0.85</v>
      </c>
      <c r="G965" t="s">
        <v>14</v>
      </c>
      <c r="H965">
        <v>114</v>
      </c>
      <c r="I965" s="3">
        <f>IF(H965=0,0,ROUND(E965/H965,2))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13">
        <f>((L965/60)/60/24)+DATE(1970,1,1)</f>
        <v>40607.25</v>
      </c>
      <c r="O965" s="13">
        <f>((M965/60)/60/24)+DATE(1970,1,1)</f>
        <v>40613.25</v>
      </c>
      <c r="P965" t="b">
        <v>0</v>
      </c>
      <c r="Q965" t="b">
        <v>1</v>
      </c>
      <c r="R965" t="s">
        <v>122</v>
      </c>
      <c r="S965" t="str">
        <f>LEFT(R965,SEARCH("/",R965)-1)</f>
        <v>photography</v>
      </c>
      <c r="T965" t="str">
        <f>RIGHT(R965,LEN(R965)-SEARCH("/",R965))</f>
        <v>photography books</v>
      </c>
    </row>
    <row r="966" spans="1:20" ht="17" x14ac:dyDescent="0.2">
      <c r="A966">
        <v>964</v>
      </c>
      <c r="B966" t="s">
        <v>1958</v>
      </c>
      <c r="C966" s="2" t="s">
        <v>1959</v>
      </c>
      <c r="D966" s="3">
        <v>3700</v>
      </c>
      <c r="E966" s="3">
        <v>13164</v>
      </c>
      <c r="F966" s="20">
        <f>ROUND(E966/D966,2)</f>
        <v>3.56</v>
      </c>
      <c r="G966" t="s">
        <v>20</v>
      </c>
      <c r="H966">
        <v>155</v>
      </c>
      <c r="I966" s="3">
        <f>IF(H966=0,0,ROUND(E966/H966,2))</f>
        <v>84.93</v>
      </c>
      <c r="J966" t="s">
        <v>21</v>
      </c>
      <c r="K966" t="s">
        <v>22</v>
      </c>
      <c r="L966">
        <v>1431320400</v>
      </c>
      <c r="M966">
        <v>1431752400</v>
      </c>
      <c r="N966" s="13">
        <f>((L966/60)/60/24)+DATE(1970,1,1)</f>
        <v>42135.208333333328</v>
      </c>
      <c r="O966" s="13">
        <f>((M966/60)/60/24)+DATE(1970,1,1)</f>
        <v>42140.208333333328</v>
      </c>
      <c r="P966" t="b">
        <v>0</v>
      </c>
      <c r="Q966" t="b">
        <v>0</v>
      </c>
      <c r="R966" t="s">
        <v>33</v>
      </c>
      <c r="S966" t="str">
        <f>LEFT(R966,SEARCH("/",R966)-1)</f>
        <v>theater</v>
      </c>
      <c r="T966" t="str">
        <f>RIGHT(R966,LEN(R966)-SEARCH("/",R966))</f>
        <v>plays</v>
      </c>
    </row>
    <row r="967" spans="1:20" ht="17" x14ac:dyDescent="0.2">
      <c r="A967">
        <v>965</v>
      </c>
      <c r="B967" t="s">
        <v>1960</v>
      </c>
      <c r="C967" s="2" t="s">
        <v>1961</v>
      </c>
      <c r="D967" s="3">
        <v>2200</v>
      </c>
      <c r="E967" s="3">
        <v>8501</v>
      </c>
      <c r="F967" s="20">
        <f>ROUND(E967/D967,2)</f>
        <v>3.86</v>
      </c>
      <c r="G967" t="s">
        <v>20</v>
      </c>
      <c r="H967">
        <v>207</v>
      </c>
      <c r="I967" s="3">
        <f>IF(H967=0,0,ROUND(E967/H967,2))</f>
        <v>41.07</v>
      </c>
      <c r="J967" t="s">
        <v>40</v>
      </c>
      <c r="K967" t="s">
        <v>41</v>
      </c>
      <c r="L967">
        <v>1264399200</v>
      </c>
      <c r="M967">
        <v>1267855200</v>
      </c>
      <c r="N967" s="13">
        <f>((L967/60)/60/24)+DATE(1970,1,1)</f>
        <v>40203.25</v>
      </c>
      <c r="O967" s="13">
        <f>((M967/60)/60/24)+DATE(1970,1,1)</f>
        <v>40243.25</v>
      </c>
      <c r="P967" t="b">
        <v>0</v>
      </c>
      <c r="Q967" t="b">
        <v>0</v>
      </c>
      <c r="R967" t="s">
        <v>23</v>
      </c>
      <c r="S967" t="str">
        <f>LEFT(R967,SEARCH("/",R967)-1)</f>
        <v>music</v>
      </c>
      <c r="T967" t="str">
        <f>RIGHT(R967,LEN(R967)-SEARCH("/",R967))</f>
        <v>rock</v>
      </c>
    </row>
    <row r="968" spans="1:20" ht="17" x14ac:dyDescent="0.2">
      <c r="A968">
        <v>966</v>
      </c>
      <c r="B968" t="s">
        <v>878</v>
      </c>
      <c r="C968" s="2" t="s">
        <v>1962</v>
      </c>
      <c r="D968" s="3">
        <v>1700</v>
      </c>
      <c r="E968" s="3">
        <v>13468</v>
      </c>
      <c r="F968" s="20">
        <f>ROUND(E968/D968,2)</f>
        <v>7.92</v>
      </c>
      <c r="G968" t="s">
        <v>20</v>
      </c>
      <c r="H968">
        <v>245</v>
      </c>
      <c r="I968" s="3">
        <f>IF(H968=0,0,ROUND(E968/H968,2))</f>
        <v>54.97</v>
      </c>
      <c r="J968" t="s">
        <v>21</v>
      </c>
      <c r="K968" t="s">
        <v>22</v>
      </c>
      <c r="L968">
        <v>1497502800</v>
      </c>
      <c r="M968">
        <v>1497675600</v>
      </c>
      <c r="N968" s="13">
        <f>((L968/60)/60/24)+DATE(1970,1,1)</f>
        <v>42901.208333333328</v>
      </c>
      <c r="O968" s="13">
        <f>((M968/60)/60/24)+DATE(1970,1,1)</f>
        <v>42903.208333333328</v>
      </c>
      <c r="P968" t="b">
        <v>0</v>
      </c>
      <c r="Q968" t="b">
        <v>0</v>
      </c>
      <c r="R968" t="s">
        <v>33</v>
      </c>
      <c r="S968" t="str">
        <f>LEFT(R968,SEARCH("/",R968)-1)</f>
        <v>theater</v>
      </c>
      <c r="T968" t="str">
        <f>RIGHT(R968,LEN(R968)-SEARCH("/",R968))</f>
        <v>plays</v>
      </c>
    </row>
    <row r="969" spans="1:20" ht="17" x14ac:dyDescent="0.2">
      <c r="A969">
        <v>967</v>
      </c>
      <c r="B969" t="s">
        <v>1963</v>
      </c>
      <c r="C969" s="2" t="s">
        <v>1964</v>
      </c>
      <c r="D969" s="3">
        <v>88400</v>
      </c>
      <c r="E969" s="3">
        <v>121138</v>
      </c>
      <c r="F969" s="20">
        <f>ROUND(E969/D969,2)</f>
        <v>1.37</v>
      </c>
      <c r="G969" t="s">
        <v>20</v>
      </c>
      <c r="H969">
        <v>1573</v>
      </c>
      <c r="I969" s="3">
        <f>IF(H969=0,0,ROUND(E969/H969,2))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3">
        <f>((L969/60)/60/24)+DATE(1970,1,1)</f>
        <v>41005.208333333336</v>
      </c>
      <c r="O969" s="13">
        <f>((M969/60)/60/24)+DATE(1970,1,1)</f>
        <v>41042.208333333336</v>
      </c>
      <c r="P969" t="b">
        <v>0</v>
      </c>
      <c r="Q969" t="b">
        <v>0</v>
      </c>
      <c r="R969" t="s">
        <v>319</v>
      </c>
      <c r="S969" t="str">
        <f>LEFT(R969,SEARCH("/",R969)-1)</f>
        <v>music</v>
      </c>
      <c r="T969" t="str">
        <f>RIGHT(R969,LEN(R969)-SEARCH("/",R969))</f>
        <v>world music</v>
      </c>
    </row>
    <row r="970" spans="1:20" ht="34" x14ac:dyDescent="0.2">
      <c r="A970">
        <v>968</v>
      </c>
      <c r="B970" t="s">
        <v>1965</v>
      </c>
      <c r="C970" s="2" t="s">
        <v>1966</v>
      </c>
      <c r="D970" s="3">
        <v>2400</v>
      </c>
      <c r="E970" s="3">
        <v>8117</v>
      </c>
      <c r="F970" s="20">
        <f>ROUND(E970/D970,2)</f>
        <v>3.38</v>
      </c>
      <c r="G970" t="s">
        <v>20</v>
      </c>
      <c r="H970">
        <v>114</v>
      </c>
      <c r="I970" s="3">
        <f>IF(H970=0,0,ROUND(E970/H970,2))</f>
        <v>71.2</v>
      </c>
      <c r="J970" t="s">
        <v>21</v>
      </c>
      <c r="K970" t="s">
        <v>22</v>
      </c>
      <c r="L970">
        <v>1293861600</v>
      </c>
      <c r="M970">
        <v>1295157600</v>
      </c>
      <c r="N970" s="13">
        <f>((L970/60)/60/24)+DATE(1970,1,1)</f>
        <v>40544.25</v>
      </c>
      <c r="O970" s="13">
        <f>((M970/60)/60/24)+DATE(1970,1,1)</f>
        <v>40559.25</v>
      </c>
      <c r="P970" t="b">
        <v>0</v>
      </c>
      <c r="Q970" t="b">
        <v>0</v>
      </c>
      <c r="R970" t="s">
        <v>17</v>
      </c>
      <c r="S970" t="str">
        <f>LEFT(R970,SEARCH("/",R970)-1)</f>
        <v>food</v>
      </c>
      <c r="T970" t="str">
        <f>RIGHT(R970,LEN(R970)-SEARCH("/",R970))</f>
        <v>food trucks</v>
      </c>
    </row>
    <row r="971" spans="1:20" ht="17" x14ac:dyDescent="0.2">
      <c r="A971">
        <v>969</v>
      </c>
      <c r="B971" t="s">
        <v>1967</v>
      </c>
      <c r="C971" s="2" t="s">
        <v>1968</v>
      </c>
      <c r="D971" s="3">
        <v>7900</v>
      </c>
      <c r="E971" s="3">
        <v>8550</v>
      </c>
      <c r="F971" s="20">
        <f>ROUND(E971/D971,2)</f>
        <v>1.08</v>
      </c>
      <c r="G971" t="s">
        <v>20</v>
      </c>
      <c r="H971">
        <v>93</v>
      </c>
      <c r="I971" s="3">
        <f>IF(H971=0,0,ROUND(E971/H971,2))</f>
        <v>91.94</v>
      </c>
      <c r="J971" t="s">
        <v>21</v>
      </c>
      <c r="K971" t="s">
        <v>22</v>
      </c>
      <c r="L971">
        <v>1576994400</v>
      </c>
      <c r="M971">
        <v>1577599200</v>
      </c>
      <c r="N971" s="13">
        <f>((L971/60)/60/24)+DATE(1970,1,1)</f>
        <v>43821.25</v>
      </c>
      <c r="O971" s="13">
        <f>((M971/60)/60/24)+DATE(1970,1,1)</f>
        <v>43828.25</v>
      </c>
      <c r="P971" t="b">
        <v>0</v>
      </c>
      <c r="Q971" t="b">
        <v>0</v>
      </c>
      <c r="R971" t="s">
        <v>33</v>
      </c>
      <c r="S971" t="str">
        <f>LEFT(R971,SEARCH("/",R971)-1)</f>
        <v>theater</v>
      </c>
      <c r="T971" t="str">
        <f>RIGHT(R971,LEN(R971)-SEARCH("/",R971))</f>
        <v>plays</v>
      </c>
    </row>
    <row r="972" spans="1:20" ht="34" x14ac:dyDescent="0.2">
      <c r="A972">
        <v>970</v>
      </c>
      <c r="B972" t="s">
        <v>1969</v>
      </c>
      <c r="C972" s="2" t="s">
        <v>1970</v>
      </c>
      <c r="D972" s="3">
        <v>94900</v>
      </c>
      <c r="E972" s="3">
        <v>57659</v>
      </c>
      <c r="F972" s="20">
        <f>ROUND(E972/D972,2)</f>
        <v>0.61</v>
      </c>
      <c r="G972" t="s">
        <v>14</v>
      </c>
      <c r="H972">
        <v>594</v>
      </c>
      <c r="I972" s="3">
        <f>IF(H972=0,0,ROUND(E972/H972,2))</f>
        <v>97.07</v>
      </c>
      <c r="J972" t="s">
        <v>21</v>
      </c>
      <c r="K972" t="s">
        <v>22</v>
      </c>
      <c r="L972">
        <v>1304917200</v>
      </c>
      <c r="M972">
        <v>1305003600</v>
      </c>
      <c r="N972" s="13">
        <f>((L972/60)/60/24)+DATE(1970,1,1)</f>
        <v>40672.208333333336</v>
      </c>
      <c r="O972" s="13">
        <f>((M972/60)/60/24)+DATE(1970,1,1)</f>
        <v>40673.208333333336</v>
      </c>
      <c r="P972" t="b">
        <v>0</v>
      </c>
      <c r="Q972" t="b">
        <v>0</v>
      </c>
      <c r="R972" t="s">
        <v>33</v>
      </c>
      <c r="S972" t="str">
        <f>LEFT(R972,SEARCH("/",R972)-1)</f>
        <v>theater</v>
      </c>
      <c r="T972" t="str">
        <f>RIGHT(R972,LEN(R972)-SEARCH("/",R972))</f>
        <v>plays</v>
      </c>
    </row>
    <row r="973" spans="1:20" ht="17" x14ac:dyDescent="0.2">
      <c r="A973">
        <v>971</v>
      </c>
      <c r="B973" t="s">
        <v>1971</v>
      </c>
      <c r="C973" s="2" t="s">
        <v>1972</v>
      </c>
      <c r="D973" s="3">
        <v>5100</v>
      </c>
      <c r="E973" s="3">
        <v>1414</v>
      </c>
      <c r="F973" s="20">
        <f>ROUND(E973/D973,2)</f>
        <v>0.28000000000000003</v>
      </c>
      <c r="G973" t="s">
        <v>14</v>
      </c>
      <c r="H973">
        <v>24</v>
      </c>
      <c r="I973" s="3">
        <f>IF(H973=0,0,ROUND(E973/H973,2))</f>
        <v>58.92</v>
      </c>
      <c r="J973" t="s">
        <v>21</v>
      </c>
      <c r="K973" t="s">
        <v>22</v>
      </c>
      <c r="L973">
        <v>1381208400</v>
      </c>
      <c r="M973">
        <v>1381726800</v>
      </c>
      <c r="N973" s="13">
        <f>((L973/60)/60/24)+DATE(1970,1,1)</f>
        <v>41555.208333333336</v>
      </c>
      <c r="O973" s="13">
        <f>((M973/60)/60/24)+DATE(1970,1,1)</f>
        <v>41561.208333333336</v>
      </c>
      <c r="P973" t="b">
        <v>0</v>
      </c>
      <c r="Q973" t="b">
        <v>0</v>
      </c>
      <c r="R973" t="s">
        <v>269</v>
      </c>
      <c r="S973" t="str">
        <f>LEFT(R973,SEARCH("/",R973)-1)</f>
        <v>film &amp; video</v>
      </c>
      <c r="T973" t="str">
        <f>RIGHT(R973,LEN(R973)-SEARCH("/",R973))</f>
        <v>television</v>
      </c>
    </row>
    <row r="974" spans="1:20" ht="34" x14ac:dyDescent="0.2">
      <c r="A974">
        <v>972</v>
      </c>
      <c r="B974" t="s">
        <v>1973</v>
      </c>
      <c r="C974" s="2" t="s">
        <v>1974</v>
      </c>
      <c r="D974" s="3">
        <v>42700</v>
      </c>
      <c r="E974" s="3">
        <v>97524</v>
      </c>
      <c r="F974" s="20">
        <f>ROUND(E974/D974,2)</f>
        <v>2.2799999999999998</v>
      </c>
      <c r="G974" t="s">
        <v>20</v>
      </c>
      <c r="H974">
        <v>1681</v>
      </c>
      <c r="I974" s="3">
        <f>IF(H974=0,0,ROUND(E974/H974,2))</f>
        <v>58.02</v>
      </c>
      <c r="J974" t="s">
        <v>21</v>
      </c>
      <c r="K974" t="s">
        <v>22</v>
      </c>
      <c r="L974">
        <v>1401685200</v>
      </c>
      <c r="M974">
        <v>1402462800</v>
      </c>
      <c r="N974" s="13">
        <f>((L974/60)/60/24)+DATE(1970,1,1)</f>
        <v>41792.208333333336</v>
      </c>
      <c r="O974" s="13">
        <f>((M974/60)/60/24)+DATE(1970,1,1)</f>
        <v>41801.208333333336</v>
      </c>
      <c r="P974" t="b">
        <v>0</v>
      </c>
      <c r="Q974" t="b">
        <v>1</v>
      </c>
      <c r="R974" t="s">
        <v>28</v>
      </c>
      <c r="S974" t="str">
        <f>LEFT(R974,SEARCH("/",R974)-1)</f>
        <v>technology</v>
      </c>
      <c r="T974" t="str">
        <f>RIGHT(R974,LEN(R974)-SEARCH("/",R974))</f>
        <v>web</v>
      </c>
    </row>
    <row r="975" spans="1:20" ht="17" x14ac:dyDescent="0.2">
      <c r="A975">
        <v>973</v>
      </c>
      <c r="B975" t="s">
        <v>1975</v>
      </c>
      <c r="C975" s="2" t="s">
        <v>1976</v>
      </c>
      <c r="D975" s="3">
        <v>121100</v>
      </c>
      <c r="E975" s="3">
        <v>26176</v>
      </c>
      <c r="F975" s="20">
        <f>ROUND(E975/D975,2)</f>
        <v>0.22</v>
      </c>
      <c r="G975" t="s">
        <v>14</v>
      </c>
      <c r="H975">
        <v>252</v>
      </c>
      <c r="I975" s="3">
        <f>IF(H975=0,0,ROUND(E975/H975,2))</f>
        <v>103.87</v>
      </c>
      <c r="J975" t="s">
        <v>21</v>
      </c>
      <c r="K975" t="s">
        <v>22</v>
      </c>
      <c r="L975">
        <v>1291960800</v>
      </c>
      <c r="M975">
        <v>1292133600</v>
      </c>
      <c r="N975" s="13">
        <f>((L975/60)/60/24)+DATE(1970,1,1)</f>
        <v>40522.25</v>
      </c>
      <c r="O975" s="13">
        <f>((M975/60)/60/24)+DATE(1970,1,1)</f>
        <v>40524.25</v>
      </c>
      <c r="P975" t="b">
        <v>0</v>
      </c>
      <c r="Q975" t="b">
        <v>1</v>
      </c>
      <c r="R975" t="s">
        <v>33</v>
      </c>
      <c r="S975" t="str">
        <f>LEFT(R975,SEARCH("/",R975)-1)</f>
        <v>theater</v>
      </c>
      <c r="T975" t="str">
        <f>RIGHT(R975,LEN(R975)-SEARCH("/",R975))</f>
        <v>plays</v>
      </c>
    </row>
    <row r="976" spans="1:20" ht="17" x14ac:dyDescent="0.2">
      <c r="A976">
        <v>974</v>
      </c>
      <c r="B976" t="s">
        <v>1977</v>
      </c>
      <c r="C976" s="2" t="s">
        <v>1978</v>
      </c>
      <c r="D976" s="3">
        <v>800</v>
      </c>
      <c r="E976" s="3">
        <v>2991</v>
      </c>
      <c r="F976" s="20">
        <f>ROUND(E976/D976,2)</f>
        <v>3.74</v>
      </c>
      <c r="G976" t="s">
        <v>20</v>
      </c>
      <c r="H976">
        <v>32</v>
      </c>
      <c r="I976" s="3">
        <f>IF(H976=0,0,ROUND(E976/H976,2))</f>
        <v>93.47</v>
      </c>
      <c r="J976" t="s">
        <v>21</v>
      </c>
      <c r="K976" t="s">
        <v>22</v>
      </c>
      <c r="L976">
        <v>1368853200</v>
      </c>
      <c r="M976">
        <v>1368939600</v>
      </c>
      <c r="N976" s="13">
        <f>((L976/60)/60/24)+DATE(1970,1,1)</f>
        <v>41412.208333333336</v>
      </c>
      <c r="O976" s="13">
        <f>((M976/60)/60/24)+DATE(1970,1,1)</f>
        <v>41413.208333333336</v>
      </c>
      <c r="P976" t="b">
        <v>0</v>
      </c>
      <c r="Q976" t="b">
        <v>0</v>
      </c>
      <c r="R976" t="s">
        <v>60</v>
      </c>
      <c r="S976" t="str">
        <f>LEFT(R976,SEARCH("/",R976)-1)</f>
        <v>music</v>
      </c>
      <c r="T976" t="str">
        <f>RIGHT(R976,LEN(R976)-SEARCH("/",R976))</f>
        <v>indie rock</v>
      </c>
    </row>
    <row r="977" spans="1:20" ht="17" x14ac:dyDescent="0.2">
      <c r="A977">
        <v>975</v>
      </c>
      <c r="B977" t="s">
        <v>1979</v>
      </c>
      <c r="C977" s="2" t="s">
        <v>1980</v>
      </c>
      <c r="D977" s="3">
        <v>5400</v>
      </c>
      <c r="E977" s="3">
        <v>8366</v>
      </c>
      <c r="F977" s="20">
        <f>ROUND(E977/D977,2)</f>
        <v>1.55</v>
      </c>
      <c r="G977" t="s">
        <v>20</v>
      </c>
      <c r="H977">
        <v>135</v>
      </c>
      <c r="I977" s="3">
        <f>IF(H977=0,0,ROUND(E977/H977,2))</f>
        <v>61.97</v>
      </c>
      <c r="J977" t="s">
        <v>21</v>
      </c>
      <c r="K977" t="s">
        <v>22</v>
      </c>
      <c r="L977">
        <v>1448776800</v>
      </c>
      <c r="M977">
        <v>1452146400</v>
      </c>
      <c r="N977" s="13">
        <f>((L977/60)/60/24)+DATE(1970,1,1)</f>
        <v>42337.25</v>
      </c>
      <c r="O977" s="13">
        <f>((M977/60)/60/24)+DATE(1970,1,1)</f>
        <v>42376.25</v>
      </c>
      <c r="P977" t="b">
        <v>0</v>
      </c>
      <c r="Q977" t="b">
        <v>1</v>
      </c>
      <c r="R977" t="s">
        <v>33</v>
      </c>
      <c r="S977" t="str">
        <f>LEFT(R977,SEARCH("/",R977)-1)</f>
        <v>theater</v>
      </c>
      <c r="T977" t="str">
        <f>RIGHT(R977,LEN(R977)-SEARCH("/",R977))</f>
        <v>plays</v>
      </c>
    </row>
    <row r="978" spans="1:20" ht="34" x14ac:dyDescent="0.2">
      <c r="A978">
        <v>976</v>
      </c>
      <c r="B978" t="s">
        <v>1981</v>
      </c>
      <c r="C978" s="2" t="s">
        <v>1982</v>
      </c>
      <c r="D978" s="3">
        <v>4000</v>
      </c>
      <c r="E978" s="3">
        <v>12886</v>
      </c>
      <c r="F978" s="20">
        <f>ROUND(E978/D978,2)</f>
        <v>3.22</v>
      </c>
      <c r="G978" t="s">
        <v>20</v>
      </c>
      <c r="H978">
        <v>140</v>
      </c>
      <c r="I978" s="3">
        <f>IF(H978=0,0,ROUND(E978/H978,2))</f>
        <v>92.04</v>
      </c>
      <c r="J978" t="s">
        <v>21</v>
      </c>
      <c r="K978" t="s">
        <v>22</v>
      </c>
      <c r="L978">
        <v>1296194400</v>
      </c>
      <c r="M978">
        <v>1296712800</v>
      </c>
      <c r="N978" s="13">
        <f>((L978/60)/60/24)+DATE(1970,1,1)</f>
        <v>40571.25</v>
      </c>
      <c r="O978" s="13">
        <f>((M978/60)/60/24)+DATE(1970,1,1)</f>
        <v>40577.25</v>
      </c>
      <c r="P978" t="b">
        <v>0</v>
      </c>
      <c r="Q978" t="b">
        <v>1</v>
      </c>
      <c r="R978" t="s">
        <v>33</v>
      </c>
      <c r="S978" t="str">
        <f>LEFT(R978,SEARCH("/",R978)-1)</f>
        <v>theater</v>
      </c>
      <c r="T978" t="str">
        <f>RIGHT(R978,LEN(R978)-SEARCH("/",R978))</f>
        <v>plays</v>
      </c>
    </row>
    <row r="979" spans="1:20" ht="17" x14ac:dyDescent="0.2">
      <c r="A979">
        <v>977</v>
      </c>
      <c r="B979" t="s">
        <v>1258</v>
      </c>
      <c r="C979" s="2" t="s">
        <v>1983</v>
      </c>
      <c r="D979" s="3">
        <v>7000</v>
      </c>
      <c r="E979" s="3">
        <v>5177</v>
      </c>
      <c r="F979" s="20">
        <f>ROUND(E979/D979,2)</f>
        <v>0.74</v>
      </c>
      <c r="G979" t="s">
        <v>14</v>
      </c>
      <c r="H979">
        <v>67</v>
      </c>
      <c r="I979" s="3">
        <f>IF(H979=0,0,ROUND(E979/H979,2))</f>
        <v>77.27</v>
      </c>
      <c r="J979" t="s">
        <v>21</v>
      </c>
      <c r="K979" t="s">
        <v>22</v>
      </c>
      <c r="L979">
        <v>1517983200</v>
      </c>
      <c r="M979">
        <v>1520748000</v>
      </c>
      <c r="N979" s="13">
        <f>((L979/60)/60/24)+DATE(1970,1,1)</f>
        <v>43138.25</v>
      </c>
      <c r="O979" s="13">
        <f>((M979/60)/60/24)+DATE(1970,1,1)</f>
        <v>43170.25</v>
      </c>
      <c r="P979" t="b">
        <v>0</v>
      </c>
      <c r="Q979" t="b">
        <v>0</v>
      </c>
      <c r="R979" t="s">
        <v>17</v>
      </c>
      <c r="S979" t="str">
        <f>LEFT(R979,SEARCH("/",R979)-1)</f>
        <v>food</v>
      </c>
      <c r="T979" t="str">
        <f>RIGHT(R979,LEN(R979)-SEARCH("/",R979))</f>
        <v>food trucks</v>
      </c>
    </row>
    <row r="980" spans="1:20" ht="17" x14ac:dyDescent="0.2">
      <c r="A980">
        <v>978</v>
      </c>
      <c r="B980" t="s">
        <v>1984</v>
      </c>
      <c r="C980" s="2" t="s">
        <v>1985</v>
      </c>
      <c r="D980" s="3">
        <v>1000</v>
      </c>
      <c r="E980" s="3">
        <v>8641</v>
      </c>
      <c r="F980" s="20">
        <f>ROUND(E980/D980,2)</f>
        <v>8.64</v>
      </c>
      <c r="G980" t="s">
        <v>20</v>
      </c>
      <c r="H980">
        <v>92</v>
      </c>
      <c r="I980" s="3">
        <f>IF(H980=0,0,ROUND(E980/H980,2))</f>
        <v>93.92</v>
      </c>
      <c r="J980" t="s">
        <v>21</v>
      </c>
      <c r="K980" t="s">
        <v>22</v>
      </c>
      <c r="L980">
        <v>1478930400</v>
      </c>
      <c r="M980">
        <v>1480831200</v>
      </c>
      <c r="N980" s="13">
        <f>((L980/60)/60/24)+DATE(1970,1,1)</f>
        <v>42686.25</v>
      </c>
      <c r="O980" s="13">
        <f>((M980/60)/60/24)+DATE(1970,1,1)</f>
        <v>42708.25</v>
      </c>
      <c r="P980" t="b">
        <v>0</v>
      </c>
      <c r="Q980" t="b">
        <v>0</v>
      </c>
      <c r="R980" t="s">
        <v>89</v>
      </c>
      <c r="S980" t="str">
        <f>LEFT(R980,SEARCH("/",R980)-1)</f>
        <v>games</v>
      </c>
      <c r="T980" t="str">
        <f>RIGHT(R980,LEN(R980)-SEARCH("/",R980))</f>
        <v>video games</v>
      </c>
    </row>
    <row r="981" spans="1:20" ht="17" x14ac:dyDescent="0.2">
      <c r="A981">
        <v>979</v>
      </c>
      <c r="B981" t="s">
        <v>1986</v>
      </c>
      <c r="C981" s="2" t="s">
        <v>1987</v>
      </c>
      <c r="D981" s="3">
        <v>60200</v>
      </c>
      <c r="E981" s="3">
        <v>86244</v>
      </c>
      <c r="F981" s="20">
        <f>ROUND(E981/D981,2)</f>
        <v>1.43</v>
      </c>
      <c r="G981" t="s">
        <v>20</v>
      </c>
      <c r="H981">
        <v>1015</v>
      </c>
      <c r="I981" s="3">
        <f>IF(H981=0,0,ROUND(E981/H981,2))</f>
        <v>84.97</v>
      </c>
      <c r="J981" t="s">
        <v>40</v>
      </c>
      <c r="K981" t="s">
        <v>41</v>
      </c>
      <c r="L981">
        <v>1426395600</v>
      </c>
      <c r="M981">
        <v>1426914000</v>
      </c>
      <c r="N981" s="13">
        <f>((L981/60)/60/24)+DATE(1970,1,1)</f>
        <v>42078.208333333328</v>
      </c>
      <c r="O981" s="13">
        <f>((M981/60)/60/24)+DATE(1970,1,1)</f>
        <v>42084.208333333328</v>
      </c>
      <c r="P981" t="b">
        <v>0</v>
      </c>
      <c r="Q981" t="b">
        <v>0</v>
      </c>
      <c r="R981" t="s">
        <v>33</v>
      </c>
      <c r="S981" t="str">
        <f>LEFT(R981,SEARCH("/",R981)-1)</f>
        <v>theater</v>
      </c>
      <c r="T981" t="str">
        <f>RIGHT(R981,LEN(R981)-SEARCH("/",R981))</f>
        <v>plays</v>
      </c>
    </row>
    <row r="982" spans="1:20" ht="17" x14ac:dyDescent="0.2">
      <c r="A982">
        <v>980</v>
      </c>
      <c r="B982" t="s">
        <v>1988</v>
      </c>
      <c r="C982" s="2" t="s">
        <v>1989</v>
      </c>
      <c r="D982" s="3">
        <v>195200</v>
      </c>
      <c r="E982" s="3">
        <v>78630</v>
      </c>
      <c r="F982" s="20">
        <f>ROUND(E982/D982,2)</f>
        <v>0.4</v>
      </c>
      <c r="G982" t="s">
        <v>14</v>
      </c>
      <c r="H982">
        <v>742</v>
      </c>
      <c r="I982" s="3">
        <f>IF(H982=0,0,ROUND(E982/H982,2))</f>
        <v>105.97</v>
      </c>
      <c r="J982" t="s">
        <v>21</v>
      </c>
      <c r="K982" t="s">
        <v>22</v>
      </c>
      <c r="L982">
        <v>1446181200</v>
      </c>
      <c r="M982">
        <v>1446616800</v>
      </c>
      <c r="N982" s="13">
        <f>((L982/60)/60/24)+DATE(1970,1,1)</f>
        <v>42307.208333333328</v>
      </c>
      <c r="O982" s="13">
        <f>((M982/60)/60/24)+DATE(1970,1,1)</f>
        <v>42312.25</v>
      </c>
      <c r="P982" t="b">
        <v>1</v>
      </c>
      <c r="Q982" t="b">
        <v>0</v>
      </c>
      <c r="R982" t="s">
        <v>68</v>
      </c>
      <c r="S982" t="str">
        <f>LEFT(R982,SEARCH("/",R982)-1)</f>
        <v>publishing</v>
      </c>
      <c r="T982" t="str">
        <f>RIGHT(R982,LEN(R982)-SEARCH("/",R982))</f>
        <v>nonfiction</v>
      </c>
    </row>
    <row r="983" spans="1:20" ht="17" x14ac:dyDescent="0.2">
      <c r="A983">
        <v>981</v>
      </c>
      <c r="B983" t="s">
        <v>1990</v>
      </c>
      <c r="C983" s="2" t="s">
        <v>1991</v>
      </c>
      <c r="D983" s="3">
        <v>6700</v>
      </c>
      <c r="E983" s="3">
        <v>11941</v>
      </c>
      <c r="F983" s="20">
        <f>ROUND(E983/D983,2)</f>
        <v>1.78</v>
      </c>
      <c r="G983" t="s">
        <v>20</v>
      </c>
      <c r="H983">
        <v>323</v>
      </c>
      <c r="I983" s="3">
        <f>IF(H983=0,0,ROUND(E983/H983,2))</f>
        <v>36.97</v>
      </c>
      <c r="J983" t="s">
        <v>21</v>
      </c>
      <c r="K983" t="s">
        <v>22</v>
      </c>
      <c r="L983">
        <v>1514181600</v>
      </c>
      <c r="M983">
        <v>1517032800</v>
      </c>
      <c r="N983" s="13">
        <f>((L983/60)/60/24)+DATE(1970,1,1)</f>
        <v>43094.25</v>
      </c>
      <c r="O983" s="13">
        <f>((M983/60)/60/24)+DATE(1970,1,1)</f>
        <v>43127.25</v>
      </c>
      <c r="P983" t="b">
        <v>0</v>
      </c>
      <c r="Q983" t="b">
        <v>0</v>
      </c>
      <c r="R983" t="s">
        <v>28</v>
      </c>
      <c r="S983" t="str">
        <f>LEFT(R983,SEARCH("/",R983)-1)</f>
        <v>technology</v>
      </c>
      <c r="T983" t="str">
        <f>RIGHT(R983,LEN(R983)-SEARCH("/",R983))</f>
        <v>web</v>
      </c>
    </row>
    <row r="984" spans="1:20" ht="17" x14ac:dyDescent="0.2">
      <c r="A984">
        <v>982</v>
      </c>
      <c r="B984" t="s">
        <v>1992</v>
      </c>
      <c r="C984" s="2" t="s">
        <v>1993</v>
      </c>
      <c r="D984" s="3">
        <v>7200</v>
      </c>
      <c r="E984" s="3">
        <v>6115</v>
      </c>
      <c r="F984" s="20">
        <f>ROUND(E984/D984,2)</f>
        <v>0.85</v>
      </c>
      <c r="G984" t="s">
        <v>14</v>
      </c>
      <c r="H984">
        <v>75</v>
      </c>
      <c r="I984" s="3">
        <f>IF(H984=0,0,ROUND(E984/H984,2))</f>
        <v>81.53</v>
      </c>
      <c r="J984" t="s">
        <v>21</v>
      </c>
      <c r="K984" t="s">
        <v>22</v>
      </c>
      <c r="L984">
        <v>1311051600</v>
      </c>
      <c r="M984">
        <v>1311224400</v>
      </c>
      <c r="N984" s="13">
        <f>((L984/60)/60/24)+DATE(1970,1,1)</f>
        <v>40743.208333333336</v>
      </c>
      <c r="O984" s="13">
        <f>((M984/60)/60/24)+DATE(1970,1,1)</f>
        <v>40745.208333333336</v>
      </c>
      <c r="P984" t="b">
        <v>0</v>
      </c>
      <c r="Q984" t="b">
        <v>1</v>
      </c>
      <c r="R984" t="s">
        <v>42</v>
      </c>
      <c r="S984" t="str">
        <f>LEFT(R984,SEARCH("/",R984)-1)</f>
        <v>film &amp; video</v>
      </c>
      <c r="T984" t="str">
        <f>RIGHT(R984,LEN(R984)-SEARCH("/",R984))</f>
        <v>documentary</v>
      </c>
    </row>
    <row r="985" spans="1:20" ht="17" x14ac:dyDescent="0.2">
      <c r="A985">
        <v>983</v>
      </c>
      <c r="B985" t="s">
        <v>1994</v>
      </c>
      <c r="C985" s="2" t="s">
        <v>1995</v>
      </c>
      <c r="D985" s="3">
        <v>129100</v>
      </c>
      <c r="E985" s="3">
        <v>188404</v>
      </c>
      <c r="F985" s="20">
        <f>ROUND(E985/D985,2)</f>
        <v>1.46</v>
      </c>
      <c r="G985" t="s">
        <v>20</v>
      </c>
      <c r="H985">
        <v>2326</v>
      </c>
      <c r="I985" s="3">
        <f>IF(H985=0,0,ROUND(E985/H985,2))</f>
        <v>81</v>
      </c>
      <c r="J985" t="s">
        <v>21</v>
      </c>
      <c r="K985" t="s">
        <v>22</v>
      </c>
      <c r="L985">
        <v>1564894800</v>
      </c>
      <c r="M985">
        <v>1566190800</v>
      </c>
      <c r="N985" s="13">
        <f>((L985/60)/60/24)+DATE(1970,1,1)</f>
        <v>43681.208333333328</v>
      </c>
      <c r="O985" s="13">
        <f>((M985/60)/60/24)+DATE(1970,1,1)</f>
        <v>43696.208333333328</v>
      </c>
      <c r="P985" t="b">
        <v>0</v>
      </c>
      <c r="Q985" t="b">
        <v>0</v>
      </c>
      <c r="R985" t="s">
        <v>42</v>
      </c>
      <c r="S985" t="str">
        <f>LEFT(R985,SEARCH("/",R985)-1)</f>
        <v>film &amp; video</v>
      </c>
      <c r="T985" t="str">
        <f>RIGHT(R985,LEN(R985)-SEARCH("/",R985))</f>
        <v>documentary</v>
      </c>
    </row>
    <row r="986" spans="1:20" ht="34" x14ac:dyDescent="0.2">
      <c r="A986">
        <v>984</v>
      </c>
      <c r="B986" t="s">
        <v>1996</v>
      </c>
      <c r="C986" s="2" t="s">
        <v>1997</v>
      </c>
      <c r="D986" s="3">
        <v>6500</v>
      </c>
      <c r="E986" s="3">
        <v>9910</v>
      </c>
      <c r="F986" s="20">
        <f>ROUND(E986/D986,2)</f>
        <v>1.52</v>
      </c>
      <c r="G986" t="s">
        <v>20</v>
      </c>
      <c r="H986">
        <v>381</v>
      </c>
      <c r="I986" s="3">
        <f>IF(H986=0,0,ROUND(E986/H986,2))</f>
        <v>26.01</v>
      </c>
      <c r="J986" t="s">
        <v>21</v>
      </c>
      <c r="K986" t="s">
        <v>22</v>
      </c>
      <c r="L986">
        <v>1567918800</v>
      </c>
      <c r="M986">
        <v>1570165200</v>
      </c>
      <c r="N986" s="13">
        <f>((L986/60)/60/24)+DATE(1970,1,1)</f>
        <v>43716.208333333328</v>
      </c>
      <c r="O986" s="13">
        <f>((M986/60)/60/24)+DATE(1970,1,1)</f>
        <v>43742.208333333328</v>
      </c>
      <c r="P986" t="b">
        <v>0</v>
      </c>
      <c r="Q986" t="b">
        <v>0</v>
      </c>
      <c r="R986" t="s">
        <v>33</v>
      </c>
      <c r="S986" t="str">
        <f>LEFT(R986,SEARCH("/",R986)-1)</f>
        <v>theater</v>
      </c>
      <c r="T986" t="str">
        <f>RIGHT(R986,LEN(R986)-SEARCH("/",R986))</f>
        <v>plays</v>
      </c>
    </row>
    <row r="987" spans="1:20" ht="17" x14ac:dyDescent="0.2">
      <c r="A987">
        <v>985</v>
      </c>
      <c r="B987" t="s">
        <v>1998</v>
      </c>
      <c r="C987" s="2" t="s">
        <v>1999</v>
      </c>
      <c r="D987" s="3">
        <v>170600</v>
      </c>
      <c r="E987" s="3">
        <v>114523</v>
      </c>
      <c r="F987" s="20">
        <f>ROUND(E987/D987,2)</f>
        <v>0.67</v>
      </c>
      <c r="G987" t="s">
        <v>14</v>
      </c>
      <c r="H987">
        <v>4405</v>
      </c>
      <c r="I987" s="3">
        <f>IF(H987=0,0,ROUND(E987/H987,2))</f>
        <v>26</v>
      </c>
      <c r="J987" t="s">
        <v>21</v>
      </c>
      <c r="K987" t="s">
        <v>22</v>
      </c>
      <c r="L987">
        <v>1386309600</v>
      </c>
      <c r="M987">
        <v>1388556000</v>
      </c>
      <c r="N987" s="13">
        <f>((L987/60)/60/24)+DATE(1970,1,1)</f>
        <v>41614.25</v>
      </c>
      <c r="O987" s="13">
        <f>((M987/60)/60/24)+DATE(1970,1,1)</f>
        <v>41640.25</v>
      </c>
      <c r="P987" t="b">
        <v>0</v>
      </c>
      <c r="Q987" t="b">
        <v>1</v>
      </c>
      <c r="R987" t="s">
        <v>23</v>
      </c>
      <c r="S987" t="str">
        <f>LEFT(R987,SEARCH("/",R987)-1)</f>
        <v>music</v>
      </c>
      <c r="T987" t="str">
        <f>RIGHT(R987,LEN(R987)-SEARCH("/",R987))</f>
        <v>rock</v>
      </c>
    </row>
    <row r="988" spans="1:20" ht="34" x14ac:dyDescent="0.2">
      <c r="A988">
        <v>986</v>
      </c>
      <c r="B988" t="s">
        <v>2000</v>
      </c>
      <c r="C988" s="2" t="s">
        <v>2001</v>
      </c>
      <c r="D988" s="3">
        <v>7800</v>
      </c>
      <c r="E988" s="3">
        <v>3144</v>
      </c>
      <c r="F988" s="20">
        <f>ROUND(E988/D988,2)</f>
        <v>0.4</v>
      </c>
      <c r="G988" t="s">
        <v>14</v>
      </c>
      <c r="H988">
        <v>92</v>
      </c>
      <c r="I988" s="3">
        <f>IF(H988=0,0,ROUND(E988/H988,2))</f>
        <v>34.17</v>
      </c>
      <c r="J988" t="s">
        <v>21</v>
      </c>
      <c r="K988" t="s">
        <v>22</v>
      </c>
      <c r="L988">
        <v>1301979600</v>
      </c>
      <c r="M988">
        <v>1303189200</v>
      </c>
      <c r="N988" s="13">
        <f>((L988/60)/60/24)+DATE(1970,1,1)</f>
        <v>40638.208333333336</v>
      </c>
      <c r="O988" s="13">
        <f>((M988/60)/60/24)+DATE(1970,1,1)</f>
        <v>40652.208333333336</v>
      </c>
      <c r="P988" t="b">
        <v>0</v>
      </c>
      <c r="Q988" t="b">
        <v>0</v>
      </c>
      <c r="R988" t="s">
        <v>23</v>
      </c>
      <c r="S988" t="str">
        <f>LEFT(R988,SEARCH("/",R988)-1)</f>
        <v>music</v>
      </c>
      <c r="T988" t="str">
        <f>RIGHT(R988,LEN(R988)-SEARCH("/",R988))</f>
        <v>rock</v>
      </c>
    </row>
    <row r="989" spans="1:20" ht="17" x14ac:dyDescent="0.2">
      <c r="A989">
        <v>987</v>
      </c>
      <c r="B989" t="s">
        <v>2002</v>
      </c>
      <c r="C989" s="2" t="s">
        <v>2003</v>
      </c>
      <c r="D989" s="3">
        <v>6200</v>
      </c>
      <c r="E989" s="3">
        <v>13441</v>
      </c>
      <c r="F989" s="20">
        <f>ROUND(E989/D989,2)</f>
        <v>2.17</v>
      </c>
      <c r="G989" t="s">
        <v>20</v>
      </c>
      <c r="H989">
        <v>480</v>
      </c>
      <c r="I989" s="3">
        <f>IF(H989=0,0,ROUND(E989/H989,2))</f>
        <v>28</v>
      </c>
      <c r="J989" t="s">
        <v>21</v>
      </c>
      <c r="K989" t="s">
        <v>22</v>
      </c>
      <c r="L989">
        <v>1493269200</v>
      </c>
      <c r="M989">
        <v>1494478800</v>
      </c>
      <c r="N989" s="13">
        <f>((L989/60)/60/24)+DATE(1970,1,1)</f>
        <v>42852.208333333328</v>
      </c>
      <c r="O989" s="13">
        <f>((M989/60)/60/24)+DATE(1970,1,1)</f>
        <v>42866.208333333328</v>
      </c>
      <c r="P989" t="b">
        <v>0</v>
      </c>
      <c r="Q989" t="b">
        <v>0</v>
      </c>
      <c r="R989" t="s">
        <v>42</v>
      </c>
      <c r="S989" t="str">
        <f>LEFT(R989,SEARCH("/",R989)-1)</f>
        <v>film &amp; video</v>
      </c>
      <c r="T989" t="str">
        <f>RIGHT(R989,LEN(R989)-SEARCH("/",R989))</f>
        <v>documentary</v>
      </c>
    </row>
    <row r="990" spans="1:20" ht="17" x14ac:dyDescent="0.2">
      <c r="A990">
        <v>988</v>
      </c>
      <c r="B990" t="s">
        <v>2004</v>
      </c>
      <c r="C990" s="2" t="s">
        <v>2005</v>
      </c>
      <c r="D990" s="3">
        <v>9400</v>
      </c>
      <c r="E990" s="3">
        <v>4899</v>
      </c>
      <c r="F990" s="20">
        <f>ROUND(E990/D990,2)</f>
        <v>0.52</v>
      </c>
      <c r="G990" t="s">
        <v>14</v>
      </c>
      <c r="H990">
        <v>64</v>
      </c>
      <c r="I990" s="3">
        <f>IF(H990=0,0,ROUND(E990/H990,2))</f>
        <v>76.55</v>
      </c>
      <c r="J990" t="s">
        <v>21</v>
      </c>
      <c r="K990" t="s">
        <v>22</v>
      </c>
      <c r="L990">
        <v>1478930400</v>
      </c>
      <c r="M990">
        <v>1480744800</v>
      </c>
      <c r="N990" s="13">
        <f>((L990/60)/60/24)+DATE(1970,1,1)</f>
        <v>42686.25</v>
      </c>
      <c r="O990" s="13">
        <f>((M990/60)/60/24)+DATE(1970,1,1)</f>
        <v>42707.25</v>
      </c>
      <c r="P990" t="b">
        <v>0</v>
      </c>
      <c r="Q990" t="b">
        <v>0</v>
      </c>
      <c r="R990" t="s">
        <v>133</v>
      </c>
      <c r="S990" t="str">
        <f>LEFT(R990,SEARCH("/",R990)-1)</f>
        <v>publishing</v>
      </c>
      <c r="T990" t="str">
        <f>RIGHT(R990,LEN(R990)-SEARCH("/",R990))</f>
        <v>radio &amp; podcasts</v>
      </c>
    </row>
    <row r="991" spans="1:20" ht="17" x14ac:dyDescent="0.2">
      <c r="A991">
        <v>989</v>
      </c>
      <c r="B991" t="s">
        <v>2006</v>
      </c>
      <c r="C991" s="2" t="s">
        <v>2007</v>
      </c>
      <c r="D991" s="3">
        <v>2400</v>
      </c>
      <c r="E991" s="3">
        <v>11990</v>
      </c>
      <c r="F991" s="20">
        <f>ROUND(E991/D991,2)</f>
        <v>5</v>
      </c>
      <c r="G991" t="s">
        <v>20</v>
      </c>
      <c r="H991">
        <v>226</v>
      </c>
      <c r="I991" s="3">
        <f>IF(H991=0,0,ROUND(E991/H991,2))</f>
        <v>53.05</v>
      </c>
      <c r="J991" t="s">
        <v>21</v>
      </c>
      <c r="K991" t="s">
        <v>22</v>
      </c>
      <c r="L991">
        <v>1555390800</v>
      </c>
      <c r="M991">
        <v>1555822800</v>
      </c>
      <c r="N991" s="13">
        <f>((L991/60)/60/24)+DATE(1970,1,1)</f>
        <v>43571.208333333328</v>
      </c>
      <c r="O991" s="13">
        <f>((M991/60)/60/24)+DATE(1970,1,1)</f>
        <v>43576.208333333328</v>
      </c>
      <c r="P991" t="b">
        <v>0</v>
      </c>
      <c r="Q991" t="b">
        <v>0</v>
      </c>
      <c r="R991" t="s">
        <v>206</v>
      </c>
      <c r="S991" t="str">
        <f>LEFT(R991,SEARCH("/",R991)-1)</f>
        <v>publishing</v>
      </c>
      <c r="T991" t="str">
        <f>RIGHT(R991,LEN(R991)-SEARCH("/",R991))</f>
        <v>translations</v>
      </c>
    </row>
    <row r="992" spans="1:20" ht="17" x14ac:dyDescent="0.2">
      <c r="A992">
        <v>990</v>
      </c>
      <c r="B992" t="s">
        <v>2008</v>
      </c>
      <c r="C992" s="2" t="s">
        <v>2009</v>
      </c>
      <c r="D992" s="3">
        <v>7800</v>
      </c>
      <c r="E992" s="3">
        <v>6839</v>
      </c>
      <c r="F992" s="20">
        <f>ROUND(E992/D992,2)</f>
        <v>0.88</v>
      </c>
      <c r="G992" t="s">
        <v>14</v>
      </c>
      <c r="H992">
        <v>64</v>
      </c>
      <c r="I992" s="3">
        <f>IF(H992=0,0,ROUND(E992/H992,2))</f>
        <v>106.86</v>
      </c>
      <c r="J992" t="s">
        <v>21</v>
      </c>
      <c r="K992" t="s">
        <v>22</v>
      </c>
      <c r="L992">
        <v>1456984800</v>
      </c>
      <c r="M992">
        <v>1458882000</v>
      </c>
      <c r="N992" s="13">
        <f>((L992/60)/60/24)+DATE(1970,1,1)</f>
        <v>42432.25</v>
      </c>
      <c r="O992" s="13">
        <f>((M992/60)/60/24)+DATE(1970,1,1)</f>
        <v>42454.208333333328</v>
      </c>
      <c r="P992" t="b">
        <v>0</v>
      </c>
      <c r="Q992" t="b">
        <v>1</v>
      </c>
      <c r="R992" t="s">
        <v>53</v>
      </c>
      <c r="S992" t="str">
        <f>LEFT(R992,SEARCH("/",R992)-1)</f>
        <v>film &amp; video</v>
      </c>
      <c r="T992" t="str">
        <f>RIGHT(R992,LEN(R992)-SEARCH("/",R992))</f>
        <v>drama</v>
      </c>
    </row>
    <row r="993" spans="1:20" ht="17" x14ac:dyDescent="0.2">
      <c r="A993">
        <v>991</v>
      </c>
      <c r="B993" t="s">
        <v>1080</v>
      </c>
      <c r="C993" s="2" t="s">
        <v>2010</v>
      </c>
      <c r="D993" s="3">
        <v>9800</v>
      </c>
      <c r="E993" s="3">
        <v>11091</v>
      </c>
      <c r="F993" s="20">
        <f>ROUND(E993/D993,2)</f>
        <v>1.1299999999999999</v>
      </c>
      <c r="G993" t="s">
        <v>20</v>
      </c>
      <c r="H993">
        <v>241</v>
      </c>
      <c r="I993" s="3">
        <f>IF(H993=0,0,ROUND(E993/H993,2))</f>
        <v>46.02</v>
      </c>
      <c r="J993" t="s">
        <v>21</v>
      </c>
      <c r="K993" t="s">
        <v>22</v>
      </c>
      <c r="L993">
        <v>1411621200</v>
      </c>
      <c r="M993">
        <v>1411966800</v>
      </c>
      <c r="N993" s="13">
        <f>((L993/60)/60/24)+DATE(1970,1,1)</f>
        <v>41907.208333333336</v>
      </c>
      <c r="O993" s="13">
        <f>((M993/60)/60/24)+DATE(1970,1,1)</f>
        <v>41911.208333333336</v>
      </c>
      <c r="P993" t="b">
        <v>0</v>
      </c>
      <c r="Q993" t="b">
        <v>1</v>
      </c>
      <c r="R993" t="s">
        <v>23</v>
      </c>
      <c r="S993" t="str">
        <f>LEFT(R993,SEARCH("/",R993)-1)</f>
        <v>music</v>
      </c>
      <c r="T993" t="str">
        <f>RIGHT(R993,LEN(R993)-SEARCH("/",R993))</f>
        <v>rock</v>
      </c>
    </row>
    <row r="994" spans="1:20" ht="17" x14ac:dyDescent="0.2">
      <c r="A994">
        <v>992</v>
      </c>
      <c r="B994" t="s">
        <v>2011</v>
      </c>
      <c r="C994" s="2" t="s">
        <v>2012</v>
      </c>
      <c r="D994" s="3">
        <v>3100</v>
      </c>
      <c r="E994" s="3">
        <v>13223</v>
      </c>
      <c r="F994" s="20">
        <f>ROUND(E994/D994,2)</f>
        <v>4.2699999999999996</v>
      </c>
      <c r="G994" t="s">
        <v>20</v>
      </c>
      <c r="H994">
        <v>132</v>
      </c>
      <c r="I994" s="3">
        <f>IF(H994=0,0,ROUND(E994/H994,2))</f>
        <v>100.17</v>
      </c>
      <c r="J994" t="s">
        <v>21</v>
      </c>
      <c r="K994" t="s">
        <v>22</v>
      </c>
      <c r="L994">
        <v>1525669200</v>
      </c>
      <c r="M994">
        <v>1526878800</v>
      </c>
      <c r="N994" s="13">
        <f>((L994/60)/60/24)+DATE(1970,1,1)</f>
        <v>43227.208333333328</v>
      </c>
      <c r="O994" s="13">
        <f>((M994/60)/60/24)+DATE(1970,1,1)</f>
        <v>43241.208333333328</v>
      </c>
      <c r="P994" t="b">
        <v>0</v>
      </c>
      <c r="Q994" t="b">
        <v>1</v>
      </c>
      <c r="R994" t="s">
        <v>53</v>
      </c>
      <c r="S994" t="str">
        <f>LEFT(R994,SEARCH("/",R994)-1)</f>
        <v>film &amp; video</v>
      </c>
      <c r="T994" t="str">
        <f>RIGHT(R994,LEN(R994)-SEARCH("/",R994))</f>
        <v>drama</v>
      </c>
    </row>
    <row r="995" spans="1:20" ht="17" x14ac:dyDescent="0.2">
      <c r="A995">
        <v>993</v>
      </c>
      <c r="B995" t="s">
        <v>2013</v>
      </c>
      <c r="C995" s="2" t="s">
        <v>2014</v>
      </c>
      <c r="D995" s="3">
        <v>9800</v>
      </c>
      <c r="E995" s="3">
        <v>7608</v>
      </c>
      <c r="F995" s="20">
        <f>ROUND(E995/D995,2)</f>
        <v>0.78</v>
      </c>
      <c r="G995" t="s">
        <v>74</v>
      </c>
      <c r="H995">
        <v>75</v>
      </c>
      <c r="I995" s="3">
        <f>IF(H995=0,0,ROUND(E995/H995,2))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>((L995/60)/60/24)+DATE(1970,1,1)</f>
        <v>42362.25</v>
      </c>
      <c r="O995" s="13">
        <f>((M995/60)/60/24)+DATE(1970,1,1)</f>
        <v>42379.25</v>
      </c>
      <c r="P995" t="b">
        <v>0</v>
      </c>
      <c r="Q995" t="b">
        <v>1</v>
      </c>
      <c r="R995" t="s">
        <v>122</v>
      </c>
      <c r="S995" t="str">
        <f>LEFT(R995,SEARCH("/",R995)-1)</f>
        <v>photography</v>
      </c>
      <c r="T995" t="str">
        <f>RIGHT(R995,LEN(R995)-SEARCH("/",R995))</f>
        <v>photography books</v>
      </c>
    </row>
    <row r="996" spans="1:20" ht="17" x14ac:dyDescent="0.2">
      <c r="A996">
        <v>994</v>
      </c>
      <c r="B996" t="s">
        <v>2015</v>
      </c>
      <c r="C996" s="2" t="s">
        <v>2016</v>
      </c>
      <c r="D996" s="3">
        <v>141100</v>
      </c>
      <c r="E996" s="3">
        <v>74073</v>
      </c>
      <c r="F996" s="20">
        <f>ROUND(E996/D996,2)</f>
        <v>0.52</v>
      </c>
      <c r="G996" t="s">
        <v>14</v>
      </c>
      <c r="H996">
        <v>842</v>
      </c>
      <c r="I996" s="3">
        <f>IF(H996=0,0,ROUND(E996/H996,2))</f>
        <v>87.97</v>
      </c>
      <c r="J996" t="s">
        <v>21</v>
      </c>
      <c r="K996" t="s">
        <v>22</v>
      </c>
      <c r="L996">
        <v>1413522000</v>
      </c>
      <c r="M996">
        <v>1414040400</v>
      </c>
      <c r="N996" s="13">
        <f>((L996/60)/60/24)+DATE(1970,1,1)</f>
        <v>41929.208333333336</v>
      </c>
      <c r="O996" s="13">
        <f>((M996/60)/60/24)+DATE(1970,1,1)</f>
        <v>41935.208333333336</v>
      </c>
      <c r="P996" t="b">
        <v>0</v>
      </c>
      <c r="Q996" t="b">
        <v>1</v>
      </c>
      <c r="R996" t="s">
        <v>206</v>
      </c>
      <c r="S996" t="str">
        <f>LEFT(R996,SEARCH("/",R996)-1)</f>
        <v>publishing</v>
      </c>
      <c r="T996" t="str">
        <f>RIGHT(R996,LEN(R996)-SEARCH("/",R996))</f>
        <v>translations</v>
      </c>
    </row>
    <row r="997" spans="1:20" ht="17" x14ac:dyDescent="0.2">
      <c r="A997">
        <v>995</v>
      </c>
      <c r="B997" t="s">
        <v>2017</v>
      </c>
      <c r="C997" s="2" t="s">
        <v>2018</v>
      </c>
      <c r="D997" s="3">
        <v>97300</v>
      </c>
      <c r="E997" s="3">
        <v>153216</v>
      </c>
      <c r="F997" s="20">
        <f>ROUND(E997/D997,2)</f>
        <v>1.57</v>
      </c>
      <c r="G997" t="s">
        <v>20</v>
      </c>
      <c r="H997">
        <v>2043</v>
      </c>
      <c r="I997" s="3">
        <f>IF(H997=0,0,ROUND(E997/H997,2))</f>
        <v>75</v>
      </c>
      <c r="J997" t="s">
        <v>21</v>
      </c>
      <c r="K997" t="s">
        <v>22</v>
      </c>
      <c r="L997">
        <v>1541307600</v>
      </c>
      <c r="M997">
        <v>1543816800</v>
      </c>
      <c r="N997" s="13">
        <f>((L997/60)/60/24)+DATE(1970,1,1)</f>
        <v>43408.208333333328</v>
      </c>
      <c r="O997" s="13">
        <f>((M997/60)/60/24)+DATE(1970,1,1)</f>
        <v>43437.25</v>
      </c>
      <c r="P997" t="b">
        <v>0</v>
      </c>
      <c r="Q997" t="b">
        <v>1</v>
      </c>
      <c r="R997" t="s">
        <v>17</v>
      </c>
      <c r="S997" t="str">
        <f>LEFT(R997,SEARCH("/",R997)-1)</f>
        <v>food</v>
      </c>
      <c r="T997" t="str">
        <f>RIGHT(R997,LEN(R997)-SEARCH("/",R997))</f>
        <v>food trucks</v>
      </c>
    </row>
    <row r="998" spans="1:20" ht="34" x14ac:dyDescent="0.2">
      <c r="A998">
        <v>996</v>
      </c>
      <c r="B998" t="s">
        <v>2019</v>
      </c>
      <c r="C998" s="2" t="s">
        <v>2020</v>
      </c>
      <c r="D998" s="3">
        <v>6600</v>
      </c>
      <c r="E998" s="3">
        <v>4814</v>
      </c>
      <c r="F998" s="20">
        <f>ROUND(E998/D998,2)</f>
        <v>0.73</v>
      </c>
      <c r="G998" t="s">
        <v>14</v>
      </c>
      <c r="H998">
        <v>112</v>
      </c>
      <c r="I998" s="3">
        <f>IF(H998=0,0,ROUND(E998/H998,2))</f>
        <v>42.98</v>
      </c>
      <c r="J998" t="s">
        <v>21</v>
      </c>
      <c r="K998" t="s">
        <v>22</v>
      </c>
      <c r="L998">
        <v>1357106400</v>
      </c>
      <c r="M998">
        <v>1359698400</v>
      </c>
      <c r="N998" s="13">
        <f>((L998/60)/60/24)+DATE(1970,1,1)</f>
        <v>41276.25</v>
      </c>
      <c r="O998" s="13">
        <f>((M998/60)/60/24)+DATE(1970,1,1)</f>
        <v>41306.25</v>
      </c>
      <c r="P998" t="b">
        <v>0</v>
      </c>
      <c r="Q998" t="b">
        <v>0</v>
      </c>
      <c r="R998" t="s">
        <v>33</v>
      </c>
      <c r="S998" t="str">
        <f>LEFT(R998,SEARCH("/",R998)-1)</f>
        <v>theater</v>
      </c>
      <c r="T998" t="str">
        <f>RIGHT(R998,LEN(R998)-SEARCH("/",R998))</f>
        <v>plays</v>
      </c>
    </row>
    <row r="999" spans="1:20" ht="17" x14ac:dyDescent="0.2">
      <c r="A999">
        <v>997</v>
      </c>
      <c r="B999" t="s">
        <v>2021</v>
      </c>
      <c r="C999" s="2" t="s">
        <v>2022</v>
      </c>
      <c r="D999" s="3">
        <v>7600</v>
      </c>
      <c r="E999" s="3">
        <v>4603</v>
      </c>
      <c r="F999" s="20">
        <f>ROUND(E999/D999,2)</f>
        <v>0.61</v>
      </c>
      <c r="G999" t="s">
        <v>74</v>
      </c>
      <c r="H999">
        <v>139</v>
      </c>
      <c r="I999" s="3">
        <f>IF(H999=0,0,ROUND(E999/H999,2))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3">
        <f>((L999/60)/60/24)+DATE(1970,1,1)</f>
        <v>41659.25</v>
      </c>
      <c r="O999" s="13">
        <f>((M999/60)/60/24)+DATE(1970,1,1)</f>
        <v>41664.25</v>
      </c>
      <c r="P999" t="b">
        <v>0</v>
      </c>
      <c r="Q999" t="b">
        <v>0</v>
      </c>
      <c r="R999" t="s">
        <v>33</v>
      </c>
      <c r="S999" t="str">
        <f>LEFT(R999,SEARCH("/",R999)-1)</f>
        <v>theater</v>
      </c>
      <c r="T999" t="str">
        <f>RIGHT(R999,LEN(R999)-SEARCH("/",R999))</f>
        <v>plays</v>
      </c>
    </row>
    <row r="1000" spans="1:20" ht="17" x14ac:dyDescent="0.2">
      <c r="A1000">
        <v>998</v>
      </c>
      <c r="B1000" t="s">
        <v>2023</v>
      </c>
      <c r="C1000" s="2" t="s">
        <v>2024</v>
      </c>
      <c r="D1000" s="3">
        <v>66600</v>
      </c>
      <c r="E1000" s="3">
        <v>37823</v>
      </c>
      <c r="F1000" s="20">
        <f>ROUND(E1000/D1000,2)</f>
        <v>0.56999999999999995</v>
      </c>
      <c r="G1000" t="s">
        <v>14</v>
      </c>
      <c r="H1000">
        <v>374</v>
      </c>
      <c r="I1000" s="3">
        <f>IF(H1000=0,0,ROUND(E1000/H1000,2))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3">
        <f>((L1000/60)/60/24)+DATE(1970,1,1)</f>
        <v>40220.25</v>
      </c>
      <c r="O1000" s="13">
        <f>((M1000/60)/60/24)+DATE(1970,1,1)</f>
        <v>40234.25</v>
      </c>
      <c r="P1000" t="b">
        <v>0</v>
      </c>
      <c r="Q1000" t="b">
        <v>1</v>
      </c>
      <c r="R1000" t="s">
        <v>60</v>
      </c>
      <c r="S1000" t="str">
        <f>LEFT(R1000,SEARCH("/",R1000)-1)</f>
        <v>music</v>
      </c>
      <c r="T1000" t="str">
        <f>RIGHT(R1000,LEN(R1000)-SEARCH("/",R1000))</f>
        <v>indie rock</v>
      </c>
    </row>
    <row r="1001" spans="1:20" ht="17" x14ac:dyDescent="0.2">
      <c r="A1001">
        <v>999</v>
      </c>
      <c r="B1001" t="s">
        <v>2025</v>
      </c>
      <c r="C1001" s="2" t="s">
        <v>2026</v>
      </c>
      <c r="D1001" s="3">
        <v>111100</v>
      </c>
      <c r="E1001" s="3">
        <v>62819</v>
      </c>
      <c r="F1001" s="20">
        <f t="shared" ref="F963:F1001" si="0">ROUND(E1001/D1001,2)</f>
        <v>0.56999999999999995</v>
      </c>
      <c r="G1001" t="s">
        <v>74</v>
      </c>
      <c r="H1001">
        <v>1122</v>
      </c>
      <c r="I1001" s="3">
        <f t="shared" ref="I962:I1001" si="1">IF(H1001=0,0,ROUND(E1001/H1001,2))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ref="N963:N1001" si="2">((L1001/60)/60/24)+DATE(1970,1,1)</f>
        <v>42550.208333333328</v>
      </c>
      <c r="O1001" s="13">
        <f t="shared" ref="O963:O1001" si="3">((M1001/60)/60/24)+DATE(1970,1,1)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ref="S962:S1001" si="4">LEFT(R1001,SEARCH("/",R1001)-1)</f>
        <v>food</v>
      </c>
      <c r="T1001" t="str">
        <f t="shared" ref="T962:T1001" si="5">RIGHT(R1001,LEN(R1001)-SEARCH("/",R1001))</f>
        <v>food trucks</v>
      </c>
    </row>
  </sheetData>
  <autoFilter ref="A1:T1001" xr:uid="{00000000-0001-0000-0000-000000000000}">
    <sortState xmlns:xlrd2="http://schemas.microsoft.com/office/spreadsheetml/2017/richdata2" ref="A2:T1000">
      <sortCondition descending="1" ref="G1:G1001"/>
    </sortState>
  </autoFilter>
  <conditionalFormatting sqref="F1:F1048576">
    <cfRule type="colorScale" priority="4">
      <colorScale>
        <cfvo type="percentile" val="10"/>
        <cfvo type="percentile" val="50"/>
        <cfvo type="percentile" val="90"/>
        <color rgb="FFFF0000"/>
        <color rgb="FF00B050"/>
        <color rgb="FF00B0F0"/>
      </colorScale>
    </cfRule>
  </conditionalFormatting>
  <conditionalFormatting sqref="G1:G1048576">
    <cfRule type="cellIs" dxfId="31" priority="1" operator="equal">
      <formula>"canceled"</formula>
    </cfRule>
    <cfRule type="cellIs" dxfId="30" priority="2" operator="equal">
      <formula>"successful"</formula>
    </cfRule>
    <cfRule type="cellIs" dxfId="29" priority="3" operator="equal">
      <formula>"live"</formula>
    </cfRule>
    <cfRule type="cellIs" dxfId="28" priority="6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3C05-0110-A841-BF33-37875FF39FC0}">
  <sheetPr codeName="Sheet2"/>
  <dimension ref="A1:F14"/>
  <sheetViews>
    <sheetView zoomScale="113" workbookViewId="0">
      <selection activeCell="M26" sqref="M26"/>
    </sheetView>
  </sheetViews>
  <sheetFormatPr baseColWidth="10" defaultRowHeight="16" x14ac:dyDescent="0.2"/>
  <cols>
    <col min="1" max="1" width="17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9.83203125" bestFit="1" customWidth="1"/>
    <col min="6" max="6" width="11.33203125" bestFit="1" customWidth="1"/>
  </cols>
  <sheetData>
    <row r="1" spans="1:6" x14ac:dyDescent="0.2">
      <c r="A1" s="4" t="s">
        <v>6</v>
      </c>
      <c r="B1" t="s">
        <v>2035</v>
      </c>
    </row>
    <row r="3" spans="1:6" x14ac:dyDescent="0.2">
      <c r="A3" s="4" t="s">
        <v>2037</v>
      </c>
      <c r="B3" s="4" t="s">
        <v>2036</v>
      </c>
    </row>
    <row r="4" spans="1:6" x14ac:dyDescent="0.2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6" t="s">
        <v>2038</v>
      </c>
      <c r="B5" s="31">
        <v>11</v>
      </c>
      <c r="C5" s="37">
        <v>60</v>
      </c>
      <c r="D5" s="34">
        <v>5</v>
      </c>
      <c r="E5" s="31">
        <v>102</v>
      </c>
      <c r="F5" s="31">
        <v>178</v>
      </c>
    </row>
    <row r="6" spans="1:6" x14ac:dyDescent="0.2">
      <c r="A6" s="7" t="s">
        <v>2039</v>
      </c>
      <c r="B6" s="32">
        <v>4</v>
      </c>
      <c r="C6" s="38">
        <v>20</v>
      </c>
      <c r="D6" s="35"/>
      <c r="E6" s="32">
        <v>22</v>
      </c>
      <c r="F6" s="32">
        <v>46</v>
      </c>
    </row>
    <row r="7" spans="1:6" x14ac:dyDescent="0.2">
      <c r="A7" s="7" t="s">
        <v>2040</v>
      </c>
      <c r="B7" s="32">
        <v>1</v>
      </c>
      <c r="C7" s="38">
        <v>23</v>
      </c>
      <c r="D7" s="35">
        <v>3</v>
      </c>
      <c r="E7" s="32">
        <v>21</v>
      </c>
      <c r="F7" s="32">
        <v>48</v>
      </c>
    </row>
    <row r="8" spans="1:6" x14ac:dyDescent="0.2">
      <c r="A8" s="7" t="s">
        <v>2041</v>
      </c>
      <c r="B8" s="32"/>
      <c r="C8" s="38"/>
      <c r="D8" s="35"/>
      <c r="E8" s="32">
        <v>4</v>
      </c>
      <c r="F8" s="32">
        <v>4</v>
      </c>
    </row>
    <row r="9" spans="1:6" x14ac:dyDescent="0.2">
      <c r="A9" s="7" t="s">
        <v>2042</v>
      </c>
      <c r="B9" s="32">
        <v>10</v>
      </c>
      <c r="C9" s="38">
        <v>66</v>
      </c>
      <c r="D9" s="35"/>
      <c r="E9" s="32">
        <v>99</v>
      </c>
      <c r="F9" s="32">
        <v>175</v>
      </c>
    </row>
    <row r="10" spans="1:6" x14ac:dyDescent="0.2">
      <c r="A10" s="7" t="s">
        <v>2043</v>
      </c>
      <c r="B10" s="32">
        <v>4</v>
      </c>
      <c r="C10" s="38">
        <v>11</v>
      </c>
      <c r="D10" s="35">
        <v>1</v>
      </c>
      <c r="E10" s="32">
        <v>26</v>
      </c>
      <c r="F10" s="32">
        <v>42</v>
      </c>
    </row>
    <row r="11" spans="1:6" x14ac:dyDescent="0.2">
      <c r="A11" s="7" t="s">
        <v>2044</v>
      </c>
      <c r="B11" s="32">
        <v>2</v>
      </c>
      <c r="C11" s="38">
        <v>24</v>
      </c>
      <c r="D11" s="35">
        <v>1</v>
      </c>
      <c r="E11" s="32">
        <v>40</v>
      </c>
      <c r="F11" s="32">
        <v>67</v>
      </c>
    </row>
    <row r="12" spans="1:6" x14ac:dyDescent="0.2">
      <c r="A12" s="7" t="s">
        <v>2045</v>
      </c>
      <c r="B12" s="32">
        <v>2</v>
      </c>
      <c r="C12" s="38">
        <v>28</v>
      </c>
      <c r="D12" s="35">
        <v>2</v>
      </c>
      <c r="E12" s="32">
        <v>64</v>
      </c>
      <c r="F12" s="32">
        <v>96</v>
      </c>
    </row>
    <row r="13" spans="1:6" x14ac:dyDescent="0.2">
      <c r="A13" s="8" t="s">
        <v>2046</v>
      </c>
      <c r="B13" s="33">
        <v>23</v>
      </c>
      <c r="C13" s="39">
        <v>132</v>
      </c>
      <c r="D13" s="36">
        <v>2</v>
      </c>
      <c r="E13" s="33">
        <v>187</v>
      </c>
      <c r="F13" s="33">
        <v>344</v>
      </c>
    </row>
    <row r="14" spans="1:6" x14ac:dyDescent="0.2">
      <c r="A14" s="5" t="s">
        <v>2034</v>
      </c>
      <c r="B14" s="30">
        <v>57</v>
      </c>
      <c r="C14" s="30">
        <v>364</v>
      </c>
      <c r="D14" s="30">
        <v>14</v>
      </c>
      <c r="E14" s="30">
        <v>565</v>
      </c>
      <c r="F14" s="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5459-37E5-4045-BFF3-FAE00694E1CA}">
  <sheetPr codeName="Sheet3"/>
  <dimension ref="A1:F30"/>
  <sheetViews>
    <sheetView zoomScaleNormal="114" workbookViewId="0">
      <selection activeCell="C4" sqref="C4:F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2035</v>
      </c>
    </row>
    <row r="2" spans="1:6" x14ac:dyDescent="0.2">
      <c r="A2" s="4" t="s">
        <v>2031</v>
      </c>
      <c r="B2" s="9" t="s">
        <v>2035</v>
      </c>
    </row>
    <row r="4" spans="1:6" x14ac:dyDescent="0.2">
      <c r="A4" s="4" t="s">
        <v>2037</v>
      </c>
      <c r="B4" s="4" t="s">
        <v>2036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5" t="s">
        <v>2048</v>
      </c>
      <c r="B6" s="31">
        <v>1</v>
      </c>
      <c r="C6" s="37">
        <v>10</v>
      </c>
      <c r="D6" s="34">
        <v>2</v>
      </c>
      <c r="E6" s="31">
        <v>21</v>
      </c>
      <c r="F6" s="31">
        <v>34</v>
      </c>
    </row>
    <row r="7" spans="1:6" x14ac:dyDescent="0.2">
      <c r="A7" s="5" t="s">
        <v>2053</v>
      </c>
      <c r="B7" s="32"/>
      <c r="C7" s="38"/>
      <c r="D7" s="35"/>
      <c r="E7" s="32">
        <v>4</v>
      </c>
      <c r="F7" s="32">
        <v>4</v>
      </c>
    </row>
    <row r="8" spans="1:6" x14ac:dyDescent="0.2">
      <c r="A8" s="5" t="s">
        <v>2047</v>
      </c>
      <c r="B8" s="32">
        <v>4</v>
      </c>
      <c r="C8" s="38">
        <v>21</v>
      </c>
      <c r="D8" s="35">
        <v>1</v>
      </c>
      <c r="E8" s="32">
        <v>34</v>
      </c>
      <c r="F8" s="32">
        <v>60</v>
      </c>
    </row>
    <row r="9" spans="1:6" x14ac:dyDescent="0.2">
      <c r="A9" s="5" t="s">
        <v>2049</v>
      </c>
      <c r="B9" s="32">
        <v>2</v>
      </c>
      <c r="C9" s="38">
        <v>12</v>
      </c>
      <c r="D9" s="35">
        <v>1</v>
      </c>
      <c r="E9" s="32">
        <v>22</v>
      </c>
      <c r="F9" s="32">
        <v>37</v>
      </c>
    </row>
    <row r="10" spans="1:6" x14ac:dyDescent="0.2">
      <c r="A10" s="5" t="s">
        <v>2054</v>
      </c>
      <c r="B10" s="32"/>
      <c r="C10" s="38">
        <v>8</v>
      </c>
      <c r="D10" s="35"/>
      <c r="E10" s="32">
        <v>10</v>
      </c>
      <c r="F10" s="32">
        <v>18</v>
      </c>
    </row>
    <row r="11" spans="1:6" x14ac:dyDescent="0.2">
      <c r="A11" s="5" t="s">
        <v>2055</v>
      </c>
      <c r="B11" s="32">
        <v>1</v>
      </c>
      <c r="C11" s="38">
        <v>7</v>
      </c>
      <c r="D11" s="35"/>
      <c r="E11" s="32">
        <v>9</v>
      </c>
      <c r="F11" s="32">
        <v>17</v>
      </c>
    </row>
    <row r="12" spans="1:6" x14ac:dyDescent="0.2">
      <c r="A12" s="5" t="s">
        <v>2056</v>
      </c>
      <c r="B12" s="32">
        <v>4</v>
      </c>
      <c r="C12" s="38">
        <v>20</v>
      </c>
      <c r="D12" s="35"/>
      <c r="E12" s="32">
        <v>22</v>
      </c>
      <c r="F12" s="32">
        <v>46</v>
      </c>
    </row>
    <row r="13" spans="1:6" x14ac:dyDescent="0.2">
      <c r="A13" s="5" t="s">
        <v>2057</v>
      </c>
      <c r="B13" s="32">
        <v>3</v>
      </c>
      <c r="C13" s="38">
        <v>19</v>
      </c>
      <c r="D13" s="35"/>
      <c r="E13" s="32">
        <v>23</v>
      </c>
      <c r="F13" s="32">
        <v>45</v>
      </c>
    </row>
    <row r="14" spans="1:6" x14ac:dyDescent="0.2">
      <c r="A14" s="5" t="s">
        <v>2058</v>
      </c>
      <c r="B14" s="32">
        <v>1</v>
      </c>
      <c r="C14" s="38">
        <v>6</v>
      </c>
      <c r="D14" s="35"/>
      <c r="E14" s="32">
        <v>10</v>
      </c>
      <c r="F14" s="32">
        <v>17</v>
      </c>
    </row>
    <row r="15" spans="1:6" x14ac:dyDescent="0.2">
      <c r="A15" s="5" t="s">
        <v>2059</v>
      </c>
      <c r="B15" s="32"/>
      <c r="C15" s="38">
        <v>3</v>
      </c>
      <c r="D15" s="35"/>
      <c r="E15" s="32">
        <v>4</v>
      </c>
      <c r="F15" s="32">
        <v>7</v>
      </c>
    </row>
    <row r="16" spans="1:6" x14ac:dyDescent="0.2">
      <c r="A16" s="5" t="s">
        <v>2060</v>
      </c>
      <c r="B16" s="32"/>
      <c r="C16" s="38">
        <v>8</v>
      </c>
      <c r="D16" s="35">
        <v>1</v>
      </c>
      <c r="E16" s="32">
        <v>4</v>
      </c>
      <c r="F16" s="32">
        <v>13</v>
      </c>
    </row>
    <row r="17" spans="1:6" x14ac:dyDescent="0.2">
      <c r="A17" s="5" t="s">
        <v>2061</v>
      </c>
      <c r="B17" s="32">
        <v>1</v>
      </c>
      <c r="C17" s="38">
        <v>6</v>
      </c>
      <c r="D17" s="35">
        <v>1</v>
      </c>
      <c r="E17" s="32">
        <v>13</v>
      </c>
      <c r="F17" s="32">
        <v>21</v>
      </c>
    </row>
    <row r="18" spans="1:6" x14ac:dyDescent="0.2">
      <c r="A18" s="5" t="s">
        <v>2062</v>
      </c>
      <c r="B18" s="32">
        <v>4</v>
      </c>
      <c r="C18" s="38">
        <v>11</v>
      </c>
      <c r="D18" s="35">
        <v>1</v>
      </c>
      <c r="E18" s="32">
        <v>26</v>
      </c>
      <c r="F18" s="32">
        <v>42</v>
      </c>
    </row>
    <row r="19" spans="1:6" x14ac:dyDescent="0.2">
      <c r="A19" s="5" t="s">
        <v>2063</v>
      </c>
      <c r="B19" s="32">
        <v>23</v>
      </c>
      <c r="C19" s="38">
        <v>132</v>
      </c>
      <c r="D19" s="35">
        <v>2</v>
      </c>
      <c r="E19" s="32">
        <v>187</v>
      </c>
      <c r="F19" s="32">
        <v>344</v>
      </c>
    </row>
    <row r="20" spans="1:6" x14ac:dyDescent="0.2">
      <c r="A20" s="5" t="s">
        <v>2064</v>
      </c>
      <c r="B20" s="32"/>
      <c r="C20" s="38">
        <v>4</v>
      </c>
      <c r="D20" s="35"/>
      <c r="E20" s="32">
        <v>4</v>
      </c>
      <c r="F20" s="32">
        <v>8</v>
      </c>
    </row>
    <row r="21" spans="1:6" x14ac:dyDescent="0.2">
      <c r="A21" s="5" t="s">
        <v>2065</v>
      </c>
      <c r="B21" s="32">
        <v>6</v>
      </c>
      <c r="C21" s="38">
        <v>30</v>
      </c>
      <c r="D21" s="35"/>
      <c r="E21" s="32">
        <v>49</v>
      </c>
      <c r="F21" s="32">
        <v>85</v>
      </c>
    </row>
    <row r="22" spans="1:6" x14ac:dyDescent="0.2">
      <c r="A22" s="5" t="s">
        <v>2066</v>
      </c>
      <c r="B22" s="32"/>
      <c r="C22" s="38">
        <v>9</v>
      </c>
      <c r="D22" s="35"/>
      <c r="E22" s="32">
        <v>5</v>
      </c>
      <c r="F22" s="32">
        <v>14</v>
      </c>
    </row>
    <row r="23" spans="1:6" x14ac:dyDescent="0.2">
      <c r="A23" s="5" t="s">
        <v>2051</v>
      </c>
      <c r="B23" s="32">
        <v>1</v>
      </c>
      <c r="C23" s="38">
        <v>5</v>
      </c>
      <c r="D23" s="35">
        <v>1</v>
      </c>
      <c r="E23" s="32">
        <v>9</v>
      </c>
      <c r="F23" s="32">
        <v>16</v>
      </c>
    </row>
    <row r="24" spans="1:6" x14ac:dyDescent="0.2">
      <c r="A24" s="5" t="s">
        <v>2050</v>
      </c>
      <c r="B24" s="32">
        <v>3</v>
      </c>
      <c r="C24" s="38">
        <v>3</v>
      </c>
      <c r="D24" s="35"/>
      <c r="E24" s="32">
        <v>11</v>
      </c>
      <c r="F24" s="32">
        <v>17</v>
      </c>
    </row>
    <row r="25" spans="1:6" x14ac:dyDescent="0.2">
      <c r="A25" s="5" t="s">
        <v>2067</v>
      </c>
      <c r="B25" s="32"/>
      <c r="C25" s="38">
        <v>7</v>
      </c>
      <c r="D25" s="35"/>
      <c r="E25" s="32">
        <v>14</v>
      </c>
      <c r="F25" s="32">
        <v>21</v>
      </c>
    </row>
    <row r="26" spans="1:6" x14ac:dyDescent="0.2">
      <c r="A26" s="5" t="s">
        <v>2052</v>
      </c>
      <c r="B26" s="32">
        <v>1</v>
      </c>
      <c r="C26" s="38">
        <v>15</v>
      </c>
      <c r="D26" s="35">
        <v>2</v>
      </c>
      <c r="E26" s="32">
        <v>17</v>
      </c>
      <c r="F26" s="32">
        <v>35</v>
      </c>
    </row>
    <row r="27" spans="1:6" x14ac:dyDescent="0.2">
      <c r="A27" s="5" t="s">
        <v>2068</v>
      </c>
      <c r="B27" s="32"/>
      <c r="C27" s="38">
        <v>16</v>
      </c>
      <c r="D27" s="35">
        <v>1</v>
      </c>
      <c r="E27" s="32">
        <v>28</v>
      </c>
      <c r="F27" s="32">
        <v>45</v>
      </c>
    </row>
    <row r="28" spans="1:6" x14ac:dyDescent="0.2">
      <c r="A28" s="5" t="s">
        <v>2069</v>
      </c>
      <c r="B28" s="32">
        <v>2</v>
      </c>
      <c r="C28" s="38">
        <v>12</v>
      </c>
      <c r="D28" s="35">
        <v>1</v>
      </c>
      <c r="E28" s="32">
        <v>36</v>
      </c>
      <c r="F28" s="32">
        <v>51</v>
      </c>
    </row>
    <row r="29" spans="1:6" x14ac:dyDescent="0.2">
      <c r="A29" s="5" t="s">
        <v>2070</v>
      </c>
      <c r="B29" s="32"/>
      <c r="C29" s="38"/>
      <c r="D29" s="35"/>
      <c r="E29" s="32">
        <v>3</v>
      </c>
      <c r="F29" s="32">
        <v>3</v>
      </c>
    </row>
    <row r="30" spans="1:6" x14ac:dyDescent="0.2">
      <c r="A30" s="5" t="s">
        <v>2034</v>
      </c>
      <c r="B30" s="33">
        <v>57</v>
      </c>
      <c r="C30" s="39">
        <v>364</v>
      </c>
      <c r="D30" s="36">
        <v>14</v>
      </c>
      <c r="E30" s="33">
        <v>565</v>
      </c>
      <c r="F30" s="3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C650-377F-B84A-90E2-2E6F69406ACB}">
  <sheetPr codeName="Sheet4"/>
  <dimension ref="A1:E18"/>
  <sheetViews>
    <sheetView zoomScale="164" workbookViewId="0">
      <selection activeCell="G23" sqref="G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2085</v>
      </c>
      <c r="B1" t="s">
        <v>2035</v>
      </c>
    </row>
    <row r="2" spans="1:5" x14ac:dyDescent="0.2">
      <c r="A2" s="4" t="s">
        <v>2031</v>
      </c>
      <c r="B2" t="s">
        <v>2035</v>
      </c>
    </row>
    <row r="4" spans="1:5" x14ac:dyDescent="0.2">
      <c r="A4" s="4" t="s">
        <v>2037</v>
      </c>
      <c r="B4" s="4" t="s">
        <v>2036</v>
      </c>
    </row>
    <row r="5" spans="1:5" x14ac:dyDescent="0.2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EB09-682D-2B44-A304-62349875E7CD}">
  <sheetPr codeName="Sheet5"/>
  <dimension ref="A1:H51"/>
  <sheetViews>
    <sheetView workbookViewId="0">
      <selection activeCell="B2" sqref="B2"/>
    </sheetView>
  </sheetViews>
  <sheetFormatPr baseColWidth="10" defaultRowHeight="16" x14ac:dyDescent="0.2"/>
  <cols>
    <col min="1" max="1" width="31" customWidth="1"/>
    <col min="2" max="8" width="19.83203125" customWidth="1"/>
  </cols>
  <sheetData>
    <row r="1" spans="1:8" s="15" customFormat="1" ht="20" customHeight="1" x14ac:dyDescent="0.2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ht="17" customHeight="1" x14ac:dyDescent="0.2">
      <c r="A2" s="16" t="s">
        <v>2104</v>
      </c>
      <c r="B2" s="16">
        <f>COUNTIFS(Crowdfunding!$D:$D,"&lt;1000",Crowdfunding!$G:$G,"successful")</f>
        <v>30</v>
      </c>
      <c r="C2" s="16">
        <f>COUNTIFS(Crowdfunding!$D:$D,"&lt;1000",Crowdfunding!$G:$G,"failed")</f>
        <v>20</v>
      </c>
      <c r="D2" s="16">
        <f>COUNTIFS(Crowdfunding!$D:$D,"&lt;1000",Crowdfunding!$G:$G,"canceled")</f>
        <v>1</v>
      </c>
      <c r="E2" s="16">
        <f>(B2+C2+D2)</f>
        <v>51</v>
      </c>
      <c r="F2" s="19">
        <f>ROUND(B2/E2,2)</f>
        <v>0.59</v>
      </c>
      <c r="G2" s="19">
        <f>ROUND(C2/E2,2)</f>
        <v>0.39</v>
      </c>
      <c r="H2" s="18">
        <f>ROUND(D2/E2,2)</f>
        <v>0.02</v>
      </c>
    </row>
    <row r="3" spans="1:8" ht="17" customHeight="1" x14ac:dyDescent="0.2">
      <c r="A3" s="16" t="s">
        <v>2094</v>
      </c>
      <c r="B3" s="16">
        <f>COUNTIFS(Crowdfunding!$D:$D,"&gt;=1000",Crowdfunding!$D:$D,"&lt;5000",Crowdfunding!$G:$G,"successful")</f>
        <v>191</v>
      </c>
      <c r="C3" s="16">
        <f>COUNTIFS(Crowdfunding!$D:$D,"&gt;=1000",Crowdfunding!$D:$D,"&lt;5000",Crowdfunding!$G:$G,"failed")</f>
        <v>38</v>
      </c>
      <c r="D3" s="16">
        <f>COUNTIFS(Crowdfunding!$D:$D,"&gt;=1000",Crowdfunding!$D:$D,"&lt;5000",Crowdfunding!$G:$G,"canceled")</f>
        <v>2</v>
      </c>
      <c r="E3" s="16">
        <f t="shared" ref="E3:E13" si="0">(B3+C3+D3)</f>
        <v>231</v>
      </c>
      <c r="F3" s="19">
        <f t="shared" ref="F3:F13" si="1">ROUND(B3/E3,2)</f>
        <v>0.83</v>
      </c>
      <c r="G3" s="19">
        <f t="shared" ref="G3:G13" si="2">ROUND(C3/E3,2)</f>
        <v>0.16</v>
      </c>
      <c r="H3" s="18">
        <f t="shared" ref="H3:H13" si="3">ROUND(D3/E3,2)</f>
        <v>0.01</v>
      </c>
    </row>
    <row r="4" spans="1:8" ht="17" customHeight="1" x14ac:dyDescent="0.2">
      <c r="A4" s="16" t="s">
        <v>2095</v>
      </c>
      <c r="B4" s="16">
        <f>COUNTIFS(Crowdfunding!$D:$D,"&gt;=5000",Crowdfunding!$D:$D,"&lt;10000",Crowdfunding!$G:$G,"successful")</f>
        <v>164</v>
      </c>
      <c r="C4" s="16">
        <f>COUNTIFS(Crowdfunding!$D:$D,"&gt;=5000",Crowdfunding!$D:$D,"&lt;10000",Crowdfunding!$G:$G,"failed")</f>
        <v>126</v>
      </c>
      <c r="D4" s="16">
        <f>COUNTIFS(Crowdfunding!$D:$D,"&gt;=5000",Crowdfunding!$D:$D,"&lt;10000",Crowdfunding!$G:$G,"canceled")</f>
        <v>25</v>
      </c>
      <c r="E4" s="16">
        <f t="shared" si="0"/>
        <v>315</v>
      </c>
      <c r="F4" s="19">
        <f t="shared" si="1"/>
        <v>0.52</v>
      </c>
      <c r="G4" s="19">
        <f t="shared" si="2"/>
        <v>0.4</v>
      </c>
      <c r="H4" s="18">
        <f t="shared" si="3"/>
        <v>0.08</v>
      </c>
    </row>
    <row r="5" spans="1:8" ht="17" customHeight="1" x14ac:dyDescent="0.2">
      <c r="A5" s="16" t="s">
        <v>2096</v>
      </c>
      <c r="B5" s="17">
        <f>COUNTIFS(Crowdfunding!$D:$D,"&gt;=10000",Crowdfunding!$D:$D,"&lt;15000",Crowdfunding!$G:$G,"successful")</f>
        <v>4</v>
      </c>
      <c r="C5" s="17">
        <f>COUNTIFS(Crowdfunding!$D:$D,"&gt;=10000",Crowdfunding!$D:$D,"&lt;15000",Crowdfunding!$G:$G,"failed")</f>
        <v>5</v>
      </c>
      <c r="D5" s="17">
        <f>COUNTIFS(Crowdfunding!$D:$D,"&gt;=10000",Crowdfunding!$D:$D,"&lt;15000",Crowdfunding!$G:$G,"canceled")</f>
        <v>0</v>
      </c>
      <c r="E5" s="16">
        <f t="shared" si="0"/>
        <v>9</v>
      </c>
      <c r="F5" s="19">
        <f t="shared" si="1"/>
        <v>0.44</v>
      </c>
      <c r="G5" s="19">
        <f t="shared" si="2"/>
        <v>0.56000000000000005</v>
      </c>
      <c r="H5" s="18">
        <f t="shared" si="3"/>
        <v>0</v>
      </c>
    </row>
    <row r="6" spans="1:8" ht="17" customHeight="1" x14ac:dyDescent="0.2">
      <c r="A6" s="16" t="s">
        <v>2097</v>
      </c>
      <c r="B6" s="17">
        <f>COUNTIFS(Crowdfunding!$D:$D,"&gt;=15000",Crowdfunding!$D:$D,"&lt;20000",Crowdfunding!$G:$G,"successful")</f>
        <v>10</v>
      </c>
      <c r="C6" s="17">
        <f>COUNTIFS(Crowdfunding!$D:$D,"&gt;=15000",Crowdfunding!$D:$D,"&lt;20000",Crowdfunding!$G:$G,"failed")</f>
        <v>0</v>
      </c>
      <c r="D6" s="17">
        <f>COUNTIFS(Crowdfunding!$D:$D,"&gt;=15000",Crowdfunding!$D:$D,"&lt;20000",Crowdfunding!$G:$G,"canceled")</f>
        <v>0</v>
      </c>
      <c r="E6" s="16">
        <f t="shared" si="0"/>
        <v>10</v>
      </c>
      <c r="F6" s="19">
        <f t="shared" si="1"/>
        <v>1</v>
      </c>
      <c r="G6" s="19">
        <f t="shared" si="2"/>
        <v>0</v>
      </c>
      <c r="H6" s="18">
        <f t="shared" si="3"/>
        <v>0</v>
      </c>
    </row>
    <row r="7" spans="1:8" ht="17" customHeight="1" x14ac:dyDescent="0.2">
      <c r="A7" s="16" t="s">
        <v>2098</v>
      </c>
      <c r="B7" s="17">
        <f>COUNTIFS(Crowdfunding!$D:$D,"&gt;=20000",Crowdfunding!$D:$D,"&lt;25000",Crowdfunding!$G:$G,"successful")</f>
        <v>7</v>
      </c>
      <c r="C7" s="17">
        <f>COUNTIFS(Crowdfunding!$D:$D,"&gt;=20000",Crowdfunding!$D:$D,"&lt;25000",Crowdfunding!$G:$G,"failed")</f>
        <v>0</v>
      </c>
      <c r="D7" s="17">
        <f>COUNTIFS(Crowdfunding!$D:$D,"&gt;=20000",Crowdfunding!$D:$D,"&lt;25000",Crowdfunding!$G:$G,"canceled")</f>
        <v>0</v>
      </c>
      <c r="E7" s="16">
        <f t="shared" si="0"/>
        <v>7</v>
      </c>
      <c r="F7" s="19">
        <f t="shared" si="1"/>
        <v>1</v>
      </c>
      <c r="G7" s="19">
        <f t="shared" si="2"/>
        <v>0</v>
      </c>
      <c r="H7" s="18">
        <f t="shared" si="3"/>
        <v>0</v>
      </c>
    </row>
    <row r="8" spans="1:8" ht="17" customHeight="1" x14ac:dyDescent="0.2">
      <c r="A8" s="16" t="s">
        <v>2099</v>
      </c>
      <c r="B8" s="17">
        <f>COUNTIFS(Crowdfunding!$D:$D,"&gt;=25000",Crowdfunding!$D:$D,"&lt;30000",Crowdfunding!$G:$G,"successful")</f>
        <v>11</v>
      </c>
      <c r="C8" s="17">
        <f>COUNTIFS(Crowdfunding!$D:$D,"&gt;=25000",Crowdfunding!$D:$D,"&lt;30000",Crowdfunding!$G:$G,"failed")</f>
        <v>3</v>
      </c>
      <c r="D8" s="17">
        <f>COUNTIFS(Crowdfunding!$D:$D,"&gt;=25000",Crowdfunding!$D:$D,"&lt;30000",Crowdfunding!$G:$G,"canceled")</f>
        <v>0</v>
      </c>
      <c r="E8" s="16">
        <f t="shared" si="0"/>
        <v>14</v>
      </c>
      <c r="F8" s="19">
        <f t="shared" si="1"/>
        <v>0.79</v>
      </c>
      <c r="G8" s="19">
        <f t="shared" si="2"/>
        <v>0.21</v>
      </c>
      <c r="H8" s="18">
        <f t="shared" si="3"/>
        <v>0</v>
      </c>
    </row>
    <row r="9" spans="1:8" ht="17" customHeight="1" x14ac:dyDescent="0.2">
      <c r="A9" s="16" t="s">
        <v>2100</v>
      </c>
      <c r="B9" s="17">
        <f>COUNTIFS(Crowdfunding!$D:$D,"&gt;=30000",Crowdfunding!$D:$D,"&lt;35000",Crowdfunding!$G:$G,"successful")</f>
        <v>7</v>
      </c>
      <c r="C9" s="17">
        <f>COUNTIFS(Crowdfunding!$D:$D,"&gt;=30000",Crowdfunding!$D:$D,"&lt;35000",Crowdfunding!$G:$G,"failed")</f>
        <v>0</v>
      </c>
      <c r="D9" s="17">
        <f>COUNTIFS(Crowdfunding!$D:$D,"&gt;=30000",Crowdfunding!$D:$D,"&lt;35000",Crowdfunding!$G:$G,"canceled")</f>
        <v>0</v>
      </c>
      <c r="E9" s="16">
        <f t="shared" si="0"/>
        <v>7</v>
      </c>
      <c r="F9" s="19">
        <f t="shared" si="1"/>
        <v>1</v>
      </c>
      <c r="G9" s="19">
        <f t="shared" si="2"/>
        <v>0</v>
      </c>
      <c r="H9" s="18">
        <f t="shared" si="3"/>
        <v>0</v>
      </c>
    </row>
    <row r="10" spans="1:8" ht="17" customHeight="1" x14ac:dyDescent="0.2">
      <c r="A10" s="16" t="s">
        <v>2105</v>
      </c>
      <c r="B10" s="17">
        <f>COUNTIFS(Crowdfunding!$D:$D,"&gt;=35000",Crowdfunding!$D:$D,"&lt;40000",Crowdfunding!$G:$G,"successful")</f>
        <v>8</v>
      </c>
      <c r="C10" s="17">
        <f>COUNTIFS(Crowdfunding!$D:$D,"&gt;=35000",Crowdfunding!$D:$D,"&lt;40000",Crowdfunding!$G:$G,"failed")</f>
        <v>3</v>
      </c>
      <c r="D10" s="17">
        <f>COUNTIFS(Crowdfunding!$D:$D,"&gt;=35000",Crowdfunding!$D:$D,"&lt;40000",Crowdfunding!$G:$G,"canceled")</f>
        <v>1</v>
      </c>
      <c r="E10" s="16">
        <f t="shared" si="0"/>
        <v>12</v>
      </c>
      <c r="F10" s="19">
        <f t="shared" si="1"/>
        <v>0.67</v>
      </c>
      <c r="G10" s="19">
        <f t="shared" si="2"/>
        <v>0.25</v>
      </c>
      <c r="H10" s="18">
        <f t="shared" si="3"/>
        <v>0.08</v>
      </c>
    </row>
    <row r="11" spans="1:8" ht="17" customHeight="1" x14ac:dyDescent="0.2">
      <c r="A11" s="16" t="s">
        <v>2101</v>
      </c>
      <c r="B11" s="17">
        <f>COUNTIFS(Crowdfunding!$D:$D,"&gt;=40000",Crowdfunding!$D:$D,"&lt;45000",Crowdfunding!$G:$G,"successful")</f>
        <v>11</v>
      </c>
      <c r="C11" s="17">
        <f>COUNTIFS(Crowdfunding!$D:$D,"&gt;=40000",Crowdfunding!$D:$D,"&lt;45000",Crowdfunding!$G:$G,"failed")</f>
        <v>3</v>
      </c>
      <c r="D11" s="17">
        <f>COUNTIFS(Crowdfunding!$D:$D,"&gt;=40000",Crowdfunding!$D:$D,"&lt;45000",Crowdfunding!$G:$G,"canceled")</f>
        <v>0</v>
      </c>
      <c r="E11" s="16">
        <f t="shared" si="0"/>
        <v>14</v>
      </c>
      <c r="F11" s="19">
        <f t="shared" si="1"/>
        <v>0.79</v>
      </c>
      <c r="G11" s="19">
        <f t="shared" si="2"/>
        <v>0.21</v>
      </c>
      <c r="H11" s="18">
        <f t="shared" si="3"/>
        <v>0</v>
      </c>
    </row>
    <row r="12" spans="1:8" ht="17" customHeight="1" x14ac:dyDescent="0.2">
      <c r="A12" s="16" t="s">
        <v>2102</v>
      </c>
      <c r="B12" s="17">
        <f>COUNTIFS(Crowdfunding!$D:$D,"&gt;=45000",Crowdfunding!$D:$D,"&lt;50000",Crowdfunding!$G:$G,"successful")</f>
        <v>8</v>
      </c>
      <c r="C12" s="17">
        <f>COUNTIFS(Crowdfunding!$D:$D,"&gt;=45000",Crowdfunding!$D:$D,"&lt;50000",Crowdfunding!$G:$G,"failed")</f>
        <v>3</v>
      </c>
      <c r="D12" s="17">
        <f>COUNTIFS(Crowdfunding!$D:$D,"&gt;=45000",Crowdfunding!$D:$D,"&lt;50000",Crowdfunding!$G:$G,"canceled")</f>
        <v>0</v>
      </c>
      <c r="E12" s="16">
        <f t="shared" si="0"/>
        <v>11</v>
      </c>
      <c r="F12" s="19">
        <f t="shared" si="1"/>
        <v>0.73</v>
      </c>
      <c r="G12" s="19">
        <f t="shared" si="2"/>
        <v>0.27</v>
      </c>
      <c r="H12" s="18">
        <f t="shared" si="3"/>
        <v>0</v>
      </c>
    </row>
    <row r="13" spans="1:8" ht="17" customHeight="1" x14ac:dyDescent="0.2">
      <c r="A13" s="16" t="s">
        <v>2103</v>
      </c>
      <c r="B13" s="17">
        <f>COUNTIFS(Crowdfunding!$D:$D,"&gt;=50000",Crowdfunding!$G:$G,"successful")</f>
        <v>114</v>
      </c>
      <c r="C13" s="17">
        <f>COUNTIFS(Crowdfunding!$D:$D,"&gt;=50000",Crowdfunding!$G:$G,"failed")</f>
        <v>163</v>
      </c>
      <c r="D13" s="17">
        <f>COUNTIFS(Crowdfunding!$D:$D,"&gt;=50000",Crowdfunding!$G:$G,"canceled")</f>
        <v>28</v>
      </c>
      <c r="E13" s="16">
        <f t="shared" si="0"/>
        <v>305</v>
      </c>
      <c r="F13" s="19">
        <f t="shared" si="1"/>
        <v>0.37</v>
      </c>
      <c r="G13" s="19">
        <f t="shared" si="2"/>
        <v>0.53</v>
      </c>
      <c r="H13" s="18">
        <f t="shared" si="3"/>
        <v>0.09</v>
      </c>
    </row>
    <row r="14" spans="1:8" ht="17" customHeight="1" x14ac:dyDescent="0.2"/>
    <row r="15" spans="1:8" ht="17" customHeight="1" x14ac:dyDescent="0.2"/>
    <row r="16" spans="1:8" ht="17" customHeight="1" x14ac:dyDescent="0.2"/>
    <row r="17" ht="17" customHeight="1" x14ac:dyDescent="0.2"/>
    <row r="18" ht="17" customHeight="1" x14ac:dyDescent="0.2"/>
    <row r="19" ht="17" customHeight="1" x14ac:dyDescent="0.2"/>
    <row r="20" ht="17" customHeight="1" x14ac:dyDescent="0.2"/>
    <row r="21" ht="17" customHeight="1" x14ac:dyDescent="0.2"/>
    <row r="22" ht="17" customHeight="1" x14ac:dyDescent="0.2"/>
    <row r="23" ht="17" customHeight="1" x14ac:dyDescent="0.2"/>
    <row r="24" ht="17" customHeight="1" x14ac:dyDescent="0.2"/>
    <row r="25" ht="17" customHeight="1" x14ac:dyDescent="0.2"/>
    <row r="26" ht="17" customHeight="1" x14ac:dyDescent="0.2"/>
    <row r="27" ht="17" customHeight="1" x14ac:dyDescent="0.2"/>
    <row r="28" ht="17" customHeight="1" x14ac:dyDescent="0.2"/>
    <row r="29" ht="17" customHeight="1" x14ac:dyDescent="0.2"/>
    <row r="30" ht="17" customHeight="1" x14ac:dyDescent="0.2"/>
    <row r="31" ht="17" customHeight="1" x14ac:dyDescent="0.2"/>
    <row r="32" ht="17" customHeight="1" x14ac:dyDescent="0.2"/>
    <row r="33" ht="17" customHeight="1" x14ac:dyDescent="0.2"/>
    <row r="34" ht="17" customHeight="1" x14ac:dyDescent="0.2"/>
    <row r="35" ht="17" customHeight="1" x14ac:dyDescent="0.2"/>
    <row r="36" ht="17" customHeight="1" x14ac:dyDescent="0.2"/>
    <row r="37" ht="17" customHeight="1" x14ac:dyDescent="0.2"/>
    <row r="38" ht="17" customHeight="1" x14ac:dyDescent="0.2"/>
    <row r="39" ht="17" customHeight="1" x14ac:dyDescent="0.2"/>
    <row r="40" ht="17" customHeight="1" x14ac:dyDescent="0.2"/>
    <row r="41" ht="17" customHeight="1" x14ac:dyDescent="0.2"/>
    <row r="42" ht="17" customHeight="1" x14ac:dyDescent="0.2"/>
    <row r="43" ht="17" customHeight="1" x14ac:dyDescent="0.2"/>
    <row r="44" ht="17" customHeight="1" x14ac:dyDescent="0.2"/>
    <row r="45" ht="17" customHeight="1" x14ac:dyDescent="0.2"/>
    <row r="46" ht="17" customHeight="1" x14ac:dyDescent="0.2"/>
    <row r="47" ht="17" customHeight="1" x14ac:dyDescent="0.2"/>
    <row r="48" ht="17" customHeight="1" x14ac:dyDescent="0.2"/>
    <row r="49" ht="17" customHeight="1" x14ac:dyDescent="0.2"/>
    <row r="50" ht="17" customHeight="1" x14ac:dyDescent="0.2"/>
    <row r="51" ht="17" customHeight="1" x14ac:dyDescent="0.2"/>
  </sheetData>
  <phoneticPr fontId="18" type="noConversion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990A-AAAC-D548-B4D3-5962F92885B1}">
  <dimension ref="A1:M566"/>
  <sheetViews>
    <sheetView zoomScale="91" workbookViewId="0">
      <selection activeCell="B4" sqref="B4"/>
    </sheetView>
  </sheetViews>
  <sheetFormatPr baseColWidth="10" defaultRowHeight="16" x14ac:dyDescent="0.2"/>
  <cols>
    <col min="1" max="2" width="13.83203125" style="16" customWidth="1"/>
    <col min="3" max="3" width="13.83203125" customWidth="1"/>
    <col min="4" max="5" width="13.83203125" style="16" customWidth="1"/>
    <col min="7" max="7" width="13.83203125" customWidth="1"/>
    <col min="8" max="13" width="19.83203125" customWidth="1"/>
  </cols>
  <sheetData>
    <row r="1" spans="1:13" x14ac:dyDescent="0.2">
      <c r="A1" s="10" t="s">
        <v>4</v>
      </c>
      <c r="B1" s="10" t="s">
        <v>5</v>
      </c>
      <c r="C1" s="21"/>
      <c r="D1" s="10" t="s">
        <v>4</v>
      </c>
      <c r="E1" s="10" t="s">
        <v>5</v>
      </c>
      <c r="G1" s="10" t="s">
        <v>4</v>
      </c>
      <c r="H1" s="10" t="s">
        <v>2106</v>
      </c>
      <c r="I1" s="10" t="s">
        <v>2107</v>
      </c>
      <c r="J1" s="10" t="s">
        <v>2108</v>
      </c>
      <c r="K1" s="10" t="s">
        <v>2109</v>
      </c>
      <c r="L1" s="10" t="s">
        <v>2110</v>
      </c>
      <c r="M1" s="10" t="s">
        <v>2111</v>
      </c>
    </row>
    <row r="2" spans="1:13" x14ac:dyDescent="0.2">
      <c r="A2" s="16" t="s">
        <v>20</v>
      </c>
      <c r="B2" s="16">
        <v>158</v>
      </c>
      <c r="D2" s="16" t="s">
        <v>14</v>
      </c>
      <c r="E2" s="16">
        <v>0</v>
      </c>
      <c r="G2" s="22" t="s">
        <v>20</v>
      </c>
      <c r="H2" s="23">
        <f>AVERAGE(B:B)</f>
        <v>851.14690265486729</v>
      </c>
      <c r="I2" s="24">
        <f>MEDIAN(B:B)</f>
        <v>201</v>
      </c>
      <c r="J2" s="24">
        <f>MIN(B:B)</f>
        <v>16</v>
      </c>
      <c r="K2" s="24">
        <f>MAX(B:B)</f>
        <v>7295</v>
      </c>
      <c r="L2" s="23">
        <f>_xlfn.VAR.P(B:B)</f>
        <v>1603373.7324019109</v>
      </c>
      <c r="M2" s="25">
        <f>_xlfn.STDEV.P(B:B)</f>
        <v>1266.2439466397898</v>
      </c>
    </row>
    <row r="3" spans="1:13" x14ac:dyDescent="0.2">
      <c r="A3" s="16" t="s">
        <v>20</v>
      </c>
      <c r="B3" s="16">
        <v>1425</v>
      </c>
      <c r="D3" s="16" t="s">
        <v>14</v>
      </c>
      <c r="E3" s="16">
        <v>24</v>
      </c>
      <c r="G3" s="26" t="s">
        <v>14</v>
      </c>
      <c r="H3" s="27">
        <f>AVERAGE(E:E)</f>
        <v>585.61538461538464</v>
      </c>
      <c r="I3" s="28">
        <f>MEDIAN(E:E)</f>
        <v>114.5</v>
      </c>
      <c r="J3" s="28">
        <f>MIN(E:E)</f>
        <v>0</v>
      </c>
      <c r="K3" s="28">
        <f>MAX(E:E)</f>
        <v>6080</v>
      </c>
      <c r="L3" s="27">
        <f>_xlfn.VAR.P(E:E)</f>
        <v>921574.68174133555</v>
      </c>
      <c r="M3" s="29">
        <f>_xlfn.STDEV.P(E:E)</f>
        <v>959.98681331637863</v>
      </c>
    </row>
    <row r="4" spans="1:13" x14ac:dyDescent="0.2">
      <c r="A4" s="16" t="s">
        <v>20</v>
      </c>
      <c r="B4" s="16">
        <v>174</v>
      </c>
      <c r="D4" s="16" t="s">
        <v>14</v>
      </c>
      <c r="E4" s="16">
        <v>53</v>
      </c>
    </row>
    <row r="5" spans="1:13" x14ac:dyDescent="0.2">
      <c r="A5" s="16" t="s">
        <v>20</v>
      </c>
      <c r="B5" s="16">
        <v>227</v>
      </c>
      <c r="D5" s="16" t="s">
        <v>14</v>
      </c>
      <c r="E5" s="16">
        <v>18</v>
      </c>
    </row>
    <row r="6" spans="1:13" x14ac:dyDescent="0.2">
      <c r="A6" s="16" t="s">
        <v>20</v>
      </c>
      <c r="B6" s="16">
        <v>220</v>
      </c>
      <c r="D6" s="16" t="s">
        <v>14</v>
      </c>
      <c r="E6" s="16">
        <v>44</v>
      </c>
    </row>
    <row r="7" spans="1:13" x14ac:dyDescent="0.2">
      <c r="A7" s="16" t="s">
        <v>20</v>
      </c>
      <c r="B7" s="16">
        <v>98</v>
      </c>
      <c r="D7" s="16" t="s">
        <v>14</v>
      </c>
      <c r="E7" s="16">
        <v>27</v>
      </c>
    </row>
    <row r="8" spans="1:13" x14ac:dyDescent="0.2">
      <c r="A8" s="16" t="s">
        <v>20</v>
      </c>
      <c r="B8" s="16">
        <v>100</v>
      </c>
      <c r="D8" s="16" t="s">
        <v>14</v>
      </c>
      <c r="E8" s="16">
        <v>55</v>
      </c>
    </row>
    <row r="9" spans="1:13" x14ac:dyDescent="0.2">
      <c r="A9" s="16" t="s">
        <v>20</v>
      </c>
      <c r="B9" s="16">
        <v>1249</v>
      </c>
      <c r="D9" s="16" t="s">
        <v>14</v>
      </c>
      <c r="E9" s="16">
        <v>200</v>
      </c>
    </row>
    <row r="10" spans="1:13" x14ac:dyDescent="0.2">
      <c r="A10" s="16" t="s">
        <v>20</v>
      </c>
      <c r="B10" s="16">
        <v>1396</v>
      </c>
      <c r="D10" s="16" t="s">
        <v>14</v>
      </c>
      <c r="E10" s="16">
        <v>452</v>
      </c>
    </row>
    <row r="11" spans="1:13" x14ac:dyDescent="0.2">
      <c r="A11" s="16" t="s">
        <v>20</v>
      </c>
      <c r="B11" s="16">
        <v>890</v>
      </c>
      <c r="D11" s="16" t="s">
        <v>14</v>
      </c>
      <c r="E11" s="16">
        <v>674</v>
      </c>
    </row>
    <row r="12" spans="1:13" x14ac:dyDescent="0.2">
      <c r="A12" s="16" t="s">
        <v>20</v>
      </c>
      <c r="B12" s="16">
        <v>142</v>
      </c>
      <c r="D12" s="16" t="s">
        <v>14</v>
      </c>
      <c r="E12" s="16">
        <v>558</v>
      </c>
    </row>
    <row r="13" spans="1:13" x14ac:dyDescent="0.2">
      <c r="A13" s="16" t="s">
        <v>20</v>
      </c>
      <c r="B13" s="16">
        <v>2673</v>
      </c>
      <c r="D13" s="16" t="s">
        <v>14</v>
      </c>
      <c r="E13" s="16">
        <v>15</v>
      </c>
    </row>
    <row r="14" spans="1:13" x14ac:dyDescent="0.2">
      <c r="A14" s="16" t="s">
        <v>20</v>
      </c>
      <c r="B14" s="16">
        <v>163</v>
      </c>
      <c r="D14" s="16" t="s">
        <v>14</v>
      </c>
      <c r="E14" s="16">
        <v>2307</v>
      </c>
    </row>
    <row r="15" spans="1:13" x14ac:dyDescent="0.2">
      <c r="A15" s="16" t="s">
        <v>20</v>
      </c>
      <c r="B15" s="16">
        <v>2220</v>
      </c>
      <c r="D15" s="16" t="s">
        <v>14</v>
      </c>
      <c r="E15" s="16">
        <v>88</v>
      </c>
    </row>
    <row r="16" spans="1:13" x14ac:dyDescent="0.2">
      <c r="A16" s="16" t="s">
        <v>20</v>
      </c>
      <c r="B16" s="16">
        <v>1606</v>
      </c>
      <c r="D16" s="16" t="s">
        <v>14</v>
      </c>
      <c r="E16" s="16">
        <v>48</v>
      </c>
    </row>
    <row r="17" spans="1:5" x14ac:dyDescent="0.2">
      <c r="A17" s="16" t="s">
        <v>20</v>
      </c>
      <c r="B17" s="16">
        <v>129</v>
      </c>
      <c r="D17" s="16" t="s">
        <v>14</v>
      </c>
      <c r="E17" s="16">
        <v>1</v>
      </c>
    </row>
    <row r="18" spans="1:5" x14ac:dyDescent="0.2">
      <c r="A18" s="16" t="s">
        <v>20</v>
      </c>
      <c r="B18" s="16">
        <v>226</v>
      </c>
      <c r="D18" s="16" t="s">
        <v>14</v>
      </c>
      <c r="E18" s="16">
        <v>1467</v>
      </c>
    </row>
    <row r="19" spans="1:5" x14ac:dyDescent="0.2">
      <c r="A19" s="16" t="s">
        <v>20</v>
      </c>
      <c r="B19" s="16">
        <v>5419</v>
      </c>
      <c r="D19" s="16" t="s">
        <v>14</v>
      </c>
      <c r="E19" s="16">
        <v>75</v>
      </c>
    </row>
    <row r="20" spans="1:5" x14ac:dyDescent="0.2">
      <c r="A20" s="16" t="s">
        <v>20</v>
      </c>
      <c r="B20" s="16">
        <v>165</v>
      </c>
      <c r="D20" s="16" t="s">
        <v>14</v>
      </c>
      <c r="E20" s="16">
        <v>120</v>
      </c>
    </row>
    <row r="21" spans="1:5" x14ac:dyDescent="0.2">
      <c r="A21" s="16" t="s">
        <v>20</v>
      </c>
      <c r="B21" s="16">
        <v>1965</v>
      </c>
      <c r="D21" s="16" t="s">
        <v>14</v>
      </c>
      <c r="E21" s="16">
        <v>2253</v>
      </c>
    </row>
    <row r="22" spans="1:5" x14ac:dyDescent="0.2">
      <c r="A22" s="16" t="s">
        <v>20</v>
      </c>
      <c r="B22" s="16">
        <v>16</v>
      </c>
      <c r="D22" s="16" t="s">
        <v>14</v>
      </c>
      <c r="E22" s="16">
        <v>5</v>
      </c>
    </row>
    <row r="23" spans="1:5" x14ac:dyDescent="0.2">
      <c r="A23" s="16" t="s">
        <v>20</v>
      </c>
      <c r="B23" s="16">
        <v>107</v>
      </c>
      <c r="D23" s="16" t="s">
        <v>14</v>
      </c>
      <c r="E23" s="16">
        <v>38</v>
      </c>
    </row>
    <row r="24" spans="1:5" x14ac:dyDescent="0.2">
      <c r="A24" s="16" t="s">
        <v>20</v>
      </c>
      <c r="B24" s="16">
        <v>134</v>
      </c>
      <c r="D24" s="16" t="s">
        <v>14</v>
      </c>
      <c r="E24" s="16">
        <v>12</v>
      </c>
    </row>
    <row r="25" spans="1:5" x14ac:dyDescent="0.2">
      <c r="A25" s="16" t="s">
        <v>20</v>
      </c>
      <c r="B25" s="16">
        <v>198</v>
      </c>
      <c r="D25" s="16" t="s">
        <v>14</v>
      </c>
      <c r="E25" s="16">
        <v>1684</v>
      </c>
    </row>
    <row r="26" spans="1:5" x14ac:dyDescent="0.2">
      <c r="A26" s="16" t="s">
        <v>20</v>
      </c>
      <c r="B26" s="16">
        <v>111</v>
      </c>
      <c r="D26" s="16" t="s">
        <v>14</v>
      </c>
      <c r="E26" s="16">
        <v>56</v>
      </c>
    </row>
    <row r="27" spans="1:5" x14ac:dyDescent="0.2">
      <c r="A27" s="16" t="s">
        <v>20</v>
      </c>
      <c r="B27" s="16">
        <v>222</v>
      </c>
      <c r="D27" s="16" t="s">
        <v>14</v>
      </c>
      <c r="E27" s="16">
        <v>838</v>
      </c>
    </row>
    <row r="28" spans="1:5" x14ac:dyDescent="0.2">
      <c r="A28" s="16" t="s">
        <v>20</v>
      </c>
      <c r="B28" s="16">
        <v>6212</v>
      </c>
      <c r="D28" s="16" t="s">
        <v>14</v>
      </c>
      <c r="E28" s="16">
        <v>1000</v>
      </c>
    </row>
    <row r="29" spans="1:5" x14ac:dyDescent="0.2">
      <c r="A29" s="16" t="s">
        <v>20</v>
      </c>
      <c r="B29" s="16">
        <v>98</v>
      </c>
      <c r="D29" s="16" t="s">
        <v>14</v>
      </c>
      <c r="E29" s="16">
        <v>1482</v>
      </c>
    </row>
    <row r="30" spans="1:5" x14ac:dyDescent="0.2">
      <c r="A30" s="16" t="s">
        <v>20</v>
      </c>
      <c r="B30" s="16">
        <v>92</v>
      </c>
      <c r="D30" s="16" t="s">
        <v>14</v>
      </c>
      <c r="E30" s="16">
        <v>106</v>
      </c>
    </row>
    <row r="31" spans="1:5" x14ac:dyDescent="0.2">
      <c r="A31" s="16" t="s">
        <v>20</v>
      </c>
      <c r="B31" s="16">
        <v>149</v>
      </c>
      <c r="D31" s="16" t="s">
        <v>14</v>
      </c>
      <c r="E31" s="16">
        <v>679</v>
      </c>
    </row>
    <row r="32" spans="1:5" x14ac:dyDescent="0.2">
      <c r="A32" s="16" t="s">
        <v>20</v>
      </c>
      <c r="B32" s="16">
        <v>2431</v>
      </c>
      <c r="D32" s="16" t="s">
        <v>14</v>
      </c>
      <c r="E32" s="16">
        <v>1220</v>
      </c>
    </row>
    <row r="33" spans="1:5" x14ac:dyDescent="0.2">
      <c r="A33" s="16" t="s">
        <v>20</v>
      </c>
      <c r="B33" s="16">
        <v>303</v>
      </c>
      <c r="D33" s="16" t="s">
        <v>14</v>
      </c>
      <c r="E33" s="16">
        <v>1</v>
      </c>
    </row>
    <row r="34" spans="1:5" x14ac:dyDescent="0.2">
      <c r="A34" s="16" t="s">
        <v>20</v>
      </c>
      <c r="B34" s="16">
        <v>209</v>
      </c>
      <c r="D34" s="16" t="s">
        <v>14</v>
      </c>
      <c r="E34" s="16">
        <v>37</v>
      </c>
    </row>
    <row r="35" spans="1:5" x14ac:dyDescent="0.2">
      <c r="A35" s="16" t="s">
        <v>20</v>
      </c>
      <c r="B35" s="16">
        <v>131</v>
      </c>
      <c r="D35" s="16" t="s">
        <v>14</v>
      </c>
      <c r="E35" s="16">
        <v>60</v>
      </c>
    </row>
    <row r="36" spans="1:5" x14ac:dyDescent="0.2">
      <c r="A36" s="16" t="s">
        <v>20</v>
      </c>
      <c r="B36" s="16">
        <v>164</v>
      </c>
      <c r="D36" s="16" t="s">
        <v>14</v>
      </c>
      <c r="E36" s="16">
        <v>296</v>
      </c>
    </row>
    <row r="37" spans="1:5" x14ac:dyDescent="0.2">
      <c r="A37" s="16" t="s">
        <v>20</v>
      </c>
      <c r="B37" s="16">
        <v>201</v>
      </c>
      <c r="D37" s="16" t="s">
        <v>14</v>
      </c>
      <c r="E37" s="16">
        <v>3304</v>
      </c>
    </row>
    <row r="38" spans="1:5" x14ac:dyDescent="0.2">
      <c r="A38" s="16" t="s">
        <v>20</v>
      </c>
      <c r="B38" s="16">
        <v>211</v>
      </c>
      <c r="D38" s="16" t="s">
        <v>14</v>
      </c>
      <c r="E38" s="16">
        <v>73</v>
      </c>
    </row>
    <row r="39" spans="1:5" x14ac:dyDescent="0.2">
      <c r="A39" s="16" t="s">
        <v>20</v>
      </c>
      <c r="B39" s="16">
        <v>128</v>
      </c>
      <c r="D39" s="16" t="s">
        <v>14</v>
      </c>
      <c r="E39" s="16">
        <v>3387</v>
      </c>
    </row>
    <row r="40" spans="1:5" x14ac:dyDescent="0.2">
      <c r="A40" s="16" t="s">
        <v>20</v>
      </c>
      <c r="B40" s="16">
        <v>1600</v>
      </c>
      <c r="D40" s="16" t="s">
        <v>14</v>
      </c>
      <c r="E40" s="16">
        <v>662</v>
      </c>
    </row>
    <row r="41" spans="1:5" x14ac:dyDescent="0.2">
      <c r="A41" s="16" t="s">
        <v>20</v>
      </c>
      <c r="B41" s="16">
        <v>249</v>
      </c>
      <c r="D41" s="16" t="s">
        <v>14</v>
      </c>
      <c r="E41" s="16">
        <v>774</v>
      </c>
    </row>
    <row r="42" spans="1:5" x14ac:dyDescent="0.2">
      <c r="A42" s="16" t="s">
        <v>20</v>
      </c>
      <c r="B42" s="16">
        <v>236</v>
      </c>
      <c r="D42" s="16" t="s">
        <v>14</v>
      </c>
      <c r="E42" s="16">
        <v>672</v>
      </c>
    </row>
    <row r="43" spans="1:5" x14ac:dyDescent="0.2">
      <c r="A43" s="16" t="s">
        <v>20</v>
      </c>
      <c r="B43" s="16">
        <v>4065</v>
      </c>
      <c r="D43" s="16" t="s">
        <v>14</v>
      </c>
      <c r="E43" s="16">
        <v>940</v>
      </c>
    </row>
    <row r="44" spans="1:5" x14ac:dyDescent="0.2">
      <c r="A44" s="16" t="s">
        <v>20</v>
      </c>
      <c r="B44" s="16">
        <v>246</v>
      </c>
      <c r="D44" s="16" t="s">
        <v>14</v>
      </c>
      <c r="E44" s="16">
        <v>117</v>
      </c>
    </row>
    <row r="45" spans="1:5" x14ac:dyDescent="0.2">
      <c r="A45" s="16" t="s">
        <v>20</v>
      </c>
      <c r="B45" s="16">
        <v>2475</v>
      </c>
      <c r="D45" s="16" t="s">
        <v>14</v>
      </c>
      <c r="E45" s="16">
        <v>115</v>
      </c>
    </row>
    <row r="46" spans="1:5" x14ac:dyDescent="0.2">
      <c r="A46" s="16" t="s">
        <v>20</v>
      </c>
      <c r="B46" s="16">
        <v>76</v>
      </c>
      <c r="D46" s="16" t="s">
        <v>14</v>
      </c>
      <c r="E46" s="16">
        <v>326</v>
      </c>
    </row>
    <row r="47" spans="1:5" x14ac:dyDescent="0.2">
      <c r="A47" s="16" t="s">
        <v>20</v>
      </c>
      <c r="B47" s="16">
        <v>54</v>
      </c>
      <c r="D47" s="16" t="s">
        <v>14</v>
      </c>
      <c r="E47" s="16">
        <v>1</v>
      </c>
    </row>
    <row r="48" spans="1:5" x14ac:dyDescent="0.2">
      <c r="A48" s="16" t="s">
        <v>20</v>
      </c>
      <c r="B48" s="16">
        <v>88</v>
      </c>
      <c r="D48" s="16" t="s">
        <v>14</v>
      </c>
      <c r="E48" s="16">
        <v>1467</v>
      </c>
    </row>
    <row r="49" spans="1:5" x14ac:dyDescent="0.2">
      <c r="A49" s="16" t="s">
        <v>20</v>
      </c>
      <c r="B49" s="16">
        <v>85</v>
      </c>
      <c r="D49" s="16" t="s">
        <v>14</v>
      </c>
      <c r="E49" s="16">
        <v>5681</v>
      </c>
    </row>
    <row r="50" spans="1:5" x14ac:dyDescent="0.2">
      <c r="A50" s="16" t="s">
        <v>20</v>
      </c>
      <c r="B50" s="16">
        <v>170</v>
      </c>
      <c r="D50" s="16" t="s">
        <v>14</v>
      </c>
      <c r="E50" s="16">
        <v>1059</v>
      </c>
    </row>
    <row r="51" spans="1:5" x14ac:dyDescent="0.2">
      <c r="A51" s="16" t="s">
        <v>20</v>
      </c>
      <c r="B51" s="16">
        <v>330</v>
      </c>
      <c r="D51" s="16" t="s">
        <v>14</v>
      </c>
      <c r="E51" s="16">
        <v>1194</v>
      </c>
    </row>
    <row r="52" spans="1:5" x14ac:dyDescent="0.2">
      <c r="A52" s="16" t="s">
        <v>20</v>
      </c>
      <c r="B52" s="16">
        <v>127</v>
      </c>
      <c r="D52" s="16" t="s">
        <v>14</v>
      </c>
      <c r="E52" s="16">
        <v>30</v>
      </c>
    </row>
    <row r="53" spans="1:5" x14ac:dyDescent="0.2">
      <c r="A53" s="16" t="s">
        <v>20</v>
      </c>
      <c r="B53" s="16">
        <v>411</v>
      </c>
      <c r="D53" s="16" t="s">
        <v>14</v>
      </c>
      <c r="E53" s="16">
        <v>75</v>
      </c>
    </row>
    <row r="54" spans="1:5" x14ac:dyDescent="0.2">
      <c r="A54" s="16" t="s">
        <v>20</v>
      </c>
      <c r="B54" s="16">
        <v>180</v>
      </c>
      <c r="D54" s="16" t="s">
        <v>14</v>
      </c>
      <c r="E54" s="16">
        <v>955</v>
      </c>
    </row>
    <row r="55" spans="1:5" x14ac:dyDescent="0.2">
      <c r="A55" s="16" t="s">
        <v>20</v>
      </c>
      <c r="B55" s="16">
        <v>374</v>
      </c>
      <c r="D55" s="16" t="s">
        <v>14</v>
      </c>
      <c r="E55" s="16">
        <v>67</v>
      </c>
    </row>
    <row r="56" spans="1:5" x14ac:dyDescent="0.2">
      <c r="A56" s="16" t="s">
        <v>20</v>
      </c>
      <c r="B56" s="16">
        <v>71</v>
      </c>
      <c r="D56" s="16" t="s">
        <v>14</v>
      </c>
      <c r="E56" s="16">
        <v>5</v>
      </c>
    </row>
    <row r="57" spans="1:5" x14ac:dyDescent="0.2">
      <c r="A57" s="16" t="s">
        <v>20</v>
      </c>
      <c r="B57" s="16">
        <v>203</v>
      </c>
      <c r="D57" s="16" t="s">
        <v>14</v>
      </c>
      <c r="E57" s="16">
        <v>26</v>
      </c>
    </row>
    <row r="58" spans="1:5" x14ac:dyDescent="0.2">
      <c r="A58" s="16" t="s">
        <v>20</v>
      </c>
      <c r="B58" s="16">
        <v>113</v>
      </c>
      <c r="D58" s="16" t="s">
        <v>14</v>
      </c>
      <c r="E58" s="16">
        <v>1130</v>
      </c>
    </row>
    <row r="59" spans="1:5" x14ac:dyDescent="0.2">
      <c r="A59" s="16" t="s">
        <v>20</v>
      </c>
      <c r="B59" s="16">
        <v>96</v>
      </c>
      <c r="D59" s="16" t="s">
        <v>14</v>
      </c>
      <c r="E59" s="16">
        <v>782</v>
      </c>
    </row>
    <row r="60" spans="1:5" x14ac:dyDescent="0.2">
      <c r="A60" s="16" t="s">
        <v>20</v>
      </c>
      <c r="B60" s="16">
        <v>498</v>
      </c>
      <c r="D60" s="16" t="s">
        <v>14</v>
      </c>
      <c r="E60" s="16">
        <v>210</v>
      </c>
    </row>
    <row r="61" spans="1:5" x14ac:dyDescent="0.2">
      <c r="A61" s="16" t="s">
        <v>20</v>
      </c>
      <c r="B61" s="16">
        <v>180</v>
      </c>
      <c r="D61" s="16" t="s">
        <v>14</v>
      </c>
      <c r="E61" s="16">
        <v>136</v>
      </c>
    </row>
    <row r="62" spans="1:5" x14ac:dyDescent="0.2">
      <c r="A62" s="16" t="s">
        <v>20</v>
      </c>
      <c r="B62" s="16">
        <v>27</v>
      </c>
      <c r="D62" s="16" t="s">
        <v>14</v>
      </c>
      <c r="E62" s="16">
        <v>86</v>
      </c>
    </row>
    <row r="63" spans="1:5" x14ac:dyDescent="0.2">
      <c r="A63" s="16" t="s">
        <v>20</v>
      </c>
      <c r="B63" s="16">
        <v>2331</v>
      </c>
      <c r="D63" s="16" t="s">
        <v>14</v>
      </c>
      <c r="E63" s="16">
        <v>19</v>
      </c>
    </row>
    <row r="64" spans="1:5" x14ac:dyDescent="0.2">
      <c r="A64" s="16" t="s">
        <v>20</v>
      </c>
      <c r="B64" s="16">
        <v>113</v>
      </c>
      <c r="D64" s="16" t="s">
        <v>14</v>
      </c>
      <c r="E64" s="16">
        <v>886</v>
      </c>
    </row>
    <row r="65" spans="1:5" x14ac:dyDescent="0.2">
      <c r="A65" s="16" t="s">
        <v>20</v>
      </c>
      <c r="B65" s="16">
        <v>164</v>
      </c>
      <c r="D65" s="16" t="s">
        <v>14</v>
      </c>
      <c r="E65" s="16">
        <v>35</v>
      </c>
    </row>
    <row r="66" spans="1:5" x14ac:dyDescent="0.2">
      <c r="A66" s="16" t="s">
        <v>20</v>
      </c>
      <c r="B66" s="16">
        <v>164</v>
      </c>
      <c r="D66" s="16" t="s">
        <v>14</v>
      </c>
      <c r="E66" s="16">
        <v>24</v>
      </c>
    </row>
    <row r="67" spans="1:5" x14ac:dyDescent="0.2">
      <c r="A67" s="16" t="s">
        <v>20</v>
      </c>
      <c r="B67" s="16">
        <v>336</v>
      </c>
      <c r="D67" s="16" t="s">
        <v>14</v>
      </c>
      <c r="E67" s="16">
        <v>86</v>
      </c>
    </row>
    <row r="68" spans="1:5" x14ac:dyDescent="0.2">
      <c r="A68" s="16" t="s">
        <v>20</v>
      </c>
      <c r="B68" s="16">
        <v>1917</v>
      </c>
      <c r="D68" s="16" t="s">
        <v>14</v>
      </c>
      <c r="E68" s="16">
        <v>243</v>
      </c>
    </row>
    <row r="69" spans="1:5" x14ac:dyDescent="0.2">
      <c r="A69" s="16" t="s">
        <v>20</v>
      </c>
      <c r="B69" s="16">
        <v>95</v>
      </c>
      <c r="D69" s="16" t="s">
        <v>14</v>
      </c>
      <c r="E69" s="16">
        <v>65</v>
      </c>
    </row>
    <row r="70" spans="1:5" x14ac:dyDescent="0.2">
      <c r="A70" s="16" t="s">
        <v>20</v>
      </c>
      <c r="B70" s="16">
        <v>147</v>
      </c>
      <c r="D70" s="16" t="s">
        <v>14</v>
      </c>
      <c r="E70" s="16">
        <v>100</v>
      </c>
    </row>
    <row r="71" spans="1:5" x14ac:dyDescent="0.2">
      <c r="A71" s="16" t="s">
        <v>20</v>
      </c>
      <c r="B71" s="16">
        <v>86</v>
      </c>
      <c r="D71" s="16" t="s">
        <v>14</v>
      </c>
      <c r="E71" s="16">
        <v>168</v>
      </c>
    </row>
    <row r="72" spans="1:5" x14ac:dyDescent="0.2">
      <c r="A72" s="16" t="s">
        <v>20</v>
      </c>
      <c r="B72" s="16">
        <v>83</v>
      </c>
      <c r="D72" s="16" t="s">
        <v>14</v>
      </c>
      <c r="E72" s="16">
        <v>13</v>
      </c>
    </row>
    <row r="73" spans="1:5" x14ac:dyDescent="0.2">
      <c r="A73" s="16" t="s">
        <v>20</v>
      </c>
      <c r="B73" s="16">
        <v>676</v>
      </c>
      <c r="D73" s="16" t="s">
        <v>14</v>
      </c>
      <c r="E73" s="16">
        <v>1</v>
      </c>
    </row>
    <row r="74" spans="1:5" x14ac:dyDescent="0.2">
      <c r="A74" s="16" t="s">
        <v>20</v>
      </c>
      <c r="B74" s="16">
        <v>361</v>
      </c>
      <c r="D74" s="16" t="s">
        <v>14</v>
      </c>
      <c r="E74" s="16">
        <v>40</v>
      </c>
    </row>
    <row r="75" spans="1:5" x14ac:dyDescent="0.2">
      <c r="A75" s="16" t="s">
        <v>20</v>
      </c>
      <c r="B75" s="16">
        <v>131</v>
      </c>
      <c r="D75" s="16" t="s">
        <v>14</v>
      </c>
      <c r="E75" s="16">
        <v>226</v>
      </c>
    </row>
    <row r="76" spans="1:5" x14ac:dyDescent="0.2">
      <c r="A76" s="16" t="s">
        <v>20</v>
      </c>
      <c r="B76" s="16">
        <v>126</v>
      </c>
      <c r="D76" s="16" t="s">
        <v>14</v>
      </c>
      <c r="E76" s="16">
        <v>1625</v>
      </c>
    </row>
    <row r="77" spans="1:5" x14ac:dyDescent="0.2">
      <c r="A77" s="16" t="s">
        <v>20</v>
      </c>
      <c r="B77" s="16">
        <v>275</v>
      </c>
      <c r="D77" s="16" t="s">
        <v>14</v>
      </c>
      <c r="E77" s="16">
        <v>143</v>
      </c>
    </row>
    <row r="78" spans="1:5" x14ac:dyDescent="0.2">
      <c r="A78" s="16" t="s">
        <v>20</v>
      </c>
      <c r="B78" s="16">
        <v>67</v>
      </c>
      <c r="D78" s="16" t="s">
        <v>14</v>
      </c>
      <c r="E78" s="16">
        <v>934</v>
      </c>
    </row>
    <row r="79" spans="1:5" x14ac:dyDescent="0.2">
      <c r="A79" s="16" t="s">
        <v>20</v>
      </c>
      <c r="B79" s="16">
        <v>154</v>
      </c>
      <c r="D79" s="16" t="s">
        <v>14</v>
      </c>
      <c r="E79" s="16">
        <v>17</v>
      </c>
    </row>
    <row r="80" spans="1:5" x14ac:dyDescent="0.2">
      <c r="A80" s="16" t="s">
        <v>20</v>
      </c>
      <c r="B80" s="16">
        <v>1782</v>
      </c>
      <c r="D80" s="16" t="s">
        <v>14</v>
      </c>
      <c r="E80" s="16">
        <v>2179</v>
      </c>
    </row>
    <row r="81" spans="1:5" x14ac:dyDescent="0.2">
      <c r="A81" s="16" t="s">
        <v>20</v>
      </c>
      <c r="B81" s="16">
        <v>903</v>
      </c>
      <c r="D81" s="16" t="s">
        <v>14</v>
      </c>
      <c r="E81" s="16">
        <v>931</v>
      </c>
    </row>
    <row r="82" spans="1:5" x14ac:dyDescent="0.2">
      <c r="A82" s="16" t="s">
        <v>20</v>
      </c>
      <c r="B82" s="16">
        <v>94</v>
      </c>
      <c r="D82" s="16" t="s">
        <v>14</v>
      </c>
      <c r="E82" s="16">
        <v>92</v>
      </c>
    </row>
    <row r="83" spans="1:5" x14ac:dyDescent="0.2">
      <c r="A83" s="16" t="s">
        <v>20</v>
      </c>
      <c r="B83" s="16">
        <v>180</v>
      </c>
      <c r="D83" s="16" t="s">
        <v>14</v>
      </c>
      <c r="E83" s="16">
        <v>57</v>
      </c>
    </row>
    <row r="84" spans="1:5" x14ac:dyDescent="0.2">
      <c r="A84" s="16" t="s">
        <v>20</v>
      </c>
      <c r="B84" s="16">
        <v>533</v>
      </c>
      <c r="D84" s="16" t="s">
        <v>14</v>
      </c>
      <c r="E84" s="16">
        <v>41</v>
      </c>
    </row>
    <row r="85" spans="1:5" x14ac:dyDescent="0.2">
      <c r="A85" s="16" t="s">
        <v>20</v>
      </c>
      <c r="B85" s="16">
        <v>2443</v>
      </c>
      <c r="D85" s="16" t="s">
        <v>14</v>
      </c>
      <c r="E85" s="16">
        <v>1</v>
      </c>
    </row>
    <row r="86" spans="1:5" x14ac:dyDescent="0.2">
      <c r="A86" s="16" t="s">
        <v>20</v>
      </c>
      <c r="B86" s="16">
        <v>89</v>
      </c>
      <c r="D86" s="16" t="s">
        <v>14</v>
      </c>
      <c r="E86" s="16">
        <v>101</v>
      </c>
    </row>
    <row r="87" spans="1:5" x14ac:dyDescent="0.2">
      <c r="A87" s="16" t="s">
        <v>20</v>
      </c>
      <c r="B87" s="16">
        <v>159</v>
      </c>
      <c r="D87" s="16" t="s">
        <v>14</v>
      </c>
      <c r="E87" s="16">
        <v>1335</v>
      </c>
    </row>
    <row r="88" spans="1:5" x14ac:dyDescent="0.2">
      <c r="A88" s="16" t="s">
        <v>20</v>
      </c>
      <c r="B88" s="16">
        <v>50</v>
      </c>
      <c r="D88" s="16" t="s">
        <v>14</v>
      </c>
      <c r="E88" s="16">
        <v>15</v>
      </c>
    </row>
    <row r="89" spans="1:5" x14ac:dyDescent="0.2">
      <c r="A89" s="16" t="s">
        <v>20</v>
      </c>
      <c r="B89" s="16">
        <v>186</v>
      </c>
      <c r="D89" s="16" t="s">
        <v>14</v>
      </c>
      <c r="E89" s="16">
        <v>454</v>
      </c>
    </row>
    <row r="90" spans="1:5" x14ac:dyDescent="0.2">
      <c r="A90" s="16" t="s">
        <v>20</v>
      </c>
      <c r="B90" s="16">
        <v>1071</v>
      </c>
      <c r="D90" s="16" t="s">
        <v>14</v>
      </c>
      <c r="E90" s="16">
        <v>3182</v>
      </c>
    </row>
    <row r="91" spans="1:5" x14ac:dyDescent="0.2">
      <c r="A91" s="16" t="s">
        <v>20</v>
      </c>
      <c r="B91" s="16">
        <v>117</v>
      </c>
      <c r="D91" s="16" t="s">
        <v>14</v>
      </c>
      <c r="E91" s="16">
        <v>15</v>
      </c>
    </row>
    <row r="92" spans="1:5" x14ac:dyDescent="0.2">
      <c r="A92" s="16" t="s">
        <v>20</v>
      </c>
      <c r="B92" s="16">
        <v>70</v>
      </c>
      <c r="D92" s="16" t="s">
        <v>14</v>
      </c>
      <c r="E92" s="16">
        <v>133</v>
      </c>
    </row>
    <row r="93" spans="1:5" x14ac:dyDescent="0.2">
      <c r="A93" s="16" t="s">
        <v>20</v>
      </c>
      <c r="B93" s="16">
        <v>135</v>
      </c>
      <c r="D93" s="16" t="s">
        <v>14</v>
      </c>
      <c r="E93" s="16">
        <v>2062</v>
      </c>
    </row>
    <row r="94" spans="1:5" x14ac:dyDescent="0.2">
      <c r="A94" s="16" t="s">
        <v>20</v>
      </c>
      <c r="B94" s="16">
        <v>768</v>
      </c>
      <c r="D94" s="16" t="s">
        <v>14</v>
      </c>
      <c r="E94" s="16">
        <v>29</v>
      </c>
    </row>
    <row r="95" spans="1:5" x14ac:dyDescent="0.2">
      <c r="A95" s="16" t="s">
        <v>20</v>
      </c>
      <c r="B95" s="16">
        <v>199</v>
      </c>
      <c r="D95" s="16" t="s">
        <v>14</v>
      </c>
      <c r="E95" s="16">
        <v>132</v>
      </c>
    </row>
    <row r="96" spans="1:5" x14ac:dyDescent="0.2">
      <c r="A96" s="16" t="s">
        <v>20</v>
      </c>
      <c r="B96" s="16">
        <v>107</v>
      </c>
      <c r="D96" s="16" t="s">
        <v>14</v>
      </c>
      <c r="E96" s="16">
        <v>137</v>
      </c>
    </row>
    <row r="97" spans="1:5" x14ac:dyDescent="0.2">
      <c r="A97" s="16" t="s">
        <v>20</v>
      </c>
      <c r="B97" s="16">
        <v>195</v>
      </c>
      <c r="D97" s="16" t="s">
        <v>14</v>
      </c>
      <c r="E97" s="16">
        <v>908</v>
      </c>
    </row>
    <row r="98" spans="1:5" x14ac:dyDescent="0.2">
      <c r="A98" s="16" t="s">
        <v>20</v>
      </c>
      <c r="B98" s="16">
        <v>3376</v>
      </c>
      <c r="D98" s="16" t="s">
        <v>14</v>
      </c>
      <c r="E98" s="16">
        <v>10</v>
      </c>
    </row>
    <row r="99" spans="1:5" x14ac:dyDescent="0.2">
      <c r="A99" s="16" t="s">
        <v>20</v>
      </c>
      <c r="B99" s="16">
        <v>41</v>
      </c>
      <c r="D99" s="16" t="s">
        <v>14</v>
      </c>
      <c r="E99" s="16">
        <v>1910</v>
      </c>
    </row>
    <row r="100" spans="1:5" x14ac:dyDescent="0.2">
      <c r="A100" s="16" t="s">
        <v>20</v>
      </c>
      <c r="B100" s="16">
        <v>1821</v>
      </c>
      <c r="D100" s="16" t="s">
        <v>14</v>
      </c>
      <c r="E100" s="16">
        <v>38</v>
      </c>
    </row>
    <row r="101" spans="1:5" x14ac:dyDescent="0.2">
      <c r="A101" s="16" t="s">
        <v>20</v>
      </c>
      <c r="B101" s="16">
        <v>164</v>
      </c>
      <c r="D101" s="16" t="s">
        <v>14</v>
      </c>
      <c r="E101" s="16">
        <v>104</v>
      </c>
    </row>
    <row r="102" spans="1:5" x14ac:dyDescent="0.2">
      <c r="A102" s="16" t="s">
        <v>20</v>
      </c>
      <c r="B102" s="16">
        <v>157</v>
      </c>
      <c r="D102" s="16" t="s">
        <v>14</v>
      </c>
      <c r="E102" s="16">
        <v>49</v>
      </c>
    </row>
    <row r="103" spans="1:5" x14ac:dyDescent="0.2">
      <c r="A103" s="16" t="s">
        <v>20</v>
      </c>
      <c r="B103" s="16">
        <v>246</v>
      </c>
      <c r="D103" s="16" t="s">
        <v>14</v>
      </c>
      <c r="E103" s="16">
        <v>1</v>
      </c>
    </row>
    <row r="104" spans="1:5" x14ac:dyDescent="0.2">
      <c r="A104" s="16" t="s">
        <v>20</v>
      </c>
      <c r="B104" s="16">
        <v>1396</v>
      </c>
      <c r="D104" s="16" t="s">
        <v>14</v>
      </c>
      <c r="E104" s="16">
        <v>245</v>
      </c>
    </row>
    <row r="105" spans="1:5" x14ac:dyDescent="0.2">
      <c r="A105" s="16" t="s">
        <v>20</v>
      </c>
      <c r="B105" s="16">
        <v>2506</v>
      </c>
      <c r="D105" s="16" t="s">
        <v>14</v>
      </c>
      <c r="E105" s="16">
        <v>32</v>
      </c>
    </row>
    <row r="106" spans="1:5" x14ac:dyDescent="0.2">
      <c r="A106" s="16" t="s">
        <v>20</v>
      </c>
      <c r="B106" s="16">
        <v>244</v>
      </c>
      <c r="D106" s="16" t="s">
        <v>14</v>
      </c>
      <c r="E106" s="16">
        <v>7</v>
      </c>
    </row>
    <row r="107" spans="1:5" x14ac:dyDescent="0.2">
      <c r="A107" s="16" t="s">
        <v>20</v>
      </c>
      <c r="B107" s="16">
        <v>146</v>
      </c>
      <c r="D107" s="16" t="s">
        <v>14</v>
      </c>
      <c r="E107" s="16">
        <v>803</v>
      </c>
    </row>
    <row r="108" spans="1:5" x14ac:dyDescent="0.2">
      <c r="A108" s="16" t="s">
        <v>20</v>
      </c>
      <c r="B108" s="16">
        <v>1267</v>
      </c>
      <c r="D108" s="16" t="s">
        <v>14</v>
      </c>
      <c r="E108" s="16">
        <v>16</v>
      </c>
    </row>
    <row r="109" spans="1:5" x14ac:dyDescent="0.2">
      <c r="A109" s="16" t="s">
        <v>20</v>
      </c>
      <c r="B109" s="16">
        <v>1561</v>
      </c>
      <c r="D109" s="16" t="s">
        <v>14</v>
      </c>
      <c r="E109" s="16">
        <v>31</v>
      </c>
    </row>
    <row r="110" spans="1:5" x14ac:dyDescent="0.2">
      <c r="A110" s="16" t="s">
        <v>20</v>
      </c>
      <c r="B110" s="16">
        <v>48</v>
      </c>
      <c r="D110" s="16" t="s">
        <v>14</v>
      </c>
      <c r="E110" s="16">
        <v>108</v>
      </c>
    </row>
    <row r="111" spans="1:5" x14ac:dyDescent="0.2">
      <c r="A111" s="16" t="s">
        <v>20</v>
      </c>
      <c r="B111" s="16">
        <v>2739</v>
      </c>
      <c r="D111" s="16" t="s">
        <v>14</v>
      </c>
      <c r="E111" s="16">
        <v>30</v>
      </c>
    </row>
    <row r="112" spans="1:5" x14ac:dyDescent="0.2">
      <c r="A112" s="16" t="s">
        <v>20</v>
      </c>
      <c r="B112" s="16">
        <v>3537</v>
      </c>
      <c r="D112" s="16" t="s">
        <v>14</v>
      </c>
      <c r="E112" s="16">
        <v>17</v>
      </c>
    </row>
    <row r="113" spans="1:5" x14ac:dyDescent="0.2">
      <c r="A113" s="16" t="s">
        <v>20</v>
      </c>
      <c r="B113" s="16">
        <v>2107</v>
      </c>
      <c r="D113" s="16" t="s">
        <v>14</v>
      </c>
      <c r="E113" s="16">
        <v>80</v>
      </c>
    </row>
    <row r="114" spans="1:5" x14ac:dyDescent="0.2">
      <c r="A114" s="16" t="s">
        <v>20</v>
      </c>
      <c r="B114" s="16">
        <v>3318</v>
      </c>
      <c r="D114" s="16" t="s">
        <v>14</v>
      </c>
      <c r="E114" s="16">
        <v>2468</v>
      </c>
    </row>
    <row r="115" spans="1:5" x14ac:dyDescent="0.2">
      <c r="A115" s="16" t="s">
        <v>20</v>
      </c>
      <c r="B115" s="16">
        <v>340</v>
      </c>
      <c r="D115" s="16" t="s">
        <v>14</v>
      </c>
      <c r="E115" s="16">
        <v>26</v>
      </c>
    </row>
    <row r="116" spans="1:5" x14ac:dyDescent="0.2">
      <c r="A116" s="16" t="s">
        <v>20</v>
      </c>
      <c r="B116" s="16">
        <v>1442</v>
      </c>
      <c r="D116" s="16" t="s">
        <v>14</v>
      </c>
      <c r="E116" s="16">
        <v>73</v>
      </c>
    </row>
    <row r="117" spans="1:5" x14ac:dyDescent="0.2">
      <c r="A117" s="16" t="s">
        <v>20</v>
      </c>
      <c r="B117" s="16">
        <v>126</v>
      </c>
      <c r="D117" s="16" t="s">
        <v>14</v>
      </c>
      <c r="E117" s="16">
        <v>128</v>
      </c>
    </row>
    <row r="118" spans="1:5" x14ac:dyDescent="0.2">
      <c r="A118" s="16" t="s">
        <v>20</v>
      </c>
      <c r="B118" s="16">
        <v>524</v>
      </c>
      <c r="D118" s="16" t="s">
        <v>14</v>
      </c>
      <c r="E118" s="16">
        <v>33</v>
      </c>
    </row>
    <row r="119" spans="1:5" x14ac:dyDescent="0.2">
      <c r="A119" s="16" t="s">
        <v>20</v>
      </c>
      <c r="B119" s="16">
        <v>1989</v>
      </c>
      <c r="D119" s="16" t="s">
        <v>14</v>
      </c>
      <c r="E119" s="16">
        <v>1072</v>
      </c>
    </row>
    <row r="120" spans="1:5" x14ac:dyDescent="0.2">
      <c r="A120" s="16" t="s">
        <v>20</v>
      </c>
      <c r="B120" s="16">
        <v>157</v>
      </c>
      <c r="D120" s="16" t="s">
        <v>14</v>
      </c>
      <c r="E120" s="16">
        <v>393</v>
      </c>
    </row>
    <row r="121" spans="1:5" x14ac:dyDescent="0.2">
      <c r="A121" s="16" t="s">
        <v>20</v>
      </c>
      <c r="B121" s="16">
        <v>4498</v>
      </c>
      <c r="D121" s="16" t="s">
        <v>14</v>
      </c>
      <c r="E121" s="16">
        <v>1257</v>
      </c>
    </row>
    <row r="122" spans="1:5" x14ac:dyDescent="0.2">
      <c r="A122" s="16" t="s">
        <v>20</v>
      </c>
      <c r="B122" s="16">
        <v>80</v>
      </c>
      <c r="D122" s="16" t="s">
        <v>14</v>
      </c>
      <c r="E122" s="16">
        <v>328</v>
      </c>
    </row>
    <row r="123" spans="1:5" x14ac:dyDescent="0.2">
      <c r="A123" s="16" t="s">
        <v>20</v>
      </c>
      <c r="B123" s="16">
        <v>43</v>
      </c>
      <c r="D123" s="16" t="s">
        <v>14</v>
      </c>
      <c r="E123" s="16">
        <v>147</v>
      </c>
    </row>
    <row r="124" spans="1:5" x14ac:dyDescent="0.2">
      <c r="A124" s="16" t="s">
        <v>20</v>
      </c>
      <c r="B124" s="16">
        <v>2053</v>
      </c>
      <c r="D124" s="16" t="s">
        <v>14</v>
      </c>
      <c r="E124" s="16">
        <v>830</v>
      </c>
    </row>
    <row r="125" spans="1:5" x14ac:dyDescent="0.2">
      <c r="A125" s="16" t="s">
        <v>20</v>
      </c>
      <c r="B125" s="16">
        <v>168</v>
      </c>
      <c r="D125" s="16" t="s">
        <v>14</v>
      </c>
      <c r="E125" s="16">
        <v>331</v>
      </c>
    </row>
    <row r="126" spans="1:5" x14ac:dyDescent="0.2">
      <c r="A126" s="16" t="s">
        <v>20</v>
      </c>
      <c r="B126" s="16">
        <v>4289</v>
      </c>
      <c r="D126" s="16" t="s">
        <v>14</v>
      </c>
      <c r="E126" s="16">
        <v>25</v>
      </c>
    </row>
    <row r="127" spans="1:5" x14ac:dyDescent="0.2">
      <c r="A127" s="16" t="s">
        <v>20</v>
      </c>
      <c r="B127" s="16">
        <v>165</v>
      </c>
      <c r="D127" s="16" t="s">
        <v>14</v>
      </c>
      <c r="E127" s="16">
        <v>3483</v>
      </c>
    </row>
    <row r="128" spans="1:5" x14ac:dyDescent="0.2">
      <c r="A128" s="16" t="s">
        <v>20</v>
      </c>
      <c r="B128" s="16">
        <v>1815</v>
      </c>
      <c r="D128" s="16" t="s">
        <v>14</v>
      </c>
      <c r="E128" s="16">
        <v>923</v>
      </c>
    </row>
    <row r="129" spans="1:5" x14ac:dyDescent="0.2">
      <c r="A129" s="16" t="s">
        <v>20</v>
      </c>
      <c r="B129" s="16">
        <v>397</v>
      </c>
      <c r="D129" s="16" t="s">
        <v>14</v>
      </c>
      <c r="E129" s="16">
        <v>1</v>
      </c>
    </row>
    <row r="130" spans="1:5" x14ac:dyDescent="0.2">
      <c r="A130" s="16" t="s">
        <v>20</v>
      </c>
      <c r="B130" s="16">
        <v>1539</v>
      </c>
      <c r="D130" s="16" t="s">
        <v>14</v>
      </c>
      <c r="E130" s="16">
        <v>33</v>
      </c>
    </row>
    <row r="131" spans="1:5" x14ac:dyDescent="0.2">
      <c r="A131" s="16" t="s">
        <v>20</v>
      </c>
      <c r="B131" s="16">
        <v>138</v>
      </c>
      <c r="D131" s="16" t="s">
        <v>14</v>
      </c>
      <c r="E131" s="16">
        <v>40</v>
      </c>
    </row>
    <row r="132" spans="1:5" x14ac:dyDescent="0.2">
      <c r="A132" s="16" t="s">
        <v>20</v>
      </c>
      <c r="B132" s="16">
        <v>3594</v>
      </c>
      <c r="D132" s="16" t="s">
        <v>14</v>
      </c>
      <c r="E132" s="16">
        <v>23</v>
      </c>
    </row>
    <row r="133" spans="1:5" x14ac:dyDescent="0.2">
      <c r="A133" s="16" t="s">
        <v>20</v>
      </c>
      <c r="B133" s="16">
        <v>5880</v>
      </c>
      <c r="D133" s="16" t="s">
        <v>14</v>
      </c>
      <c r="E133" s="16">
        <v>75</v>
      </c>
    </row>
    <row r="134" spans="1:5" x14ac:dyDescent="0.2">
      <c r="A134" s="16" t="s">
        <v>20</v>
      </c>
      <c r="B134" s="16">
        <v>112</v>
      </c>
      <c r="D134" s="16" t="s">
        <v>14</v>
      </c>
      <c r="E134" s="16">
        <v>2176</v>
      </c>
    </row>
    <row r="135" spans="1:5" x14ac:dyDescent="0.2">
      <c r="A135" s="16" t="s">
        <v>20</v>
      </c>
      <c r="B135" s="16">
        <v>943</v>
      </c>
      <c r="D135" s="16" t="s">
        <v>14</v>
      </c>
      <c r="E135" s="16">
        <v>441</v>
      </c>
    </row>
    <row r="136" spans="1:5" x14ac:dyDescent="0.2">
      <c r="A136" s="16" t="s">
        <v>20</v>
      </c>
      <c r="B136" s="16">
        <v>2468</v>
      </c>
      <c r="D136" s="16" t="s">
        <v>14</v>
      </c>
      <c r="E136" s="16">
        <v>25</v>
      </c>
    </row>
    <row r="137" spans="1:5" x14ac:dyDescent="0.2">
      <c r="A137" s="16" t="s">
        <v>20</v>
      </c>
      <c r="B137" s="16">
        <v>2551</v>
      </c>
      <c r="D137" s="16" t="s">
        <v>14</v>
      </c>
      <c r="E137" s="16">
        <v>127</v>
      </c>
    </row>
    <row r="138" spans="1:5" x14ac:dyDescent="0.2">
      <c r="A138" s="16" t="s">
        <v>20</v>
      </c>
      <c r="B138" s="16">
        <v>101</v>
      </c>
      <c r="D138" s="16" t="s">
        <v>14</v>
      </c>
      <c r="E138" s="16">
        <v>355</v>
      </c>
    </row>
    <row r="139" spans="1:5" x14ac:dyDescent="0.2">
      <c r="A139" s="16" t="s">
        <v>20</v>
      </c>
      <c r="B139" s="16">
        <v>92</v>
      </c>
      <c r="D139" s="16" t="s">
        <v>14</v>
      </c>
      <c r="E139" s="16">
        <v>44</v>
      </c>
    </row>
    <row r="140" spans="1:5" x14ac:dyDescent="0.2">
      <c r="A140" s="16" t="s">
        <v>20</v>
      </c>
      <c r="B140" s="16">
        <v>62</v>
      </c>
      <c r="D140" s="16" t="s">
        <v>14</v>
      </c>
      <c r="E140" s="16">
        <v>67</v>
      </c>
    </row>
    <row r="141" spans="1:5" x14ac:dyDescent="0.2">
      <c r="A141" s="16" t="s">
        <v>20</v>
      </c>
      <c r="B141" s="16">
        <v>149</v>
      </c>
      <c r="D141" s="16" t="s">
        <v>14</v>
      </c>
      <c r="E141" s="16">
        <v>1068</v>
      </c>
    </row>
    <row r="142" spans="1:5" x14ac:dyDescent="0.2">
      <c r="A142" s="16" t="s">
        <v>20</v>
      </c>
      <c r="B142" s="16">
        <v>329</v>
      </c>
      <c r="D142" s="16" t="s">
        <v>14</v>
      </c>
      <c r="E142" s="16">
        <v>424</v>
      </c>
    </row>
    <row r="143" spans="1:5" x14ac:dyDescent="0.2">
      <c r="A143" s="16" t="s">
        <v>20</v>
      </c>
      <c r="B143" s="16">
        <v>97</v>
      </c>
      <c r="D143" s="16" t="s">
        <v>14</v>
      </c>
      <c r="E143" s="16">
        <v>151</v>
      </c>
    </row>
    <row r="144" spans="1:5" x14ac:dyDescent="0.2">
      <c r="A144" s="16" t="s">
        <v>20</v>
      </c>
      <c r="B144" s="16">
        <v>1784</v>
      </c>
      <c r="D144" s="16" t="s">
        <v>14</v>
      </c>
      <c r="E144" s="16">
        <v>1608</v>
      </c>
    </row>
    <row r="145" spans="1:5" x14ac:dyDescent="0.2">
      <c r="A145" s="16" t="s">
        <v>20</v>
      </c>
      <c r="B145" s="16">
        <v>1684</v>
      </c>
      <c r="D145" s="16" t="s">
        <v>14</v>
      </c>
      <c r="E145" s="16">
        <v>941</v>
      </c>
    </row>
    <row r="146" spans="1:5" x14ac:dyDescent="0.2">
      <c r="A146" s="16" t="s">
        <v>20</v>
      </c>
      <c r="B146" s="16">
        <v>250</v>
      </c>
      <c r="D146" s="16" t="s">
        <v>14</v>
      </c>
      <c r="E146" s="16">
        <v>1</v>
      </c>
    </row>
    <row r="147" spans="1:5" x14ac:dyDescent="0.2">
      <c r="A147" s="16" t="s">
        <v>20</v>
      </c>
      <c r="B147" s="16">
        <v>238</v>
      </c>
      <c r="D147" s="16" t="s">
        <v>14</v>
      </c>
      <c r="E147" s="16">
        <v>40</v>
      </c>
    </row>
    <row r="148" spans="1:5" x14ac:dyDescent="0.2">
      <c r="A148" s="16" t="s">
        <v>20</v>
      </c>
      <c r="B148" s="16">
        <v>53</v>
      </c>
      <c r="D148" s="16" t="s">
        <v>14</v>
      </c>
      <c r="E148" s="16">
        <v>3015</v>
      </c>
    </row>
    <row r="149" spans="1:5" x14ac:dyDescent="0.2">
      <c r="A149" s="16" t="s">
        <v>20</v>
      </c>
      <c r="B149" s="16">
        <v>214</v>
      </c>
      <c r="D149" s="16" t="s">
        <v>14</v>
      </c>
      <c r="E149" s="16">
        <v>435</v>
      </c>
    </row>
    <row r="150" spans="1:5" x14ac:dyDescent="0.2">
      <c r="A150" s="16" t="s">
        <v>20</v>
      </c>
      <c r="B150" s="16">
        <v>222</v>
      </c>
      <c r="D150" s="16" t="s">
        <v>14</v>
      </c>
      <c r="E150" s="16">
        <v>714</v>
      </c>
    </row>
    <row r="151" spans="1:5" x14ac:dyDescent="0.2">
      <c r="A151" s="16" t="s">
        <v>20</v>
      </c>
      <c r="B151" s="16">
        <v>1884</v>
      </c>
      <c r="D151" s="16" t="s">
        <v>14</v>
      </c>
      <c r="E151" s="16">
        <v>5497</v>
      </c>
    </row>
    <row r="152" spans="1:5" x14ac:dyDescent="0.2">
      <c r="A152" s="16" t="s">
        <v>20</v>
      </c>
      <c r="B152" s="16">
        <v>218</v>
      </c>
      <c r="D152" s="16" t="s">
        <v>14</v>
      </c>
      <c r="E152" s="16">
        <v>418</v>
      </c>
    </row>
    <row r="153" spans="1:5" x14ac:dyDescent="0.2">
      <c r="A153" s="16" t="s">
        <v>20</v>
      </c>
      <c r="B153" s="16">
        <v>6465</v>
      </c>
      <c r="D153" s="16" t="s">
        <v>14</v>
      </c>
      <c r="E153" s="16">
        <v>1439</v>
      </c>
    </row>
    <row r="154" spans="1:5" x14ac:dyDescent="0.2">
      <c r="A154" s="16" t="s">
        <v>20</v>
      </c>
      <c r="B154" s="16">
        <v>59</v>
      </c>
      <c r="D154" s="16" t="s">
        <v>14</v>
      </c>
      <c r="E154" s="16">
        <v>15</v>
      </c>
    </row>
    <row r="155" spans="1:5" x14ac:dyDescent="0.2">
      <c r="A155" s="16" t="s">
        <v>20</v>
      </c>
      <c r="B155" s="16">
        <v>88</v>
      </c>
      <c r="D155" s="16" t="s">
        <v>14</v>
      </c>
      <c r="E155" s="16">
        <v>1999</v>
      </c>
    </row>
    <row r="156" spans="1:5" x14ac:dyDescent="0.2">
      <c r="A156" s="16" t="s">
        <v>20</v>
      </c>
      <c r="B156" s="16">
        <v>1697</v>
      </c>
      <c r="D156" s="16" t="s">
        <v>14</v>
      </c>
      <c r="E156" s="16">
        <v>118</v>
      </c>
    </row>
    <row r="157" spans="1:5" x14ac:dyDescent="0.2">
      <c r="A157" s="16" t="s">
        <v>20</v>
      </c>
      <c r="B157" s="16">
        <v>92</v>
      </c>
      <c r="D157" s="16" t="s">
        <v>14</v>
      </c>
      <c r="E157" s="16">
        <v>162</v>
      </c>
    </row>
    <row r="158" spans="1:5" x14ac:dyDescent="0.2">
      <c r="A158" s="16" t="s">
        <v>20</v>
      </c>
      <c r="B158" s="16">
        <v>186</v>
      </c>
      <c r="D158" s="16" t="s">
        <v>14</v>
      </c>
      <c r="E158" s="16">
        <v>83</v>
      </c>
    </row>
    <row r="159" spans="1:5" x14ac:dyDescent="0.2">
      <c r="A159" s="16" t="s">
        <v>20</v>
      </c>
      <c r="B159" s="16">
        <v>138</v>
      </c>
      <c r="D159" s="16" t="s">
        <v>14</v>
      </c>
      <c r="E159" s="16">
        <v>747</v>
      </c>
    </row>
    <row r="160" spans="1:5" x14ac:dyDescent="0.2">
      <c r="A160" s="16" t="s">
        <v>20</v>
      </c>
      <c r="B160" s="16">
        <v>261</v>
      </c>
      <c r="D160" s="16" t="s">
        <v>14</v>
      </c>
      <c r="E160" s="16">
        <v>84</v>
      </c>
    </row>
    <row r="161" spans="1:5" x14ac:dyDescent="0.2">
      <c r="A161" s="16" t="s">
        <v>20</v>
      </c>
      <c r="B161" s="16">
        <v>107</v>
      </c>
      <c r="D161" s="16" t="s">
        <v>14</v>
      </c>
      <c r="E161" s="16">
        <v>91</v>
      </c>
    </row>
    <row r="162" spans="1:5" x14ac:dyDescent="0.2">
      <c r="A162" s="16" t="s">
        <v>20</v>
      </c>
      <c r="B162" s="16">
        <v>199</v>
      </c>
      <c r="D162" s="16" t="s">
        <v>14</v>
      </c>
      <c r="E162" s="16">
        <v>792</v>
      </c>
    </row>
    <row r="163" spans="1:5" x14ac:dyDescent="0.2">
      <c r="A163" s="16" t="s">
        <v>20</v>
      </c>
      <c r="B163" s="16">
        <v>5512</v>
      </c>
      <c r="D163" s="16" t="s">
        <v>14</v>
      </c>
      <c r="E163" s="16">
        <v>32</v>
      </c>
    </row>
    <row r="164" spans="1:5" x14ac:dyDescent="0.2">
      <c r="A164" s="16" t="s">
        <v>20</v>
      </c>
      <c r="B164" s="16">
        <v>86</v>
      </c>
      <c r="D164" s="16" t="s">
        <v>14</v>
      </c>
      <c r="E164" s="16">
        <v>186</v>
      </c>
    </row>
    <row r="165" spans="1:5" x14ac:dyDescent="0.2">
      <c r="A165" s="16" t="s">
        <v>20</v>
      </c>
      <c r="B165" s="16">
        <v>2768</v>
      </c>
      <c r="D165" s="16" t="s">
        <v>14</v>
      </c>
      <c r="E165" s="16">
        <v>605</v>
      </c>
    </row>
    <row r="166" spans="1:5" x14ac:dyDescent="0.2">
      <c r="A166" s="16" t="s">
        <v>20</v>
      </c>
      <c r="B166" s="16">
        <v>48</v>
      </c>
      <c r="D166" s="16" t="s">
        <v>14</v>
      </c>
      <c r="E166" s="16">
        <v>1</v>
      </c>
    </row>
    <row r="167" spans="1:5" x14ac:dyDescent="0.2">
      <c r="A167" s="16" t="s">
        <v>20</v>
      </c>
      <c r="B167" s="16">
        <v>87</v>
      </c>
      <c r="D167" s="16" t="s">
        <v>14</v>
      </c>
      <c r="E167" s="16">
        <v>31</v>
      </c>
    </row>
    <row r="168" spans="1:5" x14ac:dyDescent="0.2">
      <c r="A168" s="16" t="s">
        <v>20</v>
      </c>
      <c r="B168" s="16">
        <v>1894</v>
      </c>
      <c r="D168" s="16" t="s">
        <v>14</v>
      </c>
      <c r="E168" s="16">
        <v>1181</v>
      </c>
    </row>
    <row r="169" spans="1:5" x14ac:dyDescent="0.2">
      <c r="A169" s="16" t="s">
        <v>20</v>
      </c>
      <c r="B169" s="16">
        <v>282</v>
      </c>
      <c r="D169" s="16" t="s">
        <v>14</v>
      </c>
      <c r="E169" s="16">
        <v>39</v>
      </c>
    </row>
    <row r="170" spans="1:5" x14ac:dyDescent="0.2">
      <c r="A170" s="16" t="s">
        <v>20</v>
      </c>
      <c r="B170" s="16">
        <v>116</v>
      </c>
      <c r="D170" s="16" t="s">
        <v>14</v>
      </c>
      <c r="E170" s="16">
        <v>46</v>
      </c>
    </row>
    <row r="171" spans="1:5" x14ac:dyDescent="0.2">
      <c r="A171" s="16" t="s">
        <v>20</v>
      </c>
      <c r="B171" s="16">
        <v>83</v>
      </c>
      <c r="D171" s="16" t="s">
        <v>14</v>
      </c>
      <c r="E171" s="16">
        <v>105</v>
      </c>
    </row>
    <row r="172" spans="1:5" x14ac:dyDescent="0.2">
      <c r="A172" s="16" t="s">
        <v>20</v>
      </c>
      <c r="B172" s="16">
        <v>91</v>
      </c>
      <c r="D172" s="16" t="s">
        <v>14</v>
      </c>
      <c r="E172" s="16">
        <v>535</v>
      </c>
    </row>
    <row r="173" spans="1:5" x14ac:dyDescent="0.2">
      <c r="A173" s="16" t="s">
        <v>20</v>
      </c>
      <c r="B173" s="16">
        <v>546</v>
      </c>
      <c r="D173" s="16" t="s">
        <v>14</v>
      </c>
      <c r="E173" s="16">
        <v>16</v>
      </c>
    </row>
    <row r="174" spans="1:5" x14ac:dyDescent="0.2">
      <c r="A174" s="16" t="s">
        <v>20</v>
      </c>
      <c r="B174" s="16">
        <v>393</v>
      </c>
      <c r="D174" s="16" t="s">
        <v>14</v>
      </c>
      <c r="E174" s="16">
        <v>575</v>
      </c>
    </row>
    <row r="175" spans="1:5" x14ac:dyDescent="0.2">
      <c r="A175" s="16" t="s">
        <v>20</v>
      </c>
      <c r="B175" s="16">
        <v>133</v>
      </c>
      <c r="D175" s="16" t="s">
        <v>14</v>
      </c>
      <c r="E175" s="16">
        <v>1120</v>
      </c>
    </row>
    <row r="176" spans="1:5" x14ac:dyDescent="0.2">
      <c r="A176" s="16" t="s">
        <v>20</v>
      </c>
      <c r="B176" s="16">
        <v>254</v>
      </c>
      <c r="D176" s="16" t="s">
        <v>14</v>
      </c>
      <c r="E176" s="16">
        <v>113</v>
      </c>
    </row>
    <row r="177" spans="1:5" x14ac:dyDescent="0.2">
      <c r="A177" s="16" t="s">
        <v>20</v>
      </c>
      <c r="B177" s="16">
        <v>176</v>
      </c>
      <c r="D177" s="16" t="s">
        <v>14</v>
      </c>
      <c r="E177" s="16">
        <v>1538</v>
      </c>
    </row>
    <row r="178" spans="1:5" x14ac:dyDescent="0.2">
      <c r="A178" s="16" t="s">
        <v>20</v>
      </c>
      <c r="B178" s="16">
        <v>337</v>
      </c>
      <c r="D178" s="16" t="s">
        <v>14</v>
      </c>
      <c r="E178" s="16">
        <v>9</v>
      </c>
    </row>
    <row r="179" spans="1:5" x14ac:dyDescent="0.2">
      <c r="A179" s="16" t="s">
        <v>20</v>
      </c>
      <c r="B179" s="16">
        <v>107</v>
      </c>
      <c r="D179" s="16" t="s">
        <v>14</v>
      </c>
      <c r="E179" s="16">
        <v>554</v>
      </c>
    </row>
    <row r="180" spans="1:5" x14ac:dyDescent="0.2">
      <c r="A180" s="16" t="s">
        <v>20</v>
      </c>
      <c r="B180" s="16">
        <v>183</v>
      </c>
      <c r="D180" s="16" t="s">
        <v>14</v>
      </c>
      <c r="E180" s="16">
        <v>648</v>
      </c>
    </row>
    <row r="181" spans="1:5" x14ac:dyDescent="0.2">
      <c r="A181" s="16" t="s">
        <v>20</v>
      </c>
      <c r="B181" s="16">
        <v>72</v>
      </c>
      <c r="D181" s="16" t="s">
        <v>14</v>
      </c>
      <c r="E181" s="16">
        <v>21</v>
      </c>
    </row>
    <row r="182" spans="1:5" x14ac:dyDescent="0.2">
      <c r="A182" s="16" t="s">
        <v>20</v>
      </c>
      <c r="B182" s="16">
        <v>295</v>
      </c>
      <c r="D182" s="16" t="s">
        <v>14</v>
      </c>
      <c r="E182" s="16">
        <v>54</v>
      </c>
    </row>
    <row r="183" spans="1:5" x14ac:dyDescent="0.2">
      <c r="A183" s="16" t="s">
        <v>20</v>
      </c>
      <c r="B183" s="16">
        <v>142</v>
      </c>
      <c r="D183" s="16" t="s">
        <v>14</v>
      </c>
      <c r="E183" s="16">
        <v>120</v>
      </c>
    </row>
    <row r="184" spans="1:5" x14ac:dyDescent="0.2">
      <c r="A184" s="16" t="s">
        <v>20</v>
      </c>
      <c r="B184" s="16">
        <v>85</v>
      </c>
      <c r="D184" s="16" t="s">
        <v>14</v>
      </c>
      <c r="E184" s="16">
        <v>579</v>
      </c>
    </row>
    <row r="185" spans="1:5" x14ac:dyDescent="0.2">
      <c r="A185" s="16" t="s">
        <v>20</v>
      </c>
      <c r="B185" s="16">
        <v>659</v>
      </c>
      <c r="D185" s="16" t="s">
        <v>14</v>
      </c>
      <c r="E185" s="16">
        <v>2072</v>
      </c>
    </row>
    <row r="186" spans="1:5" x14ac:dyDescent="0.2">
      <c r="A186" s="16" t="s">
        <v>20</v>
      </c>
      <c r="B186" s="16">
        <v>121</v>
      </c>
      <c r="D186" s="16" t="s">
        <v>14</v>
      </c>
      <c r="E186" s="16">
        <v>0</v>
      </c>
    </row>
    <row r="187" spans="1:5" x14ac:dyDescent="0.2">
      <c r="A187" s="16" t="s">
        <v>20</v>
      </c>
      <c r="B187" s="16">
        <v>3742</v>
      </c>
      <c r="D187" s="16" t="s">
        <v>14</v>
      </c>
      <c r="E187" s="16">
        <v>1796</v>
      </c>
    </row>
    <row r="188" spans="1:5" x14ac:dyDescent="0.2">
      <c r="A188" s="16" t="s">
        <v>20</v>
      </c>
      <c r="B188" s="16">
        <v>223</v>
      </c>
      <c r="D188" s="16" t="s">
        <v>14</v>
      </c>
      <c r="E188" s="16">
        <v>62</v>
      </c>
    </row>
    <row r="189" spans="1:5" x14ac:dyDescent="0.2">
      <c r="A189" s="16" t="s">
        <v>20</v>
      </c>
      <c r="B189" s="16">
        <v>133</v>
      </c>
      <c r="D189" s="16" t="s">
        <v>14</v>
      </c>
      <c r="E189" s="16">
        <v>347</v>
      </c>
    </row>
    <row r="190" spans="1:5" x14ac:dyDescent="0.2">
      <c r="A190" s="16" t="s">
        <v>20</v>
      </c>
      <c r="B190" s="16">
        <v>5168</v>
      </c>
      <c r="D190" s="16" t="s">
        <v>14</v>
      </c>
      <c r="E190" s="16">
        <v>19</v>
      </c>
    </row>
    <row r="191" spans="1:5" x14ac:dyDescent="0.2">
      <c r="A191" s="16" t="s">
        <v>20</v>
      </c>
      <c r="B191" s="16">
        <v>307</v>
      </c>
      <c r="D191" s="16" t="s">
        <v>14</v>
      </c>
      <c r="E191" s="16">
        <v>1258</v>
      </c>
    </row>
    <row r="192" spans="1:5" x14ac:dyDescent="0.2">
      <c r="A192" s="16" t="s">
        <v>20</v>
      </c>
      <c r="B192" s="16">
        <v>2441</v>
      </c>
      <c r="D192" s="16" t="s">
        <v>14</v>
      </c>
      <c r="E192" s="16">
        <v>362</v>
      </c>
    </row>
    <row r="193" spans="1:5" x14ac:dyDescent="0.2">
      <c r="A193" s="16" t="s">
        <v>20</v>
      </c>
      <c r="B193" s="16">
        <v>1385</v>
      </c>
      <c r="D193" s="16" t="s">
        <v>14</v>
      </c>
      <c r="E193" s="16">
        <v>133</v>
      </c>
    </row>
    <row r="194" spans="1:5" x14ac:dyDescent="0.2">
      <c r="A194" s="16" t="s">
        <v>20</v>
      </c>
      <c r="B194" s="16">
        <v>190</v>
      </c>
      <c r="D194" s="16" t="s">
        <v>14</v>
      </c>
      <c r="E194" s="16">
        <v>846</v>
      </c>
    </row>
    <row r="195" spans="1:5" x14ac:dyDescent="0.2">
      <c r="A195" s="16" t="s">
        <v>20</v>
      </c>
      <c r="B195" s="16">
        <v>470</v>
      </c>
      <c r="D195" s="16" t="s">
        <v>14</v>
      </c>
      <c r="E195" s="16">
        <v>10</v>
      </c>
    </row>
    <row r="196" spans="1:5" x14ac:dyDescent="0.2">
      <c r="A196" s="16" t="s">
        <v>20</v>
      </c>
      <c r="B196" s="16">
        <v>253</v>
      </c>
      <c r="D196" s="16" t="s">
        <v>14</v>
      </c>
      <c r="E196" s="16">
        <v>191</v>
      </c>
    </row>
    <row r="197" spans="1:5" x14ac:dyDescent="0.2">
      <c r="A197" s="16" t="s">
        <v>20</v>
      </c>
      <c r="B197" s="16">
        <v>1113</v>
      </c>
      <c r="D197" s="16" t="s">
        <v>14</v>
      </c>
      <c r="E197" s="16">
        <v>1979</v>
      </c>
    </row>
    <row r="198" spans="1:5" x14ac:dyDescent="0.2">
      <c r="A198" s="16" t="s">
        <v>20</v>
      </c>
      <c r="B198" s="16">
        <v>2283</v>
      </c>
      <c r="D198" s="16" t="s">
        <v>14</v>
      </c>
      <c r="E198" s="16">
        <v>63</v>
      </c>
    </row>
    <row r="199" spans="1:5" x14ac:dyDescent="0.2">
      <c r="A199" s="16" t="s">
        <v>20</v>
      </c>
      <c r="B199" s="16">
        <v>1095</v>
      </c>
      <c r="D199" s="16" t="s">
        <v>14</v>
      </c>
      <c r="E199" s="16">
        <v>6080</v>
      </c>
    </row>
    <row r="200" spans="1:5" x14ac:dyDescent="0.2">
      <c r="A200" s="16" t="s">
        <v>20</v>
      </c>
      <c r="B200" s="16">
        <v>1690</v>
      </c>
      <c r="D200" s="16" t="s">
        <v>14</v>
      </c>
      <c r="E200" s="16">
        <v>80</v>
      </c>
    </row>
    <row r="201" spans="1:5" x14ac:dyDescent="0.2">
      <c r="A201" s="16" t="s">
        <v>20</v>
      </c>
      <c r="B201" s="16">
        <v>191</v>
      </c>
      <c r="D201" s="16" t="s">
        <v>14</v>
      </c>
      <c r="E201" s="16">
        <v>9</v>
      </c>
    </row>
    <row r="202" spans="1:5" x14ac:dyDescent="0.2">
      <c r="A202" s="16" t="s">
        <v>20</v>
      </c>
      <c r="B202" s="16">
        <v>2013</v>
      </c>
      <c r="D202" s="16" t="s">
        <v>14</v>
      </c>
      <c r="E202" s="16">
        <v>1784</v>
      </c>
    </row>
    <row r="203" spans="1:5" x14ac:dyDescent="0.2">
      <c r="A203" s="16" t="s">
        <v>20</v>
      </c>
      <c r="B203" s="16">
        <v>1703</v>
      </c>
      <c r="D203" s="16" t="s">
        <v>14</v>
      </c>
      <c r="E203" s="16">
        <v>243</v>
      </c>
    </row>
    <row r="204" spans="1:5" x14ac:dyDescent="0.2">
      <c r="A204" s="16" t="s">
        <v>20</v>
      </c>
      <c r="B204" s="16">
        <v>80</v>
      </c>
      <c r="D204" s="16" t="s">
        <v>14</v>
      </c>
      <c r="E204" s="16">
        <v>1296</v>
      </c>
    </row>
    <row r="205" spans="1:5" x14ac:dyDescent="0.2">
      <c r="A205" s="16" t="s">
        <v>20</v>
      </c>
      <c r="B205" s="16">
        <v>41</v>
      </c>
      <c r="D205" s="16" t="s">
        <v>14</v>
      </c>
      <c r="E205" s="16">
        <v>77</v>
      </c>
    </row>
    <row r="206" spans="1:5" x14ac:dyDescent="0.2">
      <c r="A206" s="16" t="s">
        <v>20</v>
      </c>
      <c r="B206" s="16">
        <v>187</v>
      </c>
      <c r="D206" s="16" t="s">
        <v>14</v>
      </c>
      <c r="E206" s="16">
        <v>395</v>
      </c>
    </row>
    <row r="207" spans="1:5" x14ac:dyDescent="0.2">
      <c r="A207" s="16" t="s">
        <v>20</v>
      </c>
      <c r="B207" s="16">
        <v>2875</v>
      </c>
      <c r="D207" s="16" t="s">
        <v>14</v>
      </c>
      <c r="E207" s="16">
        <v>49</v>
      </c>
    </row>
    <row r="208" spans="1:5" x14ac:dyDescent="0.2">
      <c r="A208" s="16" t="s">
        <v>20</v>
      </c>
      <c r="B208" s="16">
        <v>88</v>
      </c>
      <c r="D208" s="16" t="s">
        <v>14</v>
      </c>
      <c r="E208" s="16">
        <v>180</v>
      </c>
    </row>
    <row r="209" spans="1:5" x14ac:dyDescent="0.2">
      <c r="A209" s="16" t="s">
        <v>20</v>
      </c>
      <c r="B209" s="16">
        <v>191</v>
      </c>
      <c r="D209" s="16" t="s">
        <v>14</v>
      </c>
      <c r="E209" s="16">
        <v>2690</v>
      </c>
    </row>
    <row r="210" spans="1:5" x14ac:dyDescent="0.2">
      <c r="A210" s="16" t="s">
        <v>20</v>
      </c>
      <c r="B210" s="16">
        <v>139</v>
      </c>
      <c r="D210" s="16" t="s">
        <v>14</v>
      </c>
      <c r="E210" s="16">
        <v>2779</v>
      </c>
    </row>
    <row r="211" spans="1:5" x14ac:dyDescent="0.2">
      <c r="A211" s="16" t="s">
        <v>20</v>
      </c>
      <c r="B211" s="16">
        <v>186</v>
      </c>
      <c r="D211" s="16" t="s">
        <v>14</v>
      </c>
      <c r="E211" s="16">
        <v>92</v>
      </c>
    </row>
    <row r="212" spans="1:5" x14ac:dyDescent="0.2">
      <c r="A212" s="16" t="s">
        <v>20</v>
      </c>
      <c r="B212" s="16">
        <v>112</v>
      </c>
      <c r="D212" s="16" t="s">
        <v>14</v>
      </c>
      <c r="E212" s="16">
        <v>1028</v>
      </c>
    </row>
    <row r="213" spans="1:5" x14ac:dyDescent="0.2">
      <c r="A213" s="16" t="s">
        <v>20</v>
      </c>
      <c r="B213" s="16">
        <v>101</v>
      </c>
      <c r="D213" s="16" t="s">
        <v>14</v>
      </c>
      <c r="E213" s="16">
        <v>26</v>
      </c>
    </row>
    <row r="214" spans="1:5" x14ac:dyDescent="0.2">
      <c r="A214" s="16" t="s">
        <v>20</v>
      </c>
      <c r="B214" s="16">
        <v>206</v>
      </c>
      <c r="D214" s="16" t="s">
        <v>14</v>
      </c>
      <c r="E214" s="16">
        <v>1790</v>
      </c>
    </row>
    <row r="215" spans="1:5" x14ac:dyDescent="0.2">
      <c r="A215" s="16" t="s">
        <v>20</v>
      </c>
      <c r="B215" s="16">
        <v>154</v>
      </c>
      <c r="D215" s="16" t="s">
        <v>14</v>
      </c>
      <c r="E215" s="16">
        <v>37</v>
      </c>
    </row>
    <row r="216" spans="1:5" x14ac:dyDescent="0.2">
      <c r="A216" s="16" t="s">
        <v>20</v>
      </c>
      <c r="B216" s="16">
        <v>5966</v>
      </c>
      <c r="D216" s="16" t="s">
        <v>14</v>
      </c>
      <c r="E216" s="16">
        <v>35</v>
      </c>
    </row>
    <row r="217" spans="1:5" x14ac:dyDescent="0.2">
      <c r="A217" s="16" t="s">
        <v>20</v>
      </c>
      <c r="B217" s="16">
        <v>169</v>
      </c>
      <c r="D217" s="16" t="s">
        <v>14</v>
      </c>
      <c r="E217" s="16">
        <v>558</v>
      </c>
    </row>
    <row r="218" spans="1:5" x14ac:dyDescent="0.2">
      <c r="A218" s="16" t="s">
        <v>20</v>
      </c>
      <c r="B218" s="16">
        <v>2106</v>
      </c>
      <c r="D218" s="16" t="s">
        <v>14</v>
      </c>
      <c r="E218" s="16">
        <v>64</v>
      </c>
    </row>
    <row r="219" spans="1:5" x14ac:dyDescent="0.2">
      <c r="A219" s="16" t="s">
        <v>20</v>
      </c>
      <c r="B219" s="16">
        <v>131</v>
      </c>
      <c r="D219" s="16" t="s">
        <v>14</v>
      </c>
      <c r="E219" s="16">
        <v>245</v>
      </c>
    </row>
    <row r="220" spans="1:5" x14ac:dyDescent="0.2">
      <c r="A220" s="16" t="s">
        <v>20</v>
      </c>
      <c r="B220" s="16">
        <v>84</v>
      </c>
      <c r="D220" s="16" t="s">
        <v>14</v>
      </c>
      <c r="E220" s="16">
        <v>71</v>
      </c>
    </row>
    <row r="221" spans="1:5" x14ac:dyDescent="0.2">
      <c r="A221" s="16" t="s">
        <v>20</v>
      </c>
      <c r="B221" s="16">
        <v>155</v>
      </c>
      <c r="D221" s="16" t="s">
        <v>14</v>
      </c>
      <c r="E221" s="16">
        <v>42</v>
      </c>
    </row>
    <row r="222" spans="1:5" x14ac:dyDescent="0.2">
      <c r="A222" s="16" t="s">
        <v>20</v>
      </c>
      <c r="B222" s="16">
        <v>189</v>
      </c>
      <c r="D222" s="16" t="s">
        <v>14</v>
      </c>
      <c r="E222" s="16">
        <v>156</v>
      </c>
    </row>
    <row r="223" spans="1:5" x14ac:dyDescent="0.2">
      <c r="A223" s="16" t="s">
        <v>20</v>
      </c>
      <c r="B223" s="16">
        <v>4799</v>
      </c>
      <c r="D223" s="16" t="s">
        <v>14</v>
      </c>
      <c r="E223" s="16">
        <v>1368</v>
      </c>
    </row>
    <row r="224" spans="1:5" x14ac:dyDescent="0.2">
      <c r="A224" s="16" t="s">
        <v>20</v>
      </c>
      <c r="B224" s="16">
        <v>1137</v>
      </c>
      <c r="D224" s="16" t="s">
        <v>14</v>
      </c>
      <c r="E224" s="16">
        <v>102</v>
      </c>
    </row>
    <row r="225" spans="1:5" x14ac:dyDescent="0.2">
      <c r="A225" s="16" t="s">
        <v>20</v>
      </c>
      <c r="B225" s="16">
        <v>1152</v>
      </c>
      <c r="D225" s="16" t="s">
        <v>14</v>
      </c>
      <c r="E225" s="16">
        <v>86</v>
      </c>
    </row>
    <row r="226" spans="1:5" x14ac:dyDescent="0.2">
      <c r="A226" s="16" t="s">
        <v>20</v>
      </c>
      <c r="B226" s="16">
        <v>50</v>
      </c>
      <c r="D226" s="16" t="s">
        <v>14</v>
      </c>
      <c r="E226" s="16">
        <v>253</v>
      </c>
    </row>
    <row r="227" spans="1:5" x14ac:dyDescent="0.2">
      <c r="A227" s="16" t="s">
        <v>20</v>
      </c>
      <c r="B227" s="16">
        <v>3059</v>
      </c>
      <c r="D227" s="16" t="s">
        <v>14</v>
      </c>
      <c r="E227" s="16">
        <v>157</v>
      </c>
    </row>
    <row r="228" spans="1:5" x14ac:dyDescent="0.2">
      <c r="A228" s="16" t="s">
        <v>20</v>
      </c>
      <c r="B228" s="16">
        <v>34</v>
      </c>
      <c r="D228" s="16" t="s">
        <v>14</v>
      </c>
      <c r="E228" s="16">
        <v>183</v>
      </c>
    </row>
    <row r="229" spans="1:5" x14ac:dyDescent="0.2">
      <c r="A229" s="16" t="s">
        <v>20</v>
      </c>
      <c r="B229" s="16">
        <v>220</v>
      </c>
      <c r="D229" s="16" t="s">
        <v>14</v>
      </c>
      <c r="E229" s="16">
        <v>82</v>
      </c>
    </row>
    <row r="230" spans="1:5" x14ac:dyDescent="0.2">
      <c r="A230" s="16" t="s">
        <v>20</v>
      </c>
      <c r="B230" s="16">
        <v>1604</v>
      </c>
      <c r="D230" s="16" t="s">
        <v>14</v>
      </c>
      <c r="E230" s="16">
        <v>1</v>
      </c>
    </row>
    <row r="231" spans="1:5" x14ac:dyDescent="0.2">
      <c r="A231" s="16" t="s">
        <v>20</v>
      </c>
      <c r="B231" s="16">
        <v>454</v>
      </c>
      <c r="D231" s="16" t="s">
        <v>14</v>
      </c>
      <c r="E231" s="16">
        <v>1198</v>
      </c>
    </row>
    <row r="232" spans="1:5" x14ac:dyDescent="0.2">
      <c r="A232" s="16" t="s">
        <v>20</v>
      </c>
      <c r="B232" s="16">
        <v>123</v>
      </c>
      <c r="D232" s="16" t="s">
        <v>14</v>
      </c>
      <c r="E232" s="16">
        <v>648</v>
      </c>
    </row>
    <row r="233" spans="1:5" x14ac:dyDescent="0.2">
      <c r="A233" s="16" t="s">
        <v>20</v>
      </c>
      <c r="B233" s="16">
        <v>299</v>
      </c>
      <c r="D233" s="16" t="s">
        <v>14</v>
      </c>
      <c r="E233" s="16">
        <v>64</v>
      </c>
    </row>
    <row r="234" spans="1:5" x14ac:dyDescent="0.2">
      <c r="A234" s="16" t="s">
        <v>20</v>
      </c>
      <c r="B234" s="16">
        <v>2237</v>
      </c>
      <c r="D234" s="16" t="s">
        <v>14</v>
      </c>
      <c r="E234" s="16">
        <v>62</v>
      </c>
    </row>
    <row r="235" spans="1:5" x14ac:dyDescent="0.2">
      <c r="A235" s="16" t="s">
        <v>20</v>
      </c>
      <c r="B235" s="16">
        <v>645</v>
      </c>
      <c r="D235" s="16" t="s">
        <v>14</v>
      </c>
      <c r="E235" s="16">
        <v>750</v>
      </c>
    </row>
    <row r="236" spans="1:5" x14ac:dyDescent="0.2">
      <c r="A236" s="16" t="s">
        <v>20</v>
      </c>
      <c r="B236" s="16">
        <v>484</v>
      </c>
      <c r="D236" s="16" t="s">
        <v>14</v>
      </c>
      <c r="E236" s="16">
        <v>105</v>
      </c>
    </row>
    <row r="237" spans="1:5" x14ac:dyDescent="0.2">
      <c r="A237" s="16" t="s">
        <v>20</v>
      </c>
      <c r="B237" s="16">
        <v>154</v>
      </c>
      <c r="D237" s="16" t="s">
        <v>14</v>
      </c>
      <c r="E237" s="16">
        <v>2604</v>
      </c>
    </row>
    <row r="238" spans="1:5" x14ac:dyDescent="0.2">
      <c r="A238" s="16" t="s">
        <v>20</v>
      </c>
      <c r="B238" s="16">
        <v>82</v>
      </c>
      <c r="D238" s="16" t="s">
        <v>14</v>
      </c>
      <c r="E238" s="16">
        <v>65</v>
      </c>
    </row>
    <row r="239" spans="1:5" x14ac:dyDescent="0.2">
      <c r="A239" s="16" t="s">
        <v>20</v>
      </c>
      <c r="B239" s="16">
        <v>134</v>
      </c>
      <c r="D239" s="16" t="s">
        <v>14</v>
      </c>
      <c r="E239" s="16">
        <v>94</v>
      </c>
    </row>
    <row r="240" spans="1:5" x14ac:dyDescent="0.2">
      <c r="A240" s="16" t="s">
        <v>20</v>
      </c>
      <c r="B240" s="16">
        <v>5203</v>
      </c>
      <c r="D240" s="16" t="s">
        <v>14</v>
      </c>
      <c r="E240" s="16">
        <v>257</v>
      </c>
    </row>
    <row r="241" spans="1:5" x14ac:dyDescent="0.2">
      <c r="A241" s="16" t="s">
        <v>20</v>
      </c>
      <c r="B241" s="16">
        <v>94</v>
      </c>
      <c r="D241" s="16" t="s">
        <v>14</v>
      </c>
      <c r="E241" s="16">
        <v>2928</v>
      </c>
    </row>
    <row r="242" spans="1:5" x14ac:dyDescent="0.2">
      <c r="A242" s="16" t="s">
        <v>20</v>
      </c>
      <c r="B242" s="16">
        <v>205</v>
      </c>
      <c r="D242" s="16" t="s">
        <v>14</v>
      </c>
      <c r="E242" s="16">
        <v>4697</v>
      </c>
    </row>
    <row r="243" spans="1:5" x14ac:dyDescent="0.2">
      <c r="A243" s="16" t="s">
        <v>20</v>
      </c>
      <c r="B243" s="16">
        <v>92</v>
      </c>
      <c r="D243" s="16" t="s">
        <v>14</v>
      </c>
      <c r="E243" s="16">
        <v>2915</v>
      </c>
    </row>
    <row r="244" spans="1:5" x14ac:dyDescent="0.2">
      <c r="A244" s="16" t="s">
        <v>20</v>
      </c>
      <c r="B244" s="16">
        <v>219</v>
      </c>
      <c r="D244" s="16" t="s">
        <v>14</v>
      </c>
      <c r="E244" s="16">
        <v>18</v>
      </c>
    </row>
    <row r="245" spans="1:5" x14ac:dyDescent="0.2">
      <c r="A245" s="16" t="s">
        <v>20</v>
      </c>
      <c r="B245" s="16">
        <v>2526</v>
      </c>
      <c r="D245" s="16" t="s">
        <v>14</v>
      </c>
      <c r="E245" s="16">
        <v>602</v>
      </c>
    </row>
    <row r="246" spans="1:5" x14ac:dyDescent="0.2">
      <c r="A246" s="16" t="s">
        <v>20</v>
      </c>
      <c r="B246" s="16">
        <v>94</v>
      </c>
      <c r="D246" s="16" t="s">
        <v>14</v>
      </c>
      <c r="E246" s="16">
        <v>1</v>
      </c>
    </row>
    <row r="247" spans="1:5" x14ac:dyDescent="0.2">
      <c r="A247" s="16" t="s">
        <v>20</v>
      </c>
      <c r="B247" s="16">
        <v>1713</v>
      </c>
      <c r="D247" s="16" t="s">
        <v>14</v>
      </c>
      <c r="E247" s="16">
        <v>3868</v>
      </c>
    </row>
    <row r="248" spans="1:5" x14ac:dyDescent="0.2">
      <c r="A248" s="16" t="s">
        <v>20</v>
      </c>
      <c r="B248" s="16">
        <v>249</v>
      </c>
      <c r="D248" s="16" t="s">
        <v>14</v>
      </c>
      <c r="E248" s="16">
        <v>504</v>
      </c>
    </row>
    <row r="249" spans="1:5" x14ac:dyDescent="0.2">
      <c r="A249" s="16" t="s">
        <v>20</v>
      </c>
      <c r="B249" s="16">
        <v>192</v>
      </c>
      <c r="D249" s="16" t="s">
        <v>14</v>
      </c>
      <c r="E249" s="16">
        <v>14</v>
      </c>
    </row>
    <row r="250" spans="1:5" x14ac:dyDescent="0.2">
      <c r="A250" s="16" t="s">
        <v>20</v>
      </c>
      <c r="B250" s="16">
        <v>247</v>
      </c>
      <c r="D250" s="16" t="s">
        <v>14</v>
      </c>
      <c r="E250" s="16">
        <v>750</v>
      </c>
    </row>
    <row r="251" spans="1:5" x14ac:dyDescent="0.2">
      <c r="A251" s="16" t="s">
        <v>20</v>
      </c>
      <c r="B251" s="16">
        <v>2293</v>
      </c>
      <c r="D251" s="16" t="s">
        <v>14</v>
      </c>
      <c r="E251" s="16">
        <v>77</v>
      </c>
    </row>
    <row r="252" spans="1:5" x14ac:dyDescent="0.2">
      <c r="A252" s="16" t="s">
        <v>20</v>
      </c>
      <c r="B252" s="16">
        <v>3131</v>
      </c>
      <c r="D252" s="16" t="s">
        <v>14</v>
      </c>
      <c r="E252" s="16">
        <v>752</v>
      </c>
    </row>
    <row r="253" spans="1:5" x14ac:dyDescent="0.2">
      <c r="A253" s="16" t="s">
        <v>20</v>
      </c>
      <c r="B253" s="16">
        <v>143</v>
      </c>
      <c r="D253" s="16" t="s">
        <v>14</v>
      </c>
      <c r="E253" s="16">
        <v>131</v>
      </c>
    </row>
    <row r="254" spans="1:5" x14ac:dyDescent="0.2">
      <c r="A254" s="16" t="s">
        <v>20</v>
      </c>
      <c r="B254" s="16">
        <v>296</v>
      </c>
      <c r="D254" s="16" t="s">
        <v>14</v>
      </c>
      <c r="E254" s="16">
        <v>87</v>
      </c>
    </row>
    <row r="255" spans="1:5" x14ac:dyDescent="0.2">
      <c r="A255" s="16" t="s">
        <v>20</v>
      </c>
      <c r="B255" s="16">
        <v>170</v>
      </c>
      <c r="D255" s="16" t="s">
        <v>14</v>
      </c>
      <c r="E255" s="16">
        <v>1063</v>
      </c>
    </row>
    <row r="256" spans="1:5" x14ac:dyDescent="0.2">
      <c r="A256" s="16" t="s">
        <v>20</v>
      </c>
      <c r="B256" s="16">
        <v>86</v>
      </c>
      <c r="D256" s="16" t="s">
        <v>14</v>
      </c>
      <c r="E256" s="16">
        <v>76</v>
      </c>
    </row>
    <row r="257" spans="1:5" x14ac:dyDescent="0.2">
      <c r="A257" s="16" t="s">
        <v>20</v>
      </c>
      <c r="B257" s="16">
        <v>6286</v>
      </c>
      <c r="D257" s="16" t="s">
        <v>14</v>
      </c>
      <c r="E257" s="16">
        <v>4428</v>
      </c>
    </row>
    <row r="258" spans="1:5" x14ac:dyDescent="0.2">
      <c r="A258" s="16" t="s">
        <v>20</v>
      </c>
      <c r="B258" s="16">
        <v>3727</v>
      </c>
      <c r="D258" s="16" t="s">
        <v>14</v>
      </c>
      <c r="E258" s="16">
        <v>58</v>
      </c>
    </row>
    <row r="259" spans="1:5" x14ac:dyDescent="0.2">
      <c r="A259" s="16" t="s">
        <v>20</v>
      </c>
      <c r="B259" s="16">
        <v>1605</v>
      </c>
      <c r="D259" s="16" t="s">
        <v>14</v>
      </c>
      <c r="E259" s="16">
        <v>111</v>
      </c>
    </row>
    <row r="260" spans="1:5" x14ac:dyDescent="0.2">
      <c r="A260" s="16" t="s">
        <v>20</v>
      </c>
      <c r="B260" s="16">
        <v>2120</v>
      </c>
      <c r="D260" s="16" t="s">
        <v>14</v>
      </c>
      <c r="E260" s="16">
        <v>2955</v>
      </c>
    </row>
    <row r="261" spans="1:5" x14ac:dyDescent="0.2">
      <c r="A261" s="16" t="s">
        <v>20</v>
      </c>
      <c r="B261" s="16">
        <v>50</v>
      </c>
      <c r="D261" s="16" t="s">
        <v>14</v>
      </c>
      <c r="E261" s="16">
        <v>1657</v>
      </c>
    </row>
    <row r="262" spans="1:5" x14ac:dyDescent="0.2">
      <c r="A262" s="16" t="s">
        <v>20</v>
      </c>
      <c r="B262" s="16">
        <v>2080</v>
      </c>
      <c r="D262" s="16" t="s">
        <v>14</v>
      </c>
      <c r="E262" s="16">
        <v>926</v>
      </c>
    </row>
    <row r="263" spans="1:5" x14ac:dyDescent="0.2">
      <c r="A263" s="16" t="s">
        <v>20</v>
      </c>
      <c r="B263" s="16">
        <v>2105</v>
      </c>
      <c r="D263" s="16" t="s">
        <v>14</v>
      </c>
      <c r="E263" s="16">
        <v>77</v>
      </c>
    </row>
    <row r="264" spans="1:5" x14ac:dyDescent="0.2">
      <c r="A264" s="16" t="s">
        <v>20</v>
      </c>
      <c r="B264" s="16">
        <v>2436</v>
      </c>
      <c r="D264" s="16" t="s">
        <v>14</v>
      </c>
      <c r="E264" s="16">
        <v>1748</v>
      </c>
    </row>
    <row r="265" spans="1:5" x14ac:dyDescent="0.2">
      <c r="A265" s="16" t="s">
        <v>20</v>
      </c>
      <c r="B265" s="16">
        <v>80</v>
      </c>
      <c r="D265" s="16" t="s">
        <v>14</v>
      </c>
      <c r="E265" s="16">
        <v>79</v>
      </c>
    </row>
    <row r="266" spans="1:5" x14ac:dyDescent="0.2">
      <c r="A266" s="16" t="s">
        <v>20</v>
      </c>
      <c r="B266" s="16">
        <v>42</v>
      </c>
      <c r="D266" s="16" t="s">
        <v>14</v>
      </c>
      <c r="E266" s="16">
        <v>889</v>
      </c>
    </row>
    <row r="267" spans="1:5" x14ac:dyDescent="0.2">
      <c r="A267" s="16" t="s">
        <v>20</v>
      </c>
      <c r="B267" s="16">
        <v>139</v>
      </c>
      <c r="D267" s="16" t="s">
        <v>14</v>
      </c>
      <c r="E267" s="16">
        <v>56</v>
      </c>
    </row>
    <row r="268" spans="1:5" x14ac:dyDescent="0.2">
      <c r="A268" s="16" t="s">
        <v>20</v>
      </c>
      <c r="B268" s="16">
        <v>159</v>
      </c>
      <c r="D268" s="16" t="s">
        <v>14</v>
      </c>
      <c r="E268" s="16">
        <v>1</v>
      </c>
    </row>
    <row r="269" spans="1:5" x14ac:dyDescent="0.2">
      <c r="A269" s="16" t="s">
        <v>20</v>
      </c>
      <c r="B269" s="16">
        <v>381</v>
      </c>
      <c r="D269" s="16" t="s">
        <v>14</v>
      </c>
      <c r="E269" s="16">
        <v>83</v>
      </c>
    </row>
    <row r="270" spans="1:5" x14ac:dyDescent="0.2">
      <c r="A270" s="16" t="s">
        <v>20</v>
      </c>
      <c r="B270" s="16">
        <v>194</v>
      </c>
      <c r="D270" s="16" t="s">
        <v>14</v>
      </c>
      <c r="E270" s="16">
        <v>2025</v>
      </c>
    </row>
    <row r="271" spans="1:5" x14ac:dyDescent="0.2">
      <c r="A271" s="16" t="s">
        <v>20</v>
      </c>
      <c r="B271" s="16">
        <v>106</v>
      </c>
      <c r="D271" s="16" t="s">
        <v>14</v>
      </c>
      <c r="E271" s="16">
        <v>14</v>
      </c>
    </row>
    <row r="272" spans="1:5" x14ac:dyDescent="0.2">
      <c r="A272" s="16" t="s">
        <v>20</v>
      </c>
      <c r="B272" s="16">
        <v>142</v>
      </c>
      <c r="D272" s="16" t="s">
        <v>14</v>
      </c>
      <c r="E272" s="16">
        <v>656</v>
      </c>
    </row>
    <row r="273" spans="1:5" x14ac:dyDescent="0.2">
      <c r="A273" s="16" t="s">
        <v>20</v>
      </c>
      <c r="B273" s="16">
        <v>211</v>
      </c>
      <c r="D273" s="16" t="s">
        <v>14</v>
      </c>
      <c r="E273" s="16">
        <v>1596</v>
      </c>
    </row>
    <row r="274" spans="1:5" x14ac:dyDescent="0.2">
      <c r="A274" s="16" t="s">
        <v>20</v>
      </c>
      <c r="B274" s="16">
        <v>2756</v>
      </c>
      <c r="D274" s="16" t="s">
        <v>14</v>
      </c>
      <c r="E274" s="16">
        <v>10</v>
      </c>
    </row>
    <row r="275" spans="1:5" x14ac:dyDescent="0.2">
      <c r="A275" s="16" t="s">
        <v>20</v>
      </c>
      <c r="B275" s="16">
        <v>173</v>
      </c>
      <c r="D275" s="16" t="s">
        <v>14</v>
      </c>
      <c r="E275" s="16">
        <v>1121</v>
      </c>
    </row>
    <row r="276" spans="1:5" x14ac:dyDescent="0.2">
      <c r="A276" s="16" t="s">
        <v>20</v>
      </c>
      <c r="B276" s="16">
        <v>87</v>
      </c>
      <c r="D276" s="16" t="s">
        <v>14</v>
      </c>
      <c r="E276" s="16">
        <v>15</v>
      </c>
    </row>
    <row r="277" spans="1:5" x14ac:dyDescent="0.2">
      <c r="A277" s="16" t="s">
        <v>20</v>
      </c>
      <c r="B277" s="16">
        <v>1572</v>
      </c>
      <c r="D277" s="16" t="s">
        <v>14</v>
      </c>
      <c r="E277" s="16">
        <v>191</v>
      </c>
    </row>
    <row r="278" spans="1:5" x14ac:dyDescent="0.2">
      <c r="A278" s="16" t="s">
        <v>20</v>
      </c>
      <c r="B278" s="16">
        <v>2346</v>
      </c>
      <c r="D278" s="16" t="s">
        <v>14</v>
      </c>
      <c r="E278" s="16">
        <v>16</v>
      </c>
    </row>
    <row r="279" spans="1:5" x14ac:dyDescent="0.2">
      <c r="A279" s="16" t="s">
        <v>20</v>
      </c>
      <c r="B279" s="16">
        <v>115</v>
      </c>
      <c r="D279" s="16" t="s">
        <v>14</v>
      </c>
      <c r="E279" s="16">
        <v>17</v>
      </c>
    </row>
    <row r="280" spans="1:5" x14ac:dyDescent="0.2">
      <c r="A280" s="16" t="s">
        <v>20</v>
      </c>
      <c r="B280" s="16">
        <v>85</v>
      </c>
      <c r="D280" s="16" t="s">
        <v>14</v>
      </c>
      <c r="E280" s="16">
        <v>34</v>
      </c>
    </row>
    <row r="281" spans="1:5" x14ac:dyDescent="0.2">
      <c r="A281" s="16" t="s">
        <v>20</v>
      </c>
      <c r="B281" s="16">
        <v>144</v>
      </c>
      <c r="D281" s="16" t="s">
        <v>14</v>
      </c>
      <c r="E281" s="16">
        <v>1</v>
      </c>
    </row>
    <row r="282" spans="1:5" x14ac:dyDescent="0.2">
      <c r="A282" s="16" t="s">
        <v>20</v>
      </c>
      <c r="B282" s="16">
        <v>2443</v>
      </c>
      <c r="D282" s="16" t="s">
        <v>14</v>
      </c>
      <c r="E282" s="16">
        <v>1274</v>
      </c>
    </row>
    <row r="283" spans="1:5" x14ac:dyDescent="0.2">
      <c r="A283" s="16" t="s">
        <v>20</v>
      </c>
      <c r="B283" s="16">
        <v>64</v>
      </c>
      <c r="D283" s="16" t="s">
        <v>14</v>
      </c>
      <c r="E283" s="16">
        <v>210</v>
      </c>
    </row>
    <row r="284" spans="1:5" x14ac:dyDescent="0.2">
      <c r="A284" s="16" t="s">
        <v>20</v>
      </c>
      <c r="B284" s="16">
        <v>268</v>
      </c>
      <c r="D284" s="16" t="s">
        <v>14</v>
      </c>
      <c r="E284" s="16">
        <v>248</v>
      </c>
    </row>
    <row r="285" spans="1:5" x14ac:dyDescent="0.2">
      <c r="A285" s="16" t="s">
        <v>20</v>
      </c>
      <c r="B285" s="16">
        <v>195</v>
      </c>
      <c r="D285" s="16" t="s">
        <v>14</v>
      </c>
      <c r="E285" s="16">
        <v>513</v>
      </c>
    </row>
    <row r="286" spans="1:5" x14ac:dyDescent="0.2">
      <c r="A286" s="16" t="s">
        <v>20</v>
      </c>
      <c r="B286" s="16">
        <v>186</v>
      </c>
      <c r="D286" s="16" t="s">
        <v>14</v>
      </c>
      <c r="E286" s="16">
        <v>3410</v>
      </c>
    </row>
    <row r="287" spans="1:5" x14ac:dyDescent="0.2">
      <c r="A287" s="16" t="s">
        <v>20</v>
      </c>
      <c r="B287" s="16">
        <v>460</v>
      </c>
      <c r="D287" s="16" t="s">
        <v>14</v>
      </c>
      <c r="E287" s="16">
        <v>10</v>
      </c>
    </row>
    <row r="288" spans="1:5" x14ac:dyDescent="0.2">
      <c r="A288" s="16" t="s">
        <v>20</v>
      </c>
      <c r="B288" s="16">
        <v>2528</v>
      </c>
      <c r="D288" s="16" t="s">
        <v>14</v>
      </c>
      <c r="E288" s="16">
        <v>2201</v>
      </c>
    </row>
    <row r="289" spans="1:5" x14ac:dyDescent="0.2">
      <c r="A289" s="16" t="s">
        <v>20</v>
      </c>
      <c r="B289" s="16">
        <v>3657</v>
      </c>
      <c r="D289" s="16" t="s">
        <v>14</v>
      </c>
      <c r="E289" s="16">
        <v>676</v>
      </c>
    </row>
    <row r="290" spans="1:5" x14ac:dyDescent="0.2">
      <c r="A290" s="16" t="s">
        <v>20</v>
      </c>
      <c r="B290" s="16">
        <v>131</v>
      </c>
      <c r="D290" s="16" t="s">
        <v>14</v>
      </c>
      <c r="E290" s="16">
        <v>831</v>
      </c>
    </row>
    <row r="291" spans="1:5" x14ac:dyDescent="0.2">
      <c r="A291" s="16" t="s">
        <v>20</v>
      </c>
      <c r="B291" s="16">
        <v>239</v>
      </c>
      <c r="D291" s="16" t="s">
        <v>14</v>
      </c>
      <c r="E291" s="16">
        <v>859</v>
      </c>
    </row>
    <row r="292" spans="1:5" x14ac:dyDescent="0.2">
      <c r="A292" s="16" t="s">
        <v>20</v>
      </c>
      <c r="B292" s="16">
        <v>78</v>
      </c>
      <c r="D292" s="16" t="s">
        <v>14</v>
      </c>
      <c r="E292" s="16">
        <v>45</v>
      </c>
    </row>
    <row r="293" spans="1:5" x14ac:dyDescent="0.2">
      <c r="A293" s="16" t="s">
        <v>20</v>
      </c>
      <c r="B293" s="16">
        <v>1773</v>
      </c>
      <c r="D293" s="16" t="s">
        <v>14</v>
      </c>
      <c r="E293" s="16">
        <v>6</v>
      </c>
    </row>
    <row r="294" spans="1:5" x14ac:dyDescent="0.2">
      <c r="A294" s="16" t="s">
        <v>20</v>
      </c>
      <c r="B294" s="16">
        <v>32</v>
      </c>
      <c r="D294" s="16" t="s">
        <v>14</v>
      </c>
      <c r="E294" s="16">
        <v>7</v>
      </c>
    </row>
    <row r="295" spans="1:5" x14ac:dyDescent="0.2">
      <c r="A295" s="16" t="s">
        <v>20</v>
      </c>
      <c r="B295" s="16">
        <v>369</v>
      </c>
      <c r="D295" s="16" t="s">
        <v>14</v>
      </c>
      <c r="E295" s="16">
        <v>31</v>
      </c>
    </row>
    <row r="296" spans="1:5" x14ac:dyDescent="0.2">
      <c r="A296" s="16" t="s">
        <v>20</v>
      </c>
      <c r="B296" s="16">
        <v>89</v>
      </c>
      <c r="D296" s="16" t="s">
        <v>14</v>
      </c>
      <c r="E296" s="16">
        <v>78</v>
      </c>
    </row>
    <row r="297" spans="1:5" x14ac:dyDescent="0.2">
      <c r="A297" s="16" t="s">
        <v>20</v>
      </c>
      <c r="B297" s="16">
        <v>147</v>
      </c>
      <c r="D297" s="16" t="s">
        <v>14</v>
      </c>
      <c r="E297" s="16">
        <v>1225</v>
      </c>
    </row>
    <row r="298" spans="1:5" x14ac:dyDescent="0.2">
      <c r="A298" s="16" t="s">
        <v>20</v>
      </c>
      <c r="B298" s="16">
        <v>126</v>
      </c>
      <c r="D298" s="16" t="s">
        <v>14</v>
      </c>
      <c r="E298" s="16">
        <v>1</v>
      </c>
    </row>
    <row r="299" spans="1:5" x14ac:dyDescent="0.2">
      <c r="A299" s="16" t="s">
        <v>20</v>
      </c>
      <c r="B299" s="16">
        <v>2218</v>
      </c>
      <c r="D299" s="16" t="s">
        <v>14</v>
      </c>
      <c r="E299" s="16">
        <v>67</v>
      </c>
    </row>
    <row r="300" spans="1:5" x14ac:dyDescent="0.2">
      <c r="A300" s="16" t="s">
        <v>20</v>
      </c>
      <c r="B300" s="16">
        <v>202</v>
      </c>
      <c r="D300" s="16" t="s">
        <v>14</v>
      </c>
      <c r="E300" s="16">
        <v>19</v>
      </c>
    </row>
    <row r="301" spans="1:5" x14ac:dyDescent="0.2">
      <c r="A301" s="16" t="s">
        <v>20</v>
      </c>
      <c r="B301" s="16">
        <v>140</v>
      </c>
      <c r="D301" s="16" t="s">
        <v>14</v>
      </c>
      <c r="E301" s="16">
        <v>2108</v>
      </c>
    </row>
    <row r="302" spans="1:5" x14ac:dyDescent="0.2">
      <c r="A302" s="16" t="s">
        <v>20</v>
      </c>
      <c r="B302" s="16">
        <v>1052</v>
      </c>
      <c r="D302" s="16" t="s">
        <v>14</v>
      </c>
      <c r="E302" s="16">
        <v>679</v>
      </c>
    </row>
    <row r="303" spans="1:5" x14ac:dyDescent="0.2">
      <c r="A303" s="16" t="s">
        <v>20</v>
      </c>
      <c r="B303" s="16">
        <v>247</v>
      </c>
      <c r="D303" s="16" t="s">
        <v>14</v>
      </c>
      <c r="E303" s="16">
        <v>36</v>
      </c>
    </row>
    <row r="304" spans="1:5" x14ac:dyDescent="0.2">
      <c r="A304" s="16" t="s">
        <v>20</v>
      </c>
      <c r="B304" s="16">
        <v>84</v>
      </c>
      <c r="D304" s="16" t="s">
        <v>14</v>
      </c>
      <c r="E304" s="16">
        <v>47</v>
      </c>
    </row>
    <row r="305" spans="1:5" x14ac:dyDescent="0.2">
      <c r="A305" s="16" t="s">
        <v>20</v>
      </c>
      <c r="B305" s="16">
        <v>88</v>
      </c>
      <c r="D305" s="16" t="s">
        <v>14</v>
      </c>
      <c r="E305" s="16">
        <v>70</v>
      </c>
    </row>
    <row r="306" spans="1:5" x14ac:dyDescent="0.2">
      <c r="A306" s="16" t="s">
        <v>20</v>
      </c>
      <c r="B306" s="16">
        <v>156</v>
      </c>
      <c r="D306" s="16" t="s">
        <v>14</v>
      </c>
      <c r="E306" s="16">
        <v>154</v>
      </c>
    </row>
    <row r="307" spans="1:5" x14ac:dyDescent="0.2">
      <c r="A307" s="16" t="s">
        <v>20</v>
      </c>
      <c r="B307" s="16">
        <v>2985</v>
      </c>
      <c r="D307" s="16" t="s">
        <v>14</v>
      </c>
      <c r="E307" s="16">
        <v>22</v>
      </c>
    </row>
    <row r="308" spans="1:5" x14ac:dyDescent="0.2">
      <c r="A308" s="16" t="s">
        <v>20</v>
      </c>
      <c r="B308" s="16">
        <v>762</v>
      </c>
      <c r="D308" s="16" t="s">
        <v>14</v>
      </c>
      <c r="E308" s="16">
        <v>1758</v>
      </c>
    </row>
    <row r="309" spans="1:5" x14ac:dyDescent="0.2">
      <c r="A309" s="16" t="s">
        <v>20</v>
      </c>
      <c r="B309" s="16">
        <v>554</v>
      </c>
      <c r="D309" s="16" t="s">
        <v>14</v>
      </c>
      <c r="E309" s="16">
        <v>94</v>
      </c>
    </row>
    <row r="310" spans="1:5" x14ac:dyDescent="0.2">
      <c r="A310" s="16" t="s">
        <v>20</v>
      </c>
      <c r="B310" s="16">
        <v>135</v>
      </c>
      <c r="D310" s="16" t="s">
        <v>14</v>
      </c>
      <c r="E310" s="16">
        <v>33</v>
      </c>
    </row>
    <row r="311" spans="1:5" x14ac:dyDescent="0.2">
      <c r="A311" s="16" t="s">
        <v>20</v>
      </c>
      <c r="B311" s="16">
        <v>122</v>
      </c>
      <c r="D311" s="16" t="s">
        <v>14</v>
      </c>
      <c r="E311" s="16">
        <v>1</v>
      </c>
    </row>
    <row r="312" spans="1:5" x14ac:dyDescent="0.2">
      <c r="A312" s="16" t="s">
        <v>20</v>
      </c>
      <c r="B312" s="16">
        <v>221</v>
      </c>
      <c r="D312" s="16" t="s">
        <v>14</v>
      </c>
      <c r="E312" s="16">
        <v>31</v>
      </c>
    </row>
    <row r="313" spans="1:5" x14ac:dyDescent="0.2">
      <c r="A313" s="16" t="s">
        <v>20</v>
      </c>
      <c r="B313" s="16">
        <v>126</v>
      </c>
      <c r="D313" s="16" t="s">
        <v>14</v>
      </c>
      <c r="E313" s="16">
        <v>35</v>
      </c>
    </row>
    <row r="314" spans="1:5" x14ac:dyDescent="0.2">
      <c r="A314" s="16" t="s">
        <v>20</v>
      </c>
      <c r="B314" s="16">
        <v>1022</v>
      </c>
      <c r="D314" s="16" t="s">
        <v>14</v>
      </c>
      <c r="E314" s="16">
        <v>63</v>
      </c>
    </row>
    <row r="315" spans="1:5" x14ac:dyDescent="0.2">
      <c r="A315" s="16" t="s">
        <v>20</v>
      </c>
      <c r="B315" s="16">
        <v>3177</v>
      </c>
      <c r="D315" s="16" t="s">
        <v>14</v>
      </c>
      <c r="E315" s="16">
        <v>526</v>
      </c>
    </row>
    <row r="316" spans="1:5" x14ac:dyDescent="0.2">
      <c r="A316" s="16" t="s">
        <v>20</v>
      </c>
      <c r="B316" s="16">
        <v>198</v>
      </c>
      <c r="D316" s="16" t="s">
        <v>14</v>
      </c>
      <c r="E316" s="16">
        <v>121</v>
      </c>
    </row>
    <row r="317" spans="1:5" x14ac:dyDescent="0.2">
      <c r="A317" s="16" t="s">
        <v>20</v>
      </c>
      <c r="B317" s="16">
        <v>85</v>
      </c>
      <c r="D317" s="16" t="s">
        <v>14</v>
      </c>
      <c r="E317" s="16">
        <v>67</v>
      </c>
    </row>
    <row r="318" spans="1:5" x14ac:dyDescent="0.2">
      <c r="A318" s="16" t="s">
        <v>20</v>
      </c>
      <c r="B318" s="16">
        <v>3596</v>
      </c>
      <c r="D318" s="16" t="s">
        <v>14</v>
      </c>
      <c r="E318" s="16">
        <v>57</v>
      </c>
    </row>
    <row r="319" spans="1:5" x14ac:dyDescent="0.2">
      <c r="A319" s="16" t="s">
        <v>20</v>
      </c>
      <c r="B319" s="16">
        <v>244</v>
      </c>
      <c r="D319" s="16" t="s">
        <v>14</v>
      </c>
      <c r="E319" s="16">
        <v>1229</v>
      </c>
    </row>
    <row r="320" spans="1:5" x14ac:dyDescent="0.2">
      <c r="A320" s="16" t="s">
        <v>20</v>
      </c>
      <c r="B320" s="16">
        <v>5180</v>
      </c>
      <c r="D320" s="16" t="s">
        <v>14</v>
      </c>
      <c r="E320" s="16">
        <v>12</v>
      </c>
    </row>
    <row r="321" spans="1:5" x14ac:dyDescent="0.2">
      <c r="A321" s="16" t="s">
        <v>20</v>
      </c>
      <c r="B321" s="16">
        <v>589</v>
      </c>
      <c r="D321" s="16" t="s">
        <v>14</v>
      </c>
      <c r="E321" s="16">
        <v>452</v>
      </c>
    </row>
    <row r="322" spans="1:5" x14ac:dyDescent="0.2">
      <c r="A322" s="16" t="s">
        <v>20</v>
      </c>
      <c r="B322" s="16">
        <v>2725</v>
      </c>
      <c r="D322" s="16" t="s">
        <v>14</v>
      </c>
      <c r="E322" s="16">
        <v>1886</v>
      </c>
    </row>
    <row r="323" spans="1:5" x14ac:dyDescent="0.2">
      <c r="A323" s="16" t="s">
        <v>20</v>
      </c>
      <c r="B323" s="16">
        <v>300</v>
      </c>
      <c r="D323" s="16" t="s">
        <v>14</v>
      </c>
      <c r="E323" s="16">
        <v>1825</v>
      </c>
    </row>
    <row r="324" spans="1:5" x14ac:dyDescent="0.2">
      <c r="A324" s="16" t="s">
        <v>20</v>
      </c>
      <c r="B324" s="16">
        <v>144</v>
      </c>
      <c r="D324" s="16" t="s">
        <v>14</v>
      </c>
      <c r="E324" s="16">
        <v>31</v>
      </c>
    </row>
    <row r="325" spans="1:5" x14ac:dyDescent="0.2">
      <c r="A325" s="16" t="s">
        <v>20</v>
      </c>
      <c r="B325" s="16">
        <v>87</v>
      </c>
      <c r="D325" s="16" t="s">
        <v>14</v>
      </c>
      <c r="E325" s="16">
        <v>107</v>
      </c>
    </row>
    <row r="326" spans="1:5" x14ac:dyDescent="0.2">
      <c r="A326" s="16" t="s">
        <v>20</v>
      </c>
      <c r="B326" s="16">
        <v>3116</v>
      </c>
      <c r="D326" s="16" t="s">
        <v>14</v>
      </c>
      <c r="E326" s="16">
        <v>27</v>
      </c>
    </row>
    <row r="327" spans="1:5" x14ac:dyDescent="0.2">
      <c r="A327" s="16" t="s">
        <v>20</v>
      </c>
      <c r="B327" s="16">
        <v>909</v>
      </c>
      <c r="D327" s="16" t="s">
        <v>14</v>
      </c>
      <c r="E327" s="16">
        <v>1221</v>
      </c>
    </row>
    <row r="328" spans="1:5" x14ac:dyDescent="0.2">
      <c r="A328" s="16" t="s">
        <v>20</v>
      </c>
      <c r="B328" s="16">
        <v>1613</v>
      </c>
      <c r="D328" s="16" t="s">
        <v>14</v>
      </c>
      <c r="E328" s="16">
        <v>1</v>
      </c>
    </row>
    <row r="329" spans="1:5" x14ac:dyDescent="0.2">
      <c r="A329" s="16" t="s">
        <v>20</v>
      </c>
      <c r="B329" s="16">
        <v>136</v>
      </c>
      <c r="D329" s="16" t="s">
        <v>14</v>
      </c>
      <c r="E329" s="16">
        <v>16</v>
      </c>
    </row>
    <row r="330" spans="1:5" x14ac:dyDescent="0.2">
      <c r="A330" s="16" t="s">
        <v>20</v>
      </c>
      <c r="B330" s="16">
        <v>130</v>
      </c>
      <c r="D330" s="16" t="s">
        <v>14</v>
      </c>
      <c r="E330" s="16">
        <v>41</v>
      </c>
    </row>
    <row r="331" spans="1:5" x14ac:dyDescent="0.2">
      <c r="A331" s="16" t="s">
        <v>20</v>
      </c>
      <c r="B331" s="16">
        <v>102</v>
      </c>
      <c r="D331" s="16" t="s">
        <v>14</v>
      </c>
      <c r="E331" s="16">
        <v>523</v>
      </c>
    </row>
    <row r="332" spans="1:5" x14ac:dyDescent="0.2">
      <c r="A332" s="16" t="s">
        <v>20</v>
      </c>
      <c r="B332" s="16">
        <v>4006</v>
      </c>
      <c r="D332" s="16" t="s">
        <v>14</v>
      </c>
      <c r="E332" s="16">
        <v>141</v>
      </c>
    </row>
    <row r="333" spans="1:5" x14ac:dyDescent="0.2">
      <c r="A333" s="16" t="s">
        <v>20</v>
      </c>
      <c r="B333" s="16">
        <v>1629</v>
      </c>
      <c r="D333" s="16" t="s">
        <v>14</v>
      </c>
      <c r="E333" s="16">
        <v>52</v>
      </c>
    </row>
    <row r="334" spans="1:5" x14ac:dyDescent="0.2">
      <c r="A334" s="16" t="s">
        <v>20</v>
      </c>
      <c r="B334" s="16">
        <v>2188</v>
      </c>
      <c r="D334" s="16" t="s">
        <v>14</v>
      </c>
      <c r="E334" s="16">
        <v>225</v>
      </c>
    </row>
    <row r="335" spans="1:5" x14ac:dyDescent="0.2">
      <c r="A335" s="16" t="s">
        <v>20</v>
      </c>
      <c r="B335" s="16">
        <v>2409</v>
      </c>
      <c r="D335" s="16" t="s">
        <v>14</v>
      </c>
      <c r="E335" s="16">
        <v>38</v>
      </c>
    </row>
    <row r="336" spans="1:5" x14ac:dyDescent="0.2">
      <c r="A336" s="16" t="s">
        <v>20</v>
      </c>
      <c r="B336" s="16">
        <v>194</v>
      </c>
      <c r="D336" s="16" t="s">
        <v>14</v>
      </c>
      <c r="E336" s="16">
        <v>15</v>
      </c>
    </row>
    <row r="337" spans="1:5" x14ac:dyDescent="0.2">
      <c r="A337" s="16" t="s">
        <v>20</v>
      </c>
      <c r="B337" s="16">
        <v>1140</v>
      </c>
      <c r="D337" s="16" t="s">
        <v>14</v>
      </c>
      <c r="E337" s="16">
        <v>37</v>
      </c>
    </row>
    <row r="338" spans="1:5" x14ac:dyDescent="0.2">
      <c r="A338" s="16" t="s">
        <v>20</v>
      </c>
      <c r="B338" s="16">
        <v>102</v>
      </c>
      <c r="D338" s="16" t="s">
        <v>14</v>
      </c>
      <c r="E338" s="16">
        <v>112</v>
      </c>
    </row>
    <row r="339" spans="1:5" x14ac:dyDescent="0.2">
      <c r="A339" s="16" t="s">
        <v>20</v>
      </c>
      <c r="B339" s="16">
        <v>2857</v>
      </c>
      <c r="D339" s="16" t="s">
        <v>14</v>
      </c>
      <c r="E339" s="16">
        <v>21</v>
      </c>
    </row>
    <row r="340" spans="1:5" x14ac:dyDescent="0.2">
      <c r="A340" s="16" t="s">
        <v>20</v>
      </c>
      <c r="B340" s="16">
        <v>107</v>
      </c>
      <c r="D340" s="16" t="s">
        <v>14</v>
      </c>
      <c r="E340" s="16">
        <v>67</v>
      </c>
    </row>
    <row r="341" spans="1:5" x14ac:dyDescent="0.2">
      <c r="A341" s="16" t="s">
        <v>20</v>
      </c>
      <c r="B341" s="16">
        <v>160</v>
      </c>
      <c r="D341" s="16" t="s">
        <v>14</v>
      </c>
      <c r="E341" s="16">
        <v>78</v>
      </c>
    </row>
    <row r="342" spans="1:5" x14ac:dyDescent="0.2">
      <c r="A342" s="16" t="s">
        <v>20</v>
      </c>
      <c r="B342" s="16">
        <v>2230</v>
      </c>
      <c r="D342" s="16" t="s">
        <v>14</v>
      </c>
      <c r="E342" s="16">
        <v>67</v>
      </c>
    </row>
    <row r="343" spans="1:5" x14ac:dyDescent="0.2">
      <c r="A343" s="16" t="s">
        <v>20</v>
      </c>
      <c r="B343" s="16">
        <v>316</v>
      </c>
      <c r="D343" s="16" t="s">
        <v>14</v>
      </c>
      <c r="E343" s="16">
        <v>263</v>
      </c>
    </row>
    <row r="344" spans="1:5" x14ac:dyDescent="0.2">
      <c r="A344" s="16" t="s">
        <v>20</v>
      </c>
      <c r="B344" s="16">
        <v>117</v>
      </c>
      <c r="D344" s="16" t="s">
        <v>14</v>
      </c>
      <c r="E344" s="16">
        <v>1691</v>
      </c>
    </row>
    <row r="345" spans="1:5" x14ac:dyDescent="0.2">
      <c r="A345" s="16" t="s">
        <v>20</v>
      </c>
      <c r="B345" s="16">
        <v>6406</v>
      </c>
      <c r="D345" s="16" t="s">
        <v>14</v>
      </c>
      <c r="E345" s="16">
        <v>181</v>
      </c>
    </row>
    <row r="346" spans="1:5" x14ac:dyDescent="0.2">
      <c r="A346" s="16" t="s">
        <v>20</v>
      </c>
      <c r="B346" s="16">
        <v>192</v>
      </c>
      <c r="D346" s="16" t="s">
        <v>14</v>
      </c>
      <c r="E346" s="16">
        <v>13</v>
      </c>
    </row>
    <row r="347" spans="1:5" x14ac:dyDescent="0.2">
      <c r="A347" s="16" t="s">
        <v>20</v>
      </c>
      <c r="B347" s="16">
        <v>26</v>
      </c>
      <c r="D347" s="16" t="s">
        <v>14</v>
      </c>
      <c r="E347" s="16">
        <v>1</v>
      </c>
    </row>
    <row r="348" spans="1:5" x14ac:dyDescent="0.2">
      <c r="A348" s="16" t="s">
        <v>20</v>
      </c>
      <c r="B348" s="16">
        <v>723</v>
      </c>
      <c r="D348" s="16" t="s">
        <v>14</v>
      </c>
      <c r="E348" s="16">
        <v>21</v>
      </c>
    </row>
    <row r="349" spans="1:5" x14ac:dyDescent="0.2">
      <c r="A349" s="16" t="s">
        <v>20</v>
      </c>
      <c r="B349" s="16">
        <v>170</v>
      </c>
      <c r="D349" s="16" t="s">
        <v>14</v>
      </c>
      <c r="E349" s="16">
        <v>830</v>
      </c>
    </row>
    <row r="350" spans="1:5" x14ac:dyDescent="0.2">
      <c r="A350" s="16" t="s">
        <v>20</v>
      </c>
      <c r="B350" s="16">
        <v>238</v>
      </c>
      <c r="D350" s="16" t="s">
        <v>14</v>
      </c>
      <c r="E350" s="16">
        <v>130</v>
      </c>
    </row>
    <row r="351" spans="1:5" x14ac:dyDescent="0.2">
      <c r="A351" s="16" t="s">
        <v>20</v>
      </c>
      <c r="B351" s="16">
        <v>55</v>
      </c>
      <c r="D351" s="16" t="s">
        <v>14</v>
      </c>
      <c r="E351" s="16">
        <v>55</v>
      </c>
    </row>
    <row r="352" spans="1:5" x14ac:dyDescent="0.2">
      <c r="A352" s="16" t="s">
        <v>20</v>
      </c>
      <c r="B352" s="16">
        <v>128</v>
      </c>
      <c r="D352" s="16" t="s">
        <v>14</v>
      </c>
      <c r="E352" s="16">
        <v>114</v>
      </c>
    </row>
    <row r="353" spans="1:5" x14ac:dyDescent="0.2">
      <c r="A353" s="16" t="s">
        <v>20</v>
      </c>
      <c r="B353" s="16">
        <v>2144</v>
      </c>
      <c r="D353" s="16" t="s">
        <v>14</v>
      </c>
      <c r="E353" s="16">
        <v>594</v>
      </c>
    </row>
    <row r="354" spans="1:5" x14ac:dyDescent="0.2">
      <c r="A354" s="16" t="s">
        <v>20</v>
      </c>
      <c r="B354" s="16">
        <v>2693</v>
      </c>
      <c r="D354" s="16" t="s">
        <v>14</v>
      </c>
      <c r="E354" s="16">
        <v>24</v>
      </c>
    </row>
    <row r="355" spans="1:5" x14ac:dyDescent="0.2">
      <c r="A355" s="16" t="s">
        <v>20</v>
      </c>
      <c r="B355" s="16">
        <v>432</v>
      </c>
      <c r="D355" s="16" t="s">
        <v>14</v>
      </c>
      <c r="E355" s="16">
        <v>252</v>
      </c>
    </row>
    <row r="356" spans="1:5" x14ac:dyDescent="0.2">
      <c r="A356" s="16" t="s">
        <v>20</v>
      </c>
      <c r="B356" s="16">
        <v>189</v>
      </c>
      <c r="D356" s="16" t="s">
        <v>14</v>
      </c>
      <c r="E356" s="16">
        <v>67</v>
      </c>
    </row>
    <row r="357" spans="1:5" x14ac:dyDescent="0.2">
      <c r="A357" s="16" t="s">
        <v>20</v>
      </c>
      <c r="B357" s="16">
        <v>154</v>
      </c>
      <c r="D357" s="16" t="s">
        <v>14</v>
      </c>
      <c r="E357" s="16">
        <v>742</v>
      </c>
    </row>
    <row r="358" spans="1:5" x14ac:dyDescent="0.2">
      <c r="A358" s="16" t="s">
        <v>20</v>
      </c>
      <c r="B358" s="16">
        <v>96</v>
      </c>
      <c r="D358" s="16" t="s">
        <v>14</v>
      </c>
      <c r="E358" s="16">
        <v>75</v>
      </c>
    </row>
    <row r="359" spans="1:5" x14ac:dyDescent="0.2">
      <c r="A359" s="16" t="s">
        <v>20</v>
      </c>
      <c r="B359" s="16">
        <v>3063</v>
      </c>
      <c r="D359" s="16" t="s">
        <v>14</v>
      </c>
      <c r="E359" s="16">
        <v>4405</v>
      </c>
    </row>
    <row r="360" spans="1:5" x14ac:dyDescent="0.2">
      <c r="A360" s="16" t="s">
        <v>20</v>
      </c>
      <c r="B360" s="16">
        <v>2266</v>
      </c>
      <c r="D360" s="16" t="s">
        <v>14</v>
      </c>
      <c r="E360" s="16">
        <v>92</v>
      </c>
    </row>
    <row r="361" spans="1:5" x14ac:dyDescent="0.2">
      <c r="A361" s="16" t="s">
        <v>20</v>
      </c>
      <c r="B361" s="16">
        <v>194</v>
      </c>
      <c r="D361" s="16" t="s">
        <v>14</v>
      </c>
      <c r="E361" s="16">
        <v>64</v>
      </c>
    </row>
    <row r="362" spans="1:5" x14ac:dyDescent="0.2">
      <c r="A362" s="16" t="s">
        <v>20</v>
      </c>
      <c r="B362" s="16">
        <v>129</v>
      </c>
      <c r="D362" s="16" t="s">
        <v>14</v>
      </c>
      <c r="E362" s="16">
        <v>64</v>
      </c>
    </row>
    <row r="363" spans="1:5" x14ac:dyDescent="0.2">
      <c r="A363" s="16" t="s">
        <v>20</v>
      </c>
      <c r="B363" s="16">
        <v>375</v>
      </c>
      <c r="D363" s="16" t="s">
        <v>14</v>
      </c>
      <c r="E363" s="16">
        <v>842</v>
      </c>
    </row>
    <row r="364" spans="1:5" x14ac:dyDescent="0.2">
      <c r="A364" s="16" t="s">
        <v>20</v>
      </c>
      <c r="B364" s="16">
        <v>409</v>
      </c>
      <c r="D364" s="16" t="s">
        <v>14</v>
      </c>
      <c r="E364" s="16">
        <v>112</v>
      </c>
    </row>
    <row r="365" spans="1:5" x14ac:dyDescent="0.2">
      <c r="A365" s="16" t="s">
        <v>20</v>
      </c>
      <c r="B365" s="16">
        <v>234</v>
      </c>
      <c r="D365" s="16" t="s">
        <v>14</v>
      </c>
      <c r="E365" s="16">
        <v>374</v>
      </c>
    </row>
    <row r="366" spans="1:5" x14ac:dyDescent="0.2">
      <c r="A366" s="16" t="s">
        <v>20</v>
      </c>
      <c r="B366" s="16">
        <v>3016</v>
      </c>
    </row>
    <row r="367" spans="1:5" x14ac:dyDescent="0.2">
      <c r="A367" s="16" t="s">
        <v>20</v>
      </c>
      <c r="B367" s="16">
        <v>264</v>
      </c>
    </row>
    <row r="368" spans="1:5" x14ac:dyDescent="0.2">
      <c r="A368" s="16" t="s">
        <v>20</v>
      </c>
      <c r="B368" s="16">
        <v>272</v>
      </c>
    </row>
    <row r="369" spans="1:2" x14ac:dyDescent="0.2">
      <c r="A369" s="16" t="s">
        <v>20</v>
      </c>
      <c r="B369" s="16">
        <v>419</v>
      </c>
    </row>
    <row r="370" spans="1:2" x14ac:dyDescent="0.2">
      <c r="A370" s="16" t="s">
        <v>20</v>
      </c>
      <c r="B370" s="16">
        <v>1621</v>
      </c>
    </row>
    <row r="371" spans="1:2" x14ac:dyDescent="0.2">
      <c r="A371" s="16" t="s">
        <v>20</v>
      </c>
      <c r="B371" s="16">
        <v>1101</v>
      </c>
    </row>
    <row r="372" spans="1:2" x14ac:dyDescent="0.2">
      <c r="A372" s="16" t="s">
        <v>20</v>
      </c>
      <c r="B372" s="16">
        <v>1073</v>
      </c>
    </row>
    <row r="373" spans="1:2" x14ac:dyDescent="0.2">
      <c r="A373" s="16" t="s">
        <v>20</v>
      </c>
      <c r="B373" s="16">
        <v>331</v>
      </c>
    </row>
    <row r="374" spans="1:2" x14ac:dyDescent="0.2">
      <c r="A374" s="16" t="s">
        <v>20</v>
      </c>
      <c r="B374" s="16">
        <v>1170</v>
      </c>
    </row>
    <row r="375" spans="1:2" x14ac:dyDescent="0.2">
      <c r="A375" s="16" t="s">
        <v>20</v>
      </c>
      <c r="B375" s="16">
        <v>363</v>
      </c>
    </row>
    <row r="376" spans="1:2" x14ac:dyDescent="0.2">
      <c r="A376" s="16" t="s">
        <v>20</v>
      </c>
      <c r="B376" s="16">
        <v>103</v>
      </c>
    </row>
    <row r="377" spans="1:2" x14ac:dyDescent="0.2">
      <c r="A377" s="16" t="s">
        <v>20</v>
      </c>
      <c r="B377" s="16">
        <v>147</v>
      </c>
    </row>
    <row r="378" spans="1:2" x14ac:dyDescent="0.2">
      <c r="A378" s="16" t="s">
        <v>20</v>
      </c>
      <c r="B378" s="16">
        <v>110</v>
      </c>
    </row>
    <row r="379" spans="1:2" x14ac:dyDescent="0.2">
      <c r="A379" s="16" t="s">
        <v>20</v>
      </c>
      <c r="B379" s="16">
        <v>134</v>
      </c>
    </row>
    <row r="380" spans="1:2" x14ac:dyDescent="0.2">
      <c r="A380" s="16" t="s">
        <v>20</v>
      </c>
      <c r="B380" s="16">
        <v>269</v>
      </c>
    </row>
    <row r="381" spans="1:2" x14ac:dyDescent="0.2">
      <c r="A381" s="16" t="s">
        <v>20</v>
      </c>
      <c r="B381" s="16">
        <v>175</v>
      </c>
    </row>
    <row r="382" spans="1:2" x14ac:dyDescent="0.2">
      <c r="A382" s="16" t="s">
        <v>20</v>
      </c>
      <c r="B382" s="16">
        <v>69</v>
      </c>
    </row>
    <row r="383" spans="1:2" x14ac:dyDescent="0.2">
      <c r="A383" s="16" t="s">
        <v>20</v>
      </c>
      <c r="B383" s="16">
        <v>190</v>
      </c>
    </row>
    <row r="384" spans="1:2" x14ac:dyDescent="0.2">
      <c r="A384" s="16" t="s">
        <v>20</v>
      </c>
      <c r="B384" s="16">
        <v>237</v>
      </c>
    </row>
    <row r="385" spans="1:2" x14ac:dyDescent="0.2">
      <c r="A385" s="16" t="s">
        <v>20</v>
      </c>
      <c r="B385" s="16">
        <v>196</v>
      </c>
    </row>
    <row r="386" spans="1:2" x14ac:dyDescent="0.2">
      <c r="A386" s="16" t="s">
        <v>20</v>
      </c>
      <c r="B386" s="16">
        <v>7295</v>
      </c>
    </row>
    <row r="387" spans="1:2" x14ac:dyDescent="0.2">
      <c r="A387" s="16" t="s">
        <v>20</v>
      </c>
      <c r="B387" s="16">
        <v>2893</v>
      </c>
    </row>
    <row r="388" spans="1:2" x14ac:dyDescent="0.2">
      <c r="A388" s="16" t="s">
        <v>20</v>
      </c>
      <c r="B388" s="16">
        <v>820</v>
      </c>
    </row>
    <row r="389" spans="1:2" x14ac:dyDescent="0.2">
      <c r="A389" s="16" t="s">
        <v>20</v>
      </c>
      <c r="B389" s="16">
        <v>2038</v>
      </c>
    </row>
    <row r="390" spans="1:2" x14ac:dyDescent="0.2">
      <c r="A390" s="16" t="s">
        <v>20</v>
      </c>
      <c r="B390" s="16">
        <v>116</v>
      </c>
    </row>
    <row r="391" spans="1:2" x14ac:dyDescent="0.2">
      <c r="A391" s="16" t="s">
        <v>20</v>
      </c>
      <c r="B391" s="16">
        <v>1345</v>
      </c>
    </row>
    <row r="392" spans="1:2" x14ac:dyDescent="0.2">
      <c r="A392" s="16" t="s">
        <v>20</v>
      </c>
      <c r="B392" s="16">
        <v>168</v>
      </c>
    </row>
    <row r="393" spans="1:2" x14ac:dyDescent="0.2">
      <c r="A393" s="16" t="s">
        <v>20</v>
      </c>
      <c r="B393" s="16">
        <v>137</v>
      </c>
    </row>
    <row r="394" spans="1:2" x14ac:dyDescent="0.2">
      <c r="A394" s="16" t="s">
        <v>20</v>
      </c>
      <c r="B394" s="16">
        <v>186</v>
      </c>
    </row>
    <row r="395" spans="1:2" x14ac:dyDescent="0.2">
      <c r="A395" s="16" t="s">
        <v>20</v>
      </c>
      <c r="B395" s="16">
        <v>125</v>
      </c>
    </row>
    <row r="396" spans="1:2" x14ac:dyDescent="0.2">
      <c r="A396" s="16" t="s">
        <v>20</v>
      </c>
      <c r="B396" s="16">
        <v>202</v>
      </c>
    </row>
    <row r="397" spans="1:2" x14ac:dyDescent="0.2">
      <c r="A397" s="16" t="s">
        <v>20</v>
      </c>
      <c r="B397" s="16">
        <v>103</v>
      </c>
    </row>
    <row r="398" spans="1:2" x14ac:dyDescent="0.2">
      <c r="A398" s="16" t="s">
        <v>20</v>
      </c>
      <c r="B398" s="16">
        <v>1785</v>
      </c>
    </row>
    <row r="399" spans="1:2" x14ac:dyDescent="0.2">
      <c r="A399" s="16" t="s">
        <v>20</v>
      </c>
      <c r="B399" s="16">
        <v>157</v>
      </c>
    </row>
    <row r="400" spans="1:2" x14ac:dyDescent="0.2">
      <c r="A400" s="16" t="s">
        <v>20</v>
      </c>
      <c r="B400" s="16">
        <v>555</v>
      </c>
    </row>
    <row r="401" spans="1:2" x14ac:dyDescent="0.2">
      <c r="A401" s="16" t="s">
        <v>20</v>
      </c>
      <c r="B401" s="16">
        <v>297</v>
      </c>
    </row>
    <row r="402" spans="1:2" x14ac:dyDescent="0.2">
      <c r="A402" s="16" t="s">
        <v>20</v>
      </c>
      <c r="B402" s="16">
        <v>123</v>
      </c>
    </row>
    <row r="403" spans="1:2" x14ac:dyDescent="0.2">
      <c r="A403" s="16" t="s">
        <v>20</v>
      </c>
      <c r="B403" s="16">
        <v>3036</v>
      </c>
    </row>
    <row r="404" spans="1:2" x14ac:dyDescent="0.2">
      <c r="A404" s="16" t="s">
        <v>20</v>
      </c>
      <c r="B404" s="16">
        <v>144</v>
      </c>
    </row>
    <row r="405" spans="1:2" x14ac:dyDescent="0.2">
      <c r="A405" s="16" t="s">
        <v>20</v>
      </c>
      <c r="B405" s="16">
        <v>121</v>
      </c>
    </row>
    <row r="406" spans="1:2" x14ac:dyDescent="0.2">
      <c r="A406" s="16" t="s">
        <v>20</v>
      </c>
      <c r="B406" s="16">
        <v>181</v>
      </c>
    </row>
    <row r="407" spans="1:2" x14ac:dyDescent="0.2">
      <c r="A407" s="16" t="s">
        <v>20</v>
      </c>
      <c r="B407" s="16">
        <v>122</v>
      </c>
    </row>
    <row r="408" spans="1:2" x14ac:dyDescent="0.2">
      <c r="A408" s="16" t="s">
        <v>20</v>
      </c>
      <c r="B408" s="16">
        <v>1071</v>
      </c>
    </row>
    <row r="409" spans="1:2" x14ac:dyDescent="0.2">
      <c r="A409" s="16" t="s">
        <v>20</v>
      </c>
      <c r="B409" s="16">
        <v>980</v>
      </c>
    </row>
    <row r="410" spans="1:2" x14ac:dyDescent="0.2">
      <c r="A410" s="16" t="s">
        <v>20</v>
      </c>
      <c r="B410" s="16">
        <v>536</v>
      </c>
    </row>
    <row r="411" spans="1:2" x14ac:dyDescent="0.2">
      <c r="A411" s="16" t="s">
        <v>20</v>
      </c>
      <c r="B411" s="16">
        <v>1991</v>
      </c>
    </row>
    <row r="412" spans="1:2" x14ac:dyDescent="0.2">
      <c r="A412" s="16" t="s">
        <v>20</v>
      </c>
      <c r="B412" s="16">
        <v>180</v>
      </c>
    </row>
    <row r="413" spans="1:2" x14ac:dyDescent="0.2">
      <c r="A413" s="16" t="s">
        <v>20</v>
      </c>
      <c r="B413" s="16">
        <v>130</v>
      </c>
    </row>
    <row r="414" spans="1:2" x14ac:dyDescent="0.2">
      <c r="A414" s="16" t="s">
        <v>20</v>
      </c>
      <c r="B414" s="16">
        <v>122</v>
      </c>
    </row>
    <row r="415" spans="1:2" x14ac:dyDescent="0.2">
      <c r="A415" s="16" t="s">
        <v>20</v>
      </c>
      <c r="B415" s="16">
        <v>140</v>
      </c>
    </row>
    <row r="416" spans="1:2" x14ac:dyDescent="0.2">
      <c r="A416" s="16" t="s">
        <v>20</v>
      </c>
      <c r="B416" s="16">
        <v>3388</v>
      </c>
    </row>
    <row r="417" spans="1:2" x14ac:dyDescent="0.2">
      <c r="A417" s="16" t="s">
        <v>20</v>
      </c>
      <c r="B417" s="16">
        <v>280</v>
      </c>
    </row>
    <row r="418" spans="1:2" x14ac:dyDescent="0.2">
      <c r="A418" s="16" t="s">
        <v>20</v>
      </c>
      <c r="B418" s="16">
        <v>366</v>
      </c>
    </row>
    <row r="419" spans="1:2" x14ac:dyDescent="0.2">
      <c r="A419" s="16" t="s">
        <v>20</v>
      </c>
      <c r="B419" s="16">
        <v>270</v>
      </c>
    </row>
    <row r="420" spans="1:2" x14ac:dyDescent="0.2">
      <c r="A420" s="16" t="s">
        <v>20</v>
      </c>
      <c r="B420" s="16">
        <v>137</v>
      </c>
    </row>
    <row r="421" spans="1:2" x14ac:dyDescent="0.2">
      <c r="A421" s="16" t="s">
        <v>20</v>
      </c>
      <c r="B421" s="16">
        <v>3205</v>
      </c>
    </row>
    <row r="422" spans="1:2" x14ac:dyDescent="0.2">
      <c r="A422" s="16" t="s">
        <v>20</v>
      </c>
      <c r="B422" s="16">
        <v>288</v>
      </c>
    </row>
    <row r="423" spans="1:2" x14ac:dyDescent="0.2">
      <c r="A423" s="16" t="s">
        <v>20</v>
      </c>
      <c r="B423" s="16">
        <v>148</v>
      </c>
    </row>
    <row r="424" spans="1:2" x14ac:dyDescent="0.2">
      <c r="A424" s="16" t="s">
        <v>20</v>
      </c>
      <c r="B424" s="16">
        <v>114</v>
      </c>
    </row>
    <row r="425" spans="1:2" x14ac:dyDescent="0.2">
      <c r="A425" s="16" t="s">
        <v>20</v>
      </c>
      <c r="B425" s="16">
        <v>1518</v>
      </c>
    </row>
    <row r="426" spans="1:2" x14ac:dyDescent="0.2">
      <c r="A426" s="16" t="s">
        <v>20</v>
      </c>
      <c r="B426" s="16">
        <v>166</v>
      </c>
    </row>
    <row r="427" spans="1:2" x14ac:dyDescent="0.2">
      <c r="A427" s="16" t="s">
        <v>20</v>
      </c>
      <c r="B427" s="16">
        <v>100</v>
      </c>
    </row>
    <row r="428" spans="1:2" x14ac:dyDescent="0.2">
      <c r="A428" s="16" t="s">
        <v>20</v>
      </c>
      <c r="B428" s="16">
        <v>235</v>
      </c>
    </row>
    <row r="429" spans="1:2" x14ac:dyDescent="0.2">
      <c r="A429" s="16" t="s">
        <v>20</v>
      </c>
      <c r="B429" s="16">
        <v>148</v>
      </c>
    </row>
    <row r="430" spans="1:2" x14ac:dyDescent="0.2">
      <c r="A430" s="16" t="s">
        <v>20</v>
      </c>
      <c r="B430" s="16">
        <v>198</v>
      </c>
    </row>
    <row r="431" spans="1:2" x14ac:dyDescent="0.2">
      <c r="A431" s="16" t="s">
        <v>20</v>
      </c>
      <c r="B431" s="16">
        <v>150</v>
      </c>
    </row>
    <row r="432" spans="1:2" x14ac:dyDescent="0.2">
      <c r="A432" s="16" t="s">
        <v>20</v>
      </c>
      <c r="B432" s="16">
        <v>216</v>
      </c>
    </row>
    <row r="433" spans="1:2" x14ac:dyDescent="0.2">
      <c r="A433" s="16" t="s">
        <v>20</v>
      </c>
      <c r="B433" s="16">
        <v>5139</v>
      </c>
    </row>
    <row r="434" spans="1:2" x14ac:dyDescent="0.2">
      <c r="A434" s="16" t="s">
        <v>20</v>
      </c>
      <c r="B434" s="16">
        <v>2353</v>
      </c>
    </row>
    <row r="435" spans="1:2" x14ac:dyDescent="0.2">
      <c r="A435" s="16" t="s">
        <v>20</v>
      </c>
      <c r="B435" s="16">
        <v>78</v>
      </c>
    </row>
    <row r="436" spans="1:2" x14ac:dyDescent="0.2">
      <c r="A436" s="16" t="s">
        <v>20</v>
      </c>
      <c r="B436" s="16">
        <v>174</v>
      </c>
    </row>
    <row r="437" spans="1:2" x14ac:dyDescent="0.2">
      <c r="A437" s="16" t="s">
        <v>20</v>
      </c>
      <c r="B437" s="16">
        <v>164</v>
      </c>
    </row>
    <row r="438" spans="1:2" x14ac:dyDescent="0.2">
      <c r="A438" s="16" t="s">
        <v>20</v>
      </c>
      <c r="B438" s="16">
        <v>161</v>
      </c>
    </row>
    <row r="439" spans="1:2" x14ac:dyDescent="0.2">
      <c r="A439" s="16" t="s">
        <v>20</v>
      </c>
      <c r="B439" s="16">
        <v>138</v>
      </c>
    </row>
    <row r="440" spans="1:2" x14ac:dyDescent="0.2">
      <c r="A440" s="16" t="s">
        <v>20</v>
      </c>
      <c r="B440" s="16">
        <v>3308</v>
      </c>
    </row>
    <row r="441" spans="1:2" x14ac:dyDescent="0.2">
      <c r="A441" s="16" t="s">
        <v>20</v>
      </c>
      <c r="B441" s="16">
        <v>127</v>
      </c>
    </row>
    <row r="442" spans="1:2" x14ac:dyDescent="0.2">
      <c r="A442" s="16" t="s">
        <v>20</v>
      </c>
      <c r="B442" s="16">
        <v>207</v>
      </c>
    </row>
    <row r="443" spans="1:2" x14ac:dyDescent="0.2">
      <c r="A443" s="16" t="s">
        <v>20</v>
      </c>
      <c r="B443" s="16">
        <v>181</v>
      </c>
    </row>
    <row r="444" spans="1:2" x14ac:dyDescent="0.2">
      <c r="A444" s="16" t="s">
        <v>20</v>
      </c>
      <c r="B444" s="16">
        <v>110</v>
      </c>
    </row>
    <row r="445" spans="1:2" x14ac:dyDescent="0.2">
      <c r="A445" s="16" t="s">
        <v>20</v>
      </c>
      <c r="B445" s="16">
        <v>185</v>
      </c>
    </row>
    <row r="446" spans="1:2" x14ac:dyDescent="0.2">
      <c r="A446" s="16" t="s">
        <v>20</v>
      </c>
      <c r="B446" s="16">
        <v>121</v>
      </c>
    </row>
    <row r="447" spans="1:2" x14ac:dyDescent="0.2">
      <c r="A447" s="16" t="s">
        <v>20</v>
      </c>
      <c r="B447" s="16">
        <v>106</v>
      </c>
    </row>
    <row r="448" spans="1:2" x14ac:dyDescent="0.2">
      <c r="A448" s="16" t="s">
        <v>20</v>
      </c>
      <c r="B448" s="16">
        <v>142</v>
      </c>
    </row>
    <row r="449" spans="1:2" x14ac:dyDescent="0.2">
      <c r="A449" s="16" t="s">
        <v>20</v>
      </c>
      <c r="B449" s="16">
        <v>233</v>
      </c>
    </row>
    <row r="450" spans="1:2" x14ac:dyDescent="0.2">
      <c r="A450" s="16" t="s">
        <v>20</v>
      </c>
      <c r="B450" s="16">
        <v>218</v>
      </c>
    </row>
    <row r="451" spans="1:2" x14ac:dyDescent="0.2">
      <c r="A451" s="16" t="s">
        <v>20</v>
      </c>
      <c r="B451" s="16">
        <v>76</v>
      </c>
    </row>
    <row r="452" spans="1:2" x14ac:dyDescent="0.2">
      <c r="A452" s="16" t="s">
        <v>20</v>
      </c>
      <c r="B452" s="16">
        <v>43</v>
      </c>
    </row>
    <row r="453" spans="1:2" x14ac:dyDescent="0.2">
      <c r="A453" s="16" t="s">
        <v>20</v>
      </c>
      <c r="B453" s="16">
        <v>221</v>
      </c>
    </row>
    <row r="454" spans="1:2" x14ac:dyDescent="0.2">
      <c r="A454" s="16" t="s">
        <v>20</v>
      </c>
      <c r="B454" s="16">
        <v>2805</v>
      </c>
    </row>
    <row r="455" spans="1:2" x14ac:dyDescent="0.2">
      <c r="A455" s="16" t="s">
        <v>20</v>
      </c>
      <c r="B455" s="16">
        <v>68</v>
      </c>
    </row>
    <row r="456" spans="1:2" x14ac:dyDescent="0.2">
      <c r="A456" s="16" t="s">
        <v>20</v>
      </c>
      <c r="B456" s="16">
        <v>183</v>
      </c>
    </row>
    <row r="457" spans="1:2" x14ac:dyDescent="0.2">
      <c r="A457" s="16" t="s">
        <v>20</v>
      </c>
      <c r="B457" s="16">
        <v>133</v>
      </c>
    </row>
    <row r="458" spans="1:2" x14ac:dyDescent="0.2">
      <c r="A458" s="16" t="s">
        <v>20</v>
      </c>
      <c r="B458" s="16">
        <v>2489</v>
      </c>
    </row>
    <row r="459" spans="1:2" x14ac:dyDescent="0.2">
      <c r="A459" s="16" t="s">
        <v>20</v>
      </c>
      <c r="B459" s="16">
        <v>69</v>
      </c>
    </row>
    <row r="460" spans="1:2" x14ac:dyDescent="0.2">
      <c r="A460" s="16" t="s">
        <v>20</v>
      </c>
      <c r="B460" s="16">
        <v>279</v>
      </c>
    </row>
    <row r="461" spans="1:2" x14ac:dyDescent="0.2">
      <c r="A461" s="16" t="s">
        <v>20</v>
      </c>
      <c r="B461" s="16">
        <v>210</v>
      </c>
    </row>
    <row r="462" spans="1:2" x14ac:dyDescent="0.2">
      <c r="A462" s="16" t="s">
        <v>20</v>
      </c>
      <c r="B462" s="16">
        <v>2100</v>
      </c>
    </row>
    <row r="463" spans="1:2" x14ac:dyDescent="0.2">
      <c r="A463" s="16" t="s">
        <v>20</v>
      </c>
      <c r="B463" s="16">
        <v>252</v>
      </c>
    </row>
    <row r="464" spans="1:2" x14ac:dyDescent="0.2">
      <c r="A464" s="16" t="s">
        <v>20</v>
      </c>
      <c r="B464" s="16">
        <v>1280</v>
      </c>
    </row>
    <row r="465" spans="1:2" x14ac:dyDescent="0.2">
      <c r="A465" s="16" t="s">
        <v>20</v>
      </c>
      <c r="B465" s="16">
        <v>157</v>
      </c>
    </row>
    <row r="466" spans="1:2" x14ac:dyDescent="0.2">
      <c r="A466" s="16" t="s">
        <v>20</v>
      </c>
      <c r="B466" s="16">
        <v>194</v>
      </c>
    </row>
    <row r="467" spans="1:2" x14ac:dyDescent="0.2">
      <c r="A467" s="16" t="s">
        <v>20</v>
      </c>
      <c r="B467" s="16">
        <v>82</v>
      </c>
    </row>
    <row r="468" spans="1:2" x14ac:dyDescent="0.2">
      <c r="A468" s="16" t="s">
        <v>20</v>
      </c>
      <c r="B468" s="16">
        <v>4233</v>
      </c>
    </row>
    <row r="469" spans="1:2" x14ac:dyDescent="0.2">
      <c r="A469" s="16" t="s">
        <v>20</v>
      </c>
      <c r="B469" s="16">
        <v>1297</v>
      </c>
    </row>
    <row r="470" spans="1:2" x14ac:dyDescent="0.2">
      <c r="A470" s="16" t="s">
        <v>20</v>
      </c>
      <c r="B470" s="16">
        <v>165</v>
      </c>
    </row>
    <row r="471" spans="1:2" x14ac:dyDescent="0.2">
      <c r="A471" s="16" t="s">
        <v>20</v>
      </c>
      <c r="B471" s="16">
        <v>119</v>
      </c>
    </row>
    <row r="472" spans="1:2" x14ac:dyDescent="0.2">
      <c r="A472" s="16" t="s">
        <v>20</v>
      </c>
      <c r="B472" s="16">
        <v>1797</v>
      </c>
    </row>
    <row r="473" spans="1:2" x14ac:dyDescent="0.2">
      <c r="A473" s="16" t="s">
        <v>20</v>
      </c>
      <c r="B473" s="16">
        <v>261</v>
      </c>
    </row>
    <row r="474" spans="1:2" x14ac:dyDescent="0.2">
      <c r="A474" s="16" t="s">
        <v>20</v>
      </c>
      <c r="B474" s="16">
        <v>157</v>
      </c>
    </row>
    <row r="475" spans="1:2" x14ac:dyDescent="0.2">
      <c r="A475" s="16" t="s">
        <v>20</v>
      </c>
      <c r="B475" s="16">
        <v>3533</v>
      </c>
    </row>
    <row r="476" spans="1:2" x14ac:dyDescent="0.2">
      <c r="A476" s="16" t="s">
        <v>20</v>
      </c>
      <c r="B476" s="16">
        <v>155</v>
      </c>
    </row>
    <row r="477" spans="1:2" x14ac:dyDescent="0.2">
      <c r="A477" s="16" t="s">
        <v>20</v>
      </c>
      <c r="B477" s="16">
        <v>132</v>
      </c>
    </row>
    <row r="478" spans="1:2" x14ac:dyDescent="0.2">
      <c r="A478" s="16" t="s">
        <v>20</v>
      </c>
      <c r="B478" s="16">
        <v>1354</v>
      </c>
    </row>
    <row r="479" spans="1:2" x14ac:dyDescent="0.2">
      <c r="A479" s="16" t="s">
        <v>20</v>
      </c>
      <c r="B479" s="16">
        <v>48</v>
      </c>
    </row>
    <row r="480" spans="1:2" x14ac:dyDescent="0.2">
      <c r="A480" s="16" t="s">
        <v>20</v>
      </c>
      <c r="B480" s="16">
        <v>110</v>
      </c>
    </row>
    <row r="481" spans="1:2" x14ac:dyDescent="0.2">
      <c r="A481" s="16" t="s">
        <v>20</v>
      </c>
      <c r="B481" s="16">
        <v>172</v>
      </c>
    </row>
    <row r="482" spans="1:2" x14ac:dyDescent="0.2">
      <c r="A482" s="16" t="s">
        <v>20</v>
      </c>
      <c r="B482" s="16">
        <v>307</v>
      </c>
    </row>
    <row r="483" spans="1:2" x14ac:dyDescent="0.2">
      <c r="A483" s="16" t="s">
        <v>20</v>
      </c>
      <c r="B483" s="16">
        <v>160</v>
      </c>
    </row>
    <row r="484" spans="1:2" x14ac:dyDescent="0.2">
      <c r="A484" s="16" t="s">
        <v>20</v>
      </c>
      <c r="B484" s="16">
        <v>1467</v>
      </c>
    </row>
    <row r="485" spans="1:2" x14ac:dyDescent="0.2">
      <c r="A485" s="16" t="s">
        <v>20</v>
      </c>
      <c r="B485" s="16">
        <v>2662</v>
      </c>
    </row>
    <row r="486" spans="1:2" x14ac:dyDescent="0.2">
      <c r="A486" s="16" t="s">
        <v>20</v>
      </c>
      <c r="B486" s="16">
        <v>452</v>
      </c>
    </row>
    <row r="487" spans="1:2" x14ac:dyDescent="0.2">
      <c r="A487" s="16" t="s">
        <v>20</v>
      </c>
      <c r="B487" s="16">
        <v>158</v>
      </c>
    </row>
    <row r="488" spans="1:2" x14ac:dyDescent="0.2">
      <c r="A488" s="16" t="s">
        <v>20</v>
      </c>
      <c r="B488" s="16">
        <v>225</v>
      </c>
    </row>
    <row r="489" spans="1:2" x14ac:dyDescent="0.2">
      <c r="A489" s="16" t="s">
        <v>20</v>
      </c>
      <c r="B489" s="16">
        <v>65</v>
      </c>
    </row>
    <row r="490" spans="1:2" x14ac:dyDescent="0.2">
      <c r="A490" s="16" t="s">
        <v>20</v>
      </c>
      <c r="B490" s="16">
        <v>163</v>
      </c>
    </row>
    <row r="491" spans="1:2" x14ac:dyDescent="0.2">
      <c r="A491" s="16" t="s">
        <v>20</v>
      </c>
      <c r="B491" s="16">
        <v>85</v>
      </c>
    </row>
    <row r="492" spans="1:2" x14ac:dyDescent="0.2">
      <c r="A492" s="16" t="s">
        <v>20</v>
      </c>
      <c r="B492" s="16">
        <v>217</v>
      </c>
    </row>
    <row r="493" spans="1:2" x14ac:dyDescent="0.2">
      <c r="A493" s="16" t="s">
        <v>20</v>
      </c>
      <c r="B493" s="16">
        <v>150</v>
      </c>
    </row>
    <row r="494" spans="1:2" x14ac:dyDescent="0.2">
      <c r="A494" s="16" t="s">
        <v>20</v>
      </c>
      <c r="B494" s="16">
        <v>3272</v>
      </c>
    </row>
    <row r="495" spans="1:2" x14ac:dyDescent="0.2">
      <c r="A495" s="16" t="s">
        <v>20</v>
      </c>
      <c r="B495" s="16">
        <v>300</v>
      </c>
    </row>
    <row r="496" spans="1:2" x14ac:dyDescent="0.2">
      <c r="A496" s="16" t="s">
        <v>20</v>
      </c>
      <c r="B496" s="16">
        <v>126</v>
      </c>
    </row>
    <row r="497" spans="1:2" x14ac:dyDescent="0.2">
      <c r="A497" s="16" t="s">
        <v>20</v>
      </c>
      <c r="B497" s="16">
        <v>2320</v>
      </c>
    </row>
    <row r="498" spans="1:2" x14ac:dyDescent="0.2">
      <c r="A498" s="16" t="s">
        <v>20</v>
      </c>
      <c r="B498" s="16">
        <v>81</v>
      </c>
    </row>
    <row r="499" spans="1:2" x14ac:dyDescent="0.2">
      <c r="A499" s="16" t="s">
        <v>20</v>
      </c>
      <c r="B499" s="16">
        <v>1887</v>
      </c>
    </row>
    <row r="500" spans="1:2" x14ac:dyDescent="0.2">
      <c r="A500" s="16" t="s">
        <v>20</v>
      </c>
      <c r="B500" s="16">
        <v>4358</v>
      </c>
    </row>
    <row r="501" spans="1:2" x14ac:dyDescent="0.2">
      <c r="A501" s="16" t="s">
        <v>20</v>
      </c>
      <c r="B501" s="16">
        <v>53</v>
      </c>
    </row>
    <row r="502" spans="1:2" x14ac:dyDescent="0.2">
      <c r="A502" s="16" t="s">
        <v>20</v>
      </c>
      <c r="B502" s="16">
        <v>2414</v>
      </c>
    </row>
    <row r="503" spans="1:2" x14ac:dyDescent="0.2">
      <c r="A503" s="16" t="s">
        <v>20</v>
      </c>
      <c r="B503" s="16">
        <v>80</v>
      </c>
    </row>
    <row r="504" spans="1:2" x14ac:dyDescent="0.2">
      <c r="A504" s="16" t="s">
        <v>20</v>
      </c>
      <c r="B504" s="16">
        <v>193</v>
      </c>
    </row>
    <row r="505" spans="1:2" x14ac:dyDescent="0.2">
      <c r="A505" s="16" t="s">
        <v>20</v>
      </c>
      <c r="B505" s="16">
        <v>52</v>
      </c>
    </row>
    <row r="506" spans="1:2" x14ac:dyDescent="0.2">
      <c r="A506" s="16" t="s">
        <v>20</v>
      </c>
      <c r="B506" s="16">
        <v>290</v>
      </c>
    </row>
    <row r="507" spans="1:2" x14ac:dyDescent="0.2">
      <c r="A507" s="16" t="s">
        <v>20</v>
      </c>
      <c r="B507" s="16">
        <v>122</v>
      </c>
    </row>
    <row r="508" spans="1:2" x14ac:dyDescent="0.2">
      <c r="A508" s="16" t="s">
        <v>20</v>
      </c>
      <c r="B508" s="16">
        <v>1470</v>
      </c>
    </row>
    <row r="509" spans="1:2" x14ac:dyDescent="0.2">
      <c r="A509" s="16" t="s">
        <v>20</v>
      </c>
      <c r="B509" s="16">
        <v>165</v>
      </c>
    </row>
    <row r="510" spans="1:2" x14ac:dyDescent="0.2">
      <c r="A510" s="16" t="s">
        <v>20</v>
      </c>
      <c r="B510" s="16">
        <v>182</v>
      </c>
    </row>
    <row r="511" spans="1:2" x14ac:dyDescent="0.2">
      <c r="A511" s="16" t="s">
        <v>20</v>
      </c>
      <c r="B511" s="16">
        <v>199</v>
      </c>
    </row>
    <row r="512" spans="1:2" x14ac:dyDescent="0.2">
      <c r="A512" s="16" t="s">
        <v>20</v>
      </c>
      <c r="B512" s="16">
        <v>56</v>
      </c>
    </row>
    <row r="513" spans="1:2" x14ac:dyDescent="0.2">
      <c r="A513" s="16" t="s">
        <v>20</v>
      </c>
      <c r="B513" s="16">
        <v>1460</v>
      </c>
    </row>
    <row r="514" spans="1:2" x14ac:dyDescent="0.2">
      <c r="A514" s="16" t="s">
        <v>20</v>
      </c>
      <c r="B514" s="16">
        <v>123</v>
      </c>
    </row>
    <row r="515" spans="1:2" x14ac:dyDescent="0.2">
      <c r="A515" s="16" t="s">
        <v>20</v>
      </c>
      <c r="B515" s="16">
        <v>159</v>
      </c>
    </row>
    <row r="516" spans="1:2" x14ac:dyDescent="0.2">
      <c r="A516" s="16" t="s">
        <v>20</v>
      </c>
      <c r="B516" s="16">
        <v>110</v>
      </c>
    </row>
    <row r="517" spans="1:2" x14ac:dyDescent="0.2">
      <c r="A517" s="16" t="s">
        <v>20</v>
      </c>
      <c r="B517" s="16">
        <v>236</v>
      </c>
    </row>
    <row r="518" spans="1:2" x14ac:dyDescent="0.2">
      <c r="A518" s="16" t="s">
        <v>20</v>
      </c>
      <c r="B518" s="16">
        <v>191</v>
      </c>
    </row>
    <row r="519" spans="1:2" x14ac:dyDescent="0.2">
      <c r="A519" s="16" t="s">
        <v>20</v>
      </c>
      <c r="B519" s="16">
        <v>3934</v>
      </c>
    </row>
    <row r="520" spans="1:2" x14ac:dyDescent="0.2">
      <c r="A520" s="16" t="s">
        <v>20</v>
      </c>
      <c r="B520" s="16">
        <v>80</v>
      </c>
    </row>
    <row r="521" spans="1:2" x14ac:dyDescent="0.2">
      <c r="A521" s="16" t="s">
        <v>20</v>
      </c>
      <c r="B521" s="16">
        <v>462</v>
      </c>
    </row>
    <row r="522" spans="1:2" x14ac:dyDescent="0.2">
      <c r="A522" s="16" t="s">
        <v>20</v>
      </c>
      <c r="B522" s="16">
        <v>179</v>
      </c>
    </row>
    <row r="523" spans="1:2" x14ac:dyDescent="0.2">
      <c r="A523" s="16" t="s">
        <v>20</v>
      </c>
      <c r="B523" s="16">
        <v>1866</v>
      </c>
    </row>
    <row r="524" spans="1:2" x14ac:dyDescent="0.2">
      <c r="A524" s="16" t="s">
        <v>20</v>
      </c>
      <c r="B524" s="16">
        <v>156</v>
      </c>
    </row>
    <row r="525" spans="1:2" x14ac:dyDescent="0.2">
      <c r="A525" s="16" t="s">
        <v>20</v>
      </c>
      <c r="B525" s="16">
        <v>255</v>
      </c>
    </row>
    <row r="526" spans="1:2" x14ac:dyDescent="0.2">
      <c r="A526" s="16" t="s">
        <v>20</v>
      </c>
      <c r="B526" s="16">
        <v>2261</v>
      </c>
    </row>
    <row r="527" spans="1:2" x14ac:dyDescent="0.2">
      <c r="A527" s="16" t="s">
        <v>20</v>
      </c>
      <c r="B527" s="16">
        <v>40</v>
      </c>
    </row>
    <row r="528" spans="1:2" x14ac:dyDescent="0.2">
      <c r="A528" s="16" t="s">
        <v>20</v>
      </c>
      <c r="B528" s="16">
        <v>2289</v>
      </c>
    </row>
    <row r="529" spans="1:2" x14ac:dyDescent="0.2">
      <c r="A529" s="16" t="s">
        <v>20</v>
      </c>
      <c r="B529" s="16">
        <v>65</v>
      </c>
    </row>
    <row r="530" spans="1:2" x14ac:dyDescent="0.2">
      <c r="A530" s="16" t="s">
        <v>20</v>
      </c>
      <c r="B530" s="16">
        <v>3777</v>
      </c>
    </row>
    <row r="531" spans="1:2" x14ac:dyDescent="0.2">
      <c r="A531" s="16" t="s">
        <v>20</v>
      </c>
      <c r="B531" s="16">
        <v>184</v>
      </c>
    </row>
    <row r="532" spans="1:2" x14ac:dyDescent="0.2">
      <c r="A532" s="16" t="s">
        <v>20</v>
      </c>
      <c r="B532" s="16">
        <v>85</v>
      </c>
    </row>
    <row r="533" spans="1:2" x14ac:dyDescent="0.2">
      <c r="A533" s="16" t="s">
        <v>20</v>
      </c>
      <c r="B533" s="16">
        <v>144</v>
      </c>
    </row>
    <row r="534" spans="1:2" x14ac:dyDescent="0.2">
      <c r="A534" s="16" t="s">
        <v>20</v>
      </c>
      <c r="B534" s="16">
        <v>1902</v>
      </c>
    </row>
    <row r="535" spans="1:2" x14ac:dyDescent="0.2">
      <c r="A535" s="16" t="s">
        <v>20</v>
      </c>
      <c r="B535" s="16">
        <v>105</v>
      </c>
    </row>
    <row r="536" spans="1:2" x14ac:dyDescent="0.2">
      <c r="A536" s="16" t="s">
        <v>20</v>
      </c>
      <c r="B536" s="16">
        <v>132</v>
      </c>
    </row>
    <row r="537" spans="1:2" x14ac:dyDescent="0.2">
      <c r="A537" s="16" t="s">
        <v>20</v>
      </c>
      <c r="B537" s="16">
        <v>96</v>
      </c>
    </row>
    <row r="538" spans="1:2" x14ac:dyDescent="0.2">
      <c r="A538" s="16" t="s">
        <v>20</v>
      </c>
      <c r="B538" s="16">
        <v>114</v>
      </c>
    </row>
    <row r="539" spans="1:2" x14ac:dyDescent="0.2">
      <c r="A539" s="16" t="s">
        <v>20</v>
      </c>
      <c r="B539" s="16">
        <v>203</v>
      </c>
    </row>
    <row r="540" spans="1:2" x14ac:dyDescent="0.2">
      <c r="A540" s="16" t="s">
        <v>20</v>
      </c>
      <c r="B540" s="16">
        <v>1559</v>
      </c>
    </row>
    <row r="541" spans="1:2" x14ac:dyDescent="0.2">
      <c r="A541" s="16" t="s">
        <v>20</v>
      </c>
      <c r="B541" s="16">
        <v>1548</v>
      </c>
    </row>
    <row r="542" spans="1:2" x14ac:dyDescent="0.2">
      <c r="A542" s="16" t="s">
        <v>20</v>
      </c>
      <c r="B542" s="16">
        <v>80</v>
      </c>
    </row>
    <row r="543" spans="1:2" x14ac:dyDescent="0.2">
      <c r="A543" s="16" t="s">
        <v>20</v>
      </c>
      <c r="B543" s="16">
        <v>131</v>
      </c>
    </row>
    <row r="544" spans="1:2" x14ac:dyDescent="0.2">
      <c r="A544" s="16" t="s">
        <v>20</v>
      </c>
      <c r="B544" s="16">
        <v>112</v>
      </c>
    </row>
    <row r="545" spans="1:2" x14ac:dyDescent="0.2">
      <c r="A545" s="16" t="s">
        <v>20</v>
      </c>
      <c r="B545" s="16">
        <v>155</v>
      </c>
    </row>
    <row r="546" spans="1:2" x14ac:dyDescent="0.2">
      <c r="A546" s="16" t="s">
        <v>20</v>
      </c>
      <c r="B546" s="16">
        <v>266</v>
      </c>
    </row>
    <row r="547" spans="1:2" x14ac:dyDescent="0.2">
      <c r="A547" s="16" t="s">
        <v>20</v>
      </c>
      <c r="B547" s="16">
        <v>155</v>
      </c>
    </row>
    <row r="548" spans="1:2" x14ac:dyDescent="0.2">
      <c r="A548" s="16" t="s">
        <v>20</v>
      </c>
      <c r="B548" s="16">
        <v>207</v>
      </c>
    </row>
    <row r="549" spans="1:2" x14ac:dyDescent="0.2">
      <c r="A549" s="16" t="s">
        <v>20</v>
      </c>
      <c r="B549" s="16">
        <v>245</v>
      </c>
    </row>
    <row r="550" spans="1:2" x14ac:dyDescent="0.2">
      <c r="A550" s="16" t="s">
        <v>20</v>
      </c>
      <c r="B550" s="16">
        <v>1573</v>
      </c>
    </row>
    <row r="551" spans="1:2" x14ac:dyDescent="0.2">
      <c r="A551" s="16" t="s">
        <v>20</v>
      </c>
      <c r="B551" s="16">
        <v>114</v>
      </c>
    </row>
    <row r="552" spans="1:2" x14ac:dyDescent="0.2">
      <c r="A552" s="16" t="s">
        <v>20</v>
      </c>
      <c r="B552" s="16">
        <v>93</v>
      </c>
    </row>
    <row r="553" spans="1:2" x14ac:dyDescent="0.2">
      <c r="A553" s="16" t="s">
        <v>20</v>
      </c>
      <c r="B553" s="16">
        <v>1681</v>
      </c>
    </row>
    <row r="554" spans="1:2" x14ac:dyDescent="0.2">
      <c r="A554" s="16" t="s">
        <v>20</v>
      </c>
      <c r="B554" s="16">
        <v>32</v>
      </c>
    </row>
    <row r="555" spans="1:2" x14ac:dyDescent="0.2">
      <c r="A555" s="16" t="s">
        <v>20</v>
      </c>
      <c r="B555" s="16">
        <v>135</v>
      </c>
    </row>
    <row r="556" spans="1:2" x14ac:dyDescent="0.2">
      <c r="A556" s="16" t="s">
        <v>20</v>
      </c>
      <c r="B556" s="16">
        <v>140</v>
      </c>
    </row>
    <row r="557" spans="1:2" x14ac:dyDescent="0.2">
      <c r="A557" s="16" t="s">
        <v>20</v>
      </c>
      <c r="B557" s="16">
        <v>92</v>
      </c>
    </row>
    <row r="558" spans="1:2" x14ac:dyDescent="0.2">
      <c r="A558" s="16" t="s">
        <v>20</v>
      </c>
      <c r="B558" s="16">
        <v>1015</v>
      </c>
    </row>
    <row r="559" spans="1:2" x14ac:dyDescent="0.2">
      <c r="A559" s="16" t="s">
        <v>20</v>
      </c>
      <c r="B559" s="16">
        <v>323</v>
      </c>
    </row>
    <row r="560" spans="1:2" x14ac:dyDescent="0.2">
      <c r="A560" s="16" t="s">
        <v>20</v>
      </c>
      <c r="B560" s="16">
        <v>2326</v>
      </c>
    </row>
    <row r="561" spans="1:2" x14ac:dyDescent="0.2">
      <c r="A561" s="16" t="s">
        <v>20</v>
      </c>
      <c r="B561" s="16">
        <v>381</v>
      </c>
    </row>
    <row r="562" spans="1:2" x14ac:dyDescent="0.2">
      <c r="A562" s="16" t="s">
        <v>20</v>
      </c>
      <c r="B562" s="16">
        <v>480</v>
      </c>
    </row>
    <row r="563" spans="1:2" x14ac:dyDescent="0.2">
      <c r="A563" s="16" t="s">
        <v>20</v>
      </c>
      <c r="B563" s="16">
        <v>226</v>
      </c>
    </row>
    <row r="564" spans="1:2" x14ac:dyDescent="0.2">
      <c r="A564" s="16" t="s">
        <v>20</v>
      </c>
      <c r="B564" s="16">
        <v>241</v>
      </c>
    </row>
    <row r="565" spans="1:2" x14ac:dyDescent="0.2">
      <c r="A565" s="16" t="s">
        <v>20</v>
      </c>
      <c r="B565" s="16">
        <v>132</v>
      </c>
    </row>
    <row r="566" spans="1:2" x14ac:dyDescent="0.2">
      <c r="A566" s="16" t="s">
        <v>20</v>
      </c>
      <c r="B566" s="16">
        <v>2043</v>
      </c>
    </row>
  </sheetData>
  <conditionalFormatting sqref="A1:A1048141">
    <cfRule type="cellIs" dxfId="27" priority="20" operator="equal">
      <formula>"failed"</formula>
    </cfRule>
    <cfRule type="cellIs" dxfId="26" priority="19" operator="equal">
      <formula>"live"</formula>
    </cfRule>
    <cfRule type="cellIs" dxfId="25" priority="18" operator="equal">
      <formula>"successful"</formula>
    </cfRule>
    <cfRule type="cellIs" dxfId="24" priority="17" operator="equal">
      <formula>"canceled"</formula>
    </cfRule>
  </conditionalFormatting>
  <conditionalFormatting sqref="D1:D1047940">
    <cfRule type="cellIs" dxfId="23" priority="16" operator="equal">
      <formula>"failed"</formula>
    </cfRule>
    <cfRule type="cellIs" dxfId="22" priority="15" operator="equal">
      <formula>"live"</formula>
    </cfRule>
    <cfRule type="cellIs" dxfId="21" priority="14" operator="equal">
      <formula>"successful"</formula>
    </cfRule>
    <cfRule type="cellIs" dxfId="20" priority="13" operator="equal">
      <formula>"canceled"</formula>
    </cfRule>
  </conditionalFormatting>
  <conditionalFormatting sqref="G2:G3">
    <cfRule type="cellIs" dxfId="19" priority="1" operator="equal">
      <formula>"canceled"</formula>
    </cfRule>
    <cfRule type="cellIs" dxfId="18" priority="2" operator="equal">
      <formula>"successful"</formula>
    </cfRule>
    <cfRule type="cellIs" dxfId="17" priority="3" operator="equal">
      <formula>"live"</formula>
    </cfRule>
    <cfRule type="cellIs" dxfId="16" priority="4" operator="equal">
      <formula>"failed"</formula>
    </cfRule>
  </conditionalFormatting>
  <conditionalFormatting sqref="G1:M1">
    <cfRule type="cellIs" dxfId="15" priority="11" operator="equal">
      <formula>"live"</formula>
    </cfRule>
    <cfRule type="cellIs" dxfId="14" priority="12" operator="equal">
      <formula>"failed"</formula>
    </cfRule>
    <cfRule type="cellIs" dxfId="13" priority="10" operator="equal">
      <formula>"successful"</formula>
    </cfRule>
    <cfRule type="cellIs" dxfId="12" priority="9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Statistics</vt:lpstr>
      <vt:lpstr> Sub-Category Statistics</vt:lpstr>
      <vt:lpstr>Date Created Outcome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Taylor Vigfusson</cp:lastModifiedBy>
  <dcterms:created xsi:type="dcterms:W3CDTF">2021-09-29T18:52:28Z</dcterms:created>
  <dcterms:modified xsi:type="dcterms:W3CDTF">2024-06-17T15:03:42Z</dcterms:modified>
</cp:coreProperties>
</file>