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1년도\1.2021년도 PPR공법 설계자료\상수도갱생공 설계자료(2020)\PPR공법 기초자료\"/>
    </mc:Choice>
  </mc:AlternateContent>
  <xr:revisionPtr revIDLastSave="0" documentId="13_ncr:1_{06C264BA-84C4-463A-9029-087DE8E06531}" xr6:coauthVersionLast="46" xr6:coauthVersionMax="46" xr10:uidLastSave="{00000000-0000-0000-0000-000000000000}"/>
  <bookViews>
    <workbookView xWindow="-28920" yWindow="-120" windowWidth="29040" windowHeight="17640" xr2:uid="{AF25850E-D204-424D-B9E0-061ECFE88EA5}"/>
  </bookViews>
  <sheets>
    <sheet name="강관절단 재료소모량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F16" i="1" s="1"/>
  <c r="I22" i="1"/>
  <c r="I21" i="1"/>
  <c r="I20" i="1"/>
  <c r="I19" i="1"/>
  <c r="I18" i="1"/>
  <c r="I17" i="1"/>
  <c r="H17" i="1" s="1"/>
  <c r="F21" i="1"/>
  <c r="I16" i="1"/>
  <c r="H16" i="1" s="1"/>
  <c r="S22" i="1"/>
  <c r="S21" i="1"/>
  <c r="S20" i="1"/>
  <c r="S19" i="1"/>
  <c r="S18" i="1"/>
  <c r="S17" i="1"/>
  <c r="S16" i="1"/>
  <c r="S15" i="1"/>
  <c r="R22" i="1"/>
  <c r="R21" i="1"/>
  <c r="R20" i="1"/>
  <c r="R19" i="1"/>
  <c r="R18" i="1"/>
  <c r="R17" i="1"/>
  <c r="R16" i="1"/>
  <c r="R15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H5" i="1"/>
  <c r="F22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N27" i="1" l="1"/>
  <c r="P22" i="1" s="1"/>
  <c r="N22" i="1" s="1"/>
  <c r="N23" i="1" s="1"/>
  <c r="N24" i="1" s="1"/>
  <c r="N25" i="1" s="1"/>
  <c r="N26" i="1" s="1"/>
  <c r="M27" i="1"/>
  <c r="N21" i="1"/>
  <c r="M21" i="1"/>
  <c r="O15" i="1" s="1"/>
  <c r="P6" i="1"/>
  <c r="N14" i="1"/>
  <c r="P12" i="1" s="1"/>
  <c r="N12" i="1" s="1"/>
  <c r="M14" i="1"/>
  <c r="N11" i="1"/>
  <c r="M11" i="1"/>
  <c r="O9" i="1" s="1"/>
  <c r="N8" i="1"/>
  <c r="M8" i="1"/>
  <c r="N5" i="1"/>
  <c r="M5" i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P15" i="1" l="1"/>
  <c r="N15" i="1" s="1"/>
  <c r="N16" i="1" s="1"/>
  <c r="N17" i="1" s="1"/>
  <c r="N18" i="1" s="1"/>
  <c r="N19" i="1" s="1"/>
  <c r="N20" i="1" s="1"/>
  <c r="M15" i="1"/>
  <c r="M16" i="1" s="1"/>
  <c r="M17" i="1" s="1"/>
  <c r="M18" i="1" s="1"/>
  <c r="M19" i="1" s="1"/>
  <c r="M20" i="1" s="1"/>
  <c r="O22" i="1"/>
  <c r="M22" i="1" s="1"/>
  <c r="M23" i="1" s="1"/>
  <c r="M24" i="1" s="1"/>
  <c r="M25" i="1" s="1"/>
  <c r="M26" i="1" s="1"/>
  <c r="M9" i="1"/>
  <c r="N13" i="1"/>
  <c r="P9" i="1"/>
  <c r="O12" i="1"/>
  <c r="M12" i="1"/>
  <c r="N6" i="1"/>
  <c r="O6" i="1"/>
  <c r="M6" i="1" s="1"/>
  <c r="N7" i="1" l="1"/>
  <c r="M7" i="1"/>
  <c r="M10" i="1"/>
  <c r="N9" i="1"/>
  <c r="M13" i="1"/>
  <c r="N10" i="1" l="1"/>
</calcChain>
</file>

<file path=xl/sharedStrings.xml><?xml version="1.0" encoding="utf-8"?>
<sst xmlns="http://schemas.openxmlformats.org/spreadsheetml/2006/main" count="25" uniqueCount="20">
  <si>
    <t>관경</t>
    <phoneticPr fontId="1" type="noConversion"/>
  </si>
  <si>
    <t>바깥지름</t>
    <phoneticPr fontId="1" type="noConversion"/>
  </si>
  <si>
    <t>절단연장</t>
    <phoneticPr fontId="1" type="noConversion"/>
  </si>
  <si>
    <t>관두께</t>
    <phoneticPr fontId="1" type="noConversion"/>
  </si>
  <si>
    <t>산소</t>
    <phoneticPr fontId="1" type="noConversion"/>
  </si>
  <si>
    <t>LPG</t>
    <phoneticPr fontId="1" type="noConversion"/>
  </si>
  <si>
    <t>관내경</t>
    <phoneticPr fontId="1" type="noConversion"/>
  </si>
  <si>
    <t>철판두께</t>
    <phoneticPr fontId="1" type="noConversion"/>
  </si>
  <si>
    <t>산소(L)</t>
    <phoneticPr fontId="1" type="noConversion"/>
  </si>
  <si>
    <t>LPG(kg)</t>
    <phoneticPr fontId="1" type="noConversion"/>
  </si>
  <si>
    <t>두께에따른 변위량</t>
    <phoneticPr fontId="1" type="noConversion"/>
  </si>
  <si>
    <t>m당재료량</t>
    <phoneticPr fontId="1" type="noConversion"/>
  </si>
  <si>
    <t>수량</t>
    <phoneticPr fontId="1" type="noConversion"/>
  </si>
  <si>
    <t>강판절단 두께변화에 따른 재료소모량</t>
    <phoneticPr fontId="1" type="noConversion"/>
  </si>
  <si>
    <t>비고</t>
    <phoneticPr fontId="1" type="noConversion"/>
  </si>
  <si>
    <t>*.플랜트설비공사 강관절단 재료소모량 기준으로 산정함.</t>
    <phoneticPr fontId="1" type="noConversion"/>
  </si>
  <si>
    <t>강관절단 관경별 재료소모량(SH60~80기준)</t>
    <phoneticPr fontId="1" type="noConversion"/>
  </si>
  <si>
    <t>D600mm 기준 할증재료소모량 산출(체적대비)</t>
    <phoneticPr fontId="1" type="noConversion"/>
  </si>
  <si>
    <t>절단체적</t>
    <phoneticPr fontId="1" type="noConversion"/>
  </si>
  <si>
    <t>할증율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</si>
</sst>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00_-;\-* #,##0.0000_-;_-* &quot;-&quot;????_-;_-@_-"/>
  </numFmts>
  <fonts count="3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41" fontId="2" fillId="0" borderId="1" xfId="0" applyNumberFormat="1" applyFont="1" applyBorder="1">
      <alignment vertical="center"/>
    </xf>
    <xf numFmtId="41" fontId="2" fillId="0" borderId="1" xfId="0" applyNumberFormat="1" applyFont="1" applyBorder="1" applyAlignment="1">
      <alignment horizontal="center" vertical="center"/>
    </xf>
    <xf numFmtId="41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41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FA0B-7436-421F-94BD-A31E329123A3}">
  <dimension ref="A1:S31"/>
  <sheetViews>
    <sheetView tabSelected="1" workbookViewId="0">
      <selection activeCell="X18" sqref="X18"/>
    </sheetView>
  </sheetViews>
  <sheetFormatPr defaultRowHeight="20.100000000000001" customHeight="1" x14ac:dyDescent="0.25"/>
  <cols>
    <col min="1" max="9" width="12.7109375" style="2" customWidth="1"/>
    <col min="10" max="11" width="9.140625" style="2"/>
    <col min="12" max="17" width="12.7109375" style="2" hidden="1" customWidth="1"/>
    <col min="18" max="18" width="9.140625" style="2"/>
    <col min="19" max="19" width="11.42578125" style="2" bestFit="1" customWidth="1"/>
    <col min="20" max="16384" width="9.140625" style="2"/>
  </cols>
  <sheetData>
    <row r="1" spans="1:19" ht="20.100000000000001" customHeight="1" x14ac:dyDescent="0.25">
      <c r="A1" s="16" t="s">
        <v>16</v>
      </c>
      <c r="B1" s="16"/>
      <c r="C1" s="16"/>
      <c r="D1" s="16"/>
      <c r="E1" s="16"/>
      <c r="F1" s="16"/>
      <c r="G1" s="16"/>
      <c r="H1" s="16"/>
      <c r="I1" s="16"/>
      <c r="L1" s="16" t="s">
        <v>13</v>
      </c>
      <c r="M1" s="16"/>
      <c r="N1" s="16"/>
      <c r="O1" s="16"/>
      <c r="P1" s="16"/>
      <c r="Q1" s="16"/>
    </row>
    <row r="2" spans="1:19" ht="6" customHeight="1" x14ac:dyDescent="0.25"/>
    <row r="3" spans="1:19" s="1" customFormat="1" ht="20.100000000000001" customHeight="1" x14ac:dyDescent="0.25">
      <c r="A3" s="15" t="s">
        <v>0</v>
      </c>
      <c r="B3" s="15" t="s">
        <v>1</v>
      </c>
      <c r="C3" s="15" t="s">
        <v>3</v>
      </c>
      <c r="D3" s="15" t="s">
        <v>6</v>
      </c>
      <c r="E3" s="15" t="s">
        <v>2</v>
      </c>
      <c r="F3" s="15" t="s">
        <v>8</v>
      </c>
      <c r="G3" s="15"/>
      <c r="H3" s="15" t="s">
        <v>9</v>
      </c>
      <c r="I3" s="15"/>
      <c r="J3" s="15" t="s">
        <v>14</v>
      </c>
      <c r="L3" s="15" t="s">
        <v>7</v>
      </c>
      <c r="M3" s="15" t="s">
        <v>8</v>
      </c>
      <c r="N3" s="15" t="s">
        <v>9</v>
      </c>
      <c r="O3" s="15" t="s">
        <v>10</v>
      </c>
      <c r="P3" s="15"/>
      <c r="Q3" s="15" t="s">
        <v>14</v>
      </c>
      <c r="S3" s="2" t="s">
        <v>15</v>
      </c>
    </row>
    <row r="4" spans="1:19" ht="20.100000000000001" customHeight="1" x14ac:dyDescent="0.25">
      <c r="A4" s="15"/>
      <c r="B4" s="15"/>
      <c r="C4" s="15"/>
      <c r="D4" s="15"/>
      <c r="E4" s="15"/>
      <c r="F4" s="3" t="s">
        <v>11</v>
      </c>
      <c r="G4" s="13" t="s">
        <v>12</v>
      </c>
      <c r="H4" s="3" t="s">
        <v>11</v>
      </c>
      <c r="I4" s="13" t="s">
        <v>12</v>
      </c>
      <c r="J4" s="15"/>
      <c r="L4" s="15"/>
      <c r="M4" s="15"/>
      <c r="N4" s="15"/>
      <c r="O4" s="3" t="s">
        <v>4</v>
      </c>
      <c r="P4" s="3" t="s">
        <v>5</v>
      </c>
      <c r="Q4" s="15"/>
    </row>
    <row r="5" spans="1:19" ht="20.100000000000001" customHeight="1" x14ac:dyDescent="0.25">
      <c r="A5" s="6">
        <v>80</v>
      </c>
      <c r="B5" s="4">
        <v>8.9099999999999999E-2</v>
      </c>
      <c r="C5" s="4">
        <v>4.1999999999999997E-3</v>
      </c>
      <c r="D5" s="4">
        <f>B5-C5*2</f>
        <v>8.0699999999999994E-2</v>
      </c>
      <c r="E5" s="4">
        <f>((B5+D5)/2)*PI()</f>
        <v>0.26672121628977347</v>
      </c>
      <c r="F5" s="4">
        <f>TRUNC(G5/E5,3)</f>
        <v>73.11</v>
      </c>
      <c r="G5" s="14">
        <v>19.5</v>
      </c>
      <c r="H5" s="4">
        <f>TRUNC(I5/E5,3)</f>
        <v>7.0999999999999994E-2</v>
      </c>
      <c r="I5" s="14">
        <v>1.9E-2</v>
      </c>
      <c r="J5" s="4"/>
      <c r="L5" s="7">
        <v>3</v>
      </c>
      <c r="M5" s="8">
        <f>(16.5+25.1)/2</f>
        <v>20.8</v>
      </c>
      <c r="N5" s="8">
        <f>(0.016+0.025)/2</f>
        <v>2.0500000000000001E-2</v>
      </c>
      <c r="O5" s="8"/>
      <c r="P5" s="8"/>
      <c r="Q5" s="8"/>
    </row>
    <row r="6" spans="1:19" ht="20.100000000000001" customHeight="1" x14ac:dyDescent="0.25">
      <c r="A6" s="6">
        <v>100</v>
      </c>
      <c r="B6" s="4">
        <v>0.1143</v>
      </c>
      <c r="C6" s="4">
        <v>4.4999999999999997E-3</v>
      </c>
      <c r="D6" s="4">
        <f t="shared" ref="D6:D22" si="0">B6-C6*2</f>
        <v>0.1053</v>
      </c>
      <c r="E6" s="4">
        <f t="shared" ref="E6:E22" si="1">((B6+D6)/2)*PI()</f>
        <v>0.3449468733641593</v>
      </c>
      <c r="F6" s="4">
        <f t="shared" ref="F6:F22" si="2">TRUNC(G6/E6,3)</f>
        <v>93.346999999999994</v>
      </c>
      <c r="G6" s="14">
        <v>32.200000000000003</v>
      </c>
      <c r="H6" s="4">
        <f t="shared" ref="H6:H22" si="3">TRUNC(I6/E6,3)</f>
        <v>8.8999999999999996E-2</v>
      </c>
      <c r="I6" s="14">
        <v>3.1E-2</v>
      </c>
      <c r="J6" s="4"/>
      <c r="L6" s="5">
        <v>4</v>
      </c>
      <c r="M6" s="4">
        <f>M5+O6</f>
        <v>37.633333333333333</v>
      </c>
      <c r="N6" s="4">
        <f>N5+P6</f>
        <v>3.7000000000000005E-2</v>
      </c>
      <c r="O6" s="15">
        <f>(M8-M5)/3</f>
        <v>16.833333333333332</v>
      </c>
      <c r="P6" s="15">
        <f>(N8-N5)/3</f>
        <v>1.6500000000000001E-2</v>
      </c>
      <c r="Q6" s="4"/>
    </row>
    <row r="7" spans="1:19" ht="20.100000000000001" customHeight="1" x14ac:dyDescent="0.25">
      <c r="A7" s="6">
        <v>150</v>
      </c>
      <c r="B7" s="4">
        <v>0.16520000000000001</v>
      </c>
      <c r="C7" s="4">
        <v>5.0000000000000001E-3</v>
      </c>
      <c r="D7" s="4">
        <f t="shared" si="0"/>
        <v>0.1552</v>
      </c>
      <c r="E7" s="4">
        <f t="shared" si="1"/>
        <v>0.50328314310508493</v>
      </c>
      <c r="F7" s="4">
        <f t="shared" si="2"/>
        <v>142.06700000000001</v>
      </c>
      <c r="G7" s="14">
        <v>71.5</v>
      </c>
      <c r="H7" s="4">
        <f t="shared" si="3"/>
        <v>0.13900000000000001</v>
      </c>
      <c r="I7" s="14">
        <v>7.0000000000000007E-2</v>
      </c>
      <c r="J7" s="4"/>
      <c r="L7" s="5">
        <v>5</v>
      </c>
      <c r="M7" s="4">
        <f>M6+O6</f>
        <v>54.466666666666669</v>
      </c>
      <c r="N7" s="4">
        <f>N6+P6</f>
        <v>5.3500000000000006E-2</v>
      </c>
      <c r="O7" s="15"/>
      <c r="P7" s="15"/>
      <c r="Q7" s="4"/>
    </row>
    <row r="8" spans="1:19" ht="20.100000000000001" customHeight="1" x14ac:dyDescent="0.25">
      <c r="A8" s="6">
        <v>200</v>
      </c>
      <c r="B8" s="4">
        <v>0.21629999999999999</v>
      </c>
      <c r="C8" s="4">
        <v>5.7999999999999996E-3</v>
      </c>
      <c r="D8" s="4">
        <f t="shared" si="0"/>
        <v>0.20469999999999999</v>
      </c>
      <c r="E8" s="4">
        <f t="shared" si="1"/>
        <v>0.6613052535806514</v>
      </c>
      <c r="F8" s="4">
        <f t="shared" si="2"/>
        <v>158.77600000000001</v>
      </c>
      <c r="G8" s="14">
        <v>105</v>
      </c>
      <c r="H8" s="4">
        <f t="shared" si="3"/>
        <v>0.155</v>
      </c>
      <c r="I8" s="14">
        <v>0.10299999999999999</v>
      </c>
      <c r="J8" s="4"/>
      <c r="L8" s="7">
        <v>6</v>
      </c>
      <c r="M8" s="8">
        <f>(39.6+103)/2</f>
        <v>71.3</v>
      </c>
      <c r="N8" s="8">
        <f>(0.039+0.101)/2</f>
        <v>7.0000000000000007E-2</v>
      </c>
      <c r="O8" s="8"/>
      <c r="P8" s="8"/>
      <c r="Q8" s="8"/>
    </row>
    <row r="9" spans="1:19" ht="20.100000000000001" customHeight="1" x14ac:dyDescent="0.25">
      <c r="A9" s="6">
        <v>250</v>
      </c>
      <c r="B9" s="4">
        <v>0.26740000000000003</v>
      </c>
      <c r="C9" s="4">
        <v>6.6E-3</v>
      </c>
      <c r="D9" s="4">
        <f t="shared" si="0"/>
        <v>0.25420000000000004</v>
      </c>
      <c r="E9" s="4">
        <f t="shared" si="1"/>
        <v>0.8193273640562182</v>
      </c>
      <c r="F9" s="4">
        <f t="shared" si="2"/>
        <v>181.85599999999999</v>
      </c>
      <c r="G9" s="14">
        <v>149</v>
      </c>
      <c r="H9" s="4">
        <f t="shared" si="3"/>
        <v>0.17799999999999999</v>
      </c>
      <c r="I9" s="14">
        <v>0.14599999999999999</v>
      </c>
      <c r="J9" s="4"/>
      <c r="L9" s="5">
        <v>7</v>
      </c>
      <c r="M9" s="4">
        <f>M8+O9</f>
        <v>81.016666666666666</v>
      </c>
      <c r="N9" s="4">
        <f>N8+P9</f>
        <v>7.9500000000000001E-2</v>
      </c>
      <c r="O9" s="15">
        <f>(M11-M8)/3</f>
        <v>9.7166666666666686</v>
      </c>
      <c r="P9" s="15">
        <f>(N11-N8)/3</f>
        <v>9.4999999999999946E-3</v>
      </c>
      <c r="Q9" s="4"/>
    </row>
    <row r="10" spans="1:19" ht="20.100000000000001" customHeight="1" x14ac:dyDescent="0.25">
      <c r="A10" s="6">
        <v>300</v>
      </c>
      <c r="B10" s="4">
        <v>0.31850000000000001</v>
      </c>
      <c r="C10" s="4">
        <v>6.8999999999999999E-3</v>
      </c>
      <c r="D10" s="4">
        <f t="shared" si="0"/>
        <v>0.30470000000000003</v>
      </c>
      <c r="E10" s="4">
        <f t="shared" si="1"/>
        <v>0.97892027085857947</v>
      </c>
      <c r="F10" s="4">
        <f t="shared" si="2"/>
        <v>231.88800000000001</v>
      </c>
      <c r="G10" s="14">
        <v>227</v>
      </c>
      <c r="H10" s="4">
        <f t="shared" si="3"/>
        <v>0.22600000000000001</v>
      </c>
      <c r="I10" s="14">
        <v>0.222</v>
      </c>
      <c r="J10" s="4"/>
      <c r="L10" s="5">
        <v>8</v>
      </c>
      <c r="M10" s="4">
        <f>M9+O9</f>
        <v>90.733333333333334</v>
      </c>
      <c r="N10" s="4">
        <f>N9+P9</f>
        <v>8.8999999999999996E-2</v>
      </c>
      <c r="O10" s="15"/>
      <c r="P10" s="15"/>
      <c r="Q10" s="4"/>
    </row>
    <row r="11" spans="1:19" ht="20.100000000000001" customHeight="1" x14ac:dyDescent="0.25">
      <c r="A11" s="6">
        <v>350</v>
      </c>
      <c r="B11" s="4">
        <v>0.35560000000000003</v>
      </c>
      <c r="C11" s="4">
        <v>6.0000000000000001E-3</v>
      </c>
      <c r="D11" s="4">
        <f t="shared" si="0"/>
        <v>0.34360000000000002</v>
      </c>
      <c r="E11" s="4">
        <f t="shared" si="1"/>
        <v>1.0983007916949918</v>
      </c>
      <c r="F11" s="4">
        <f t="shared" si="2"/>
        <v>245.834</v>
      </c>
      <c r="G11" s="14">
        <v>270</v>
      </c>
      <c r="H11" s="4">
        <f t="shared" si="3"/>
        <v>0.24</v>
      </c>
      <c r="I11" s="14">
        <v>0.26400000000000001</v>
      </c>
      <c r="J11" s="4"/>
      <c r="L11" s="7">
        <v>9</v>
      </c>
      <c r="M11" s="8">
        <f>(56.9+144)/2</f>
        <v>100.45</v>
      </c>
      <c r="N11" s="8">
        <f>(0.056+0.141)/2</f>
        <v>9.849999999999999E-2</v>
      </c>
      <c r="O11" s="8"/>
      <c r="P11" s="8"/>
      <c r="Q11" s="8"/>
    </row>
    <row r="12" spans="1:19" ht="20.100000000000001" customHeight="1" x14ac:dyDescent="0.25">
      <c r="A12" s="6">
        <v>400</v>
      </c>
      <c r="B12" s="4">
        <v>0.40639999999999998</v>
      </c>
      <c r="C12" s="4">
        <v>6.0000000000000001E-3</v>
      </c>
      <c r="D12" s="4">
        <f t="shared" si="0"/>
        <v>0.39439999999999997</v>
      </c>
      <c r="E12" s="4">
        <f t="shared" si="1"/>
        <v>1.257893698497353</v>
      </c>
      <c r="F12" s="4">
        <f t="shared" si="2"/>
        <v>274.26799999999997</v>
      </c>
      <c r="G12" s="14">
        <v>345</v>
      </c>
      <c r="H12" s="4">
        <f t="shared" si="3"/>
        <v>0.26700000000000002</v>
      </c>
      <c r="I12" s="14">
        <v>0.33700000000000002</v>
      </c>
      <c r="J12" s="4"/>
      <c r="L12" s="5">
        <v>10</v>
      </c>
      <c r="M12" s="4">
        <f>M11+O12</f>
        <v>117.13333333333334</v>
      </c>
      <c r="N12" s="4">
        <f>N11+P12</f>
        <v>0.11466666666666665</v>
      </c>
      <c r="O12" s="15">
        <f>(M14-M11)/3</f>
        <v>16.683333333333334</v>
      </c>
      <c r="P12" s="15">
        <f>(N14-N11)/3</f>
        <v>1.6166666666666666E-2</v>
      </c>
      <c r="Q12" s="4"/>
    </row>
    <row r="13" spans="1:19" ht="20.100000000000001" customHeight="1" x14ac:dyDescent="0.25">
      <c r="A13" s="6">
        <v>450</v>
      </c>
      <c r="B13" s="4">
        <v>0.4572</v>
      </c>
      <c r="C13" s="4">
        <v>6.0000000000000001E-3</v>
      </c>
      <c r="D13" s="4">
        <f t="shared" si="0"/>
        <v>0.44519999999999998</v>
      </c>
      <c r="E13" s="4">
        <f t="shared" si="1"/>
        <v>1.4174866052997146</v>
      </c>
      <c r="F13" s="4">
        <f t="shared" si="2"/>
        <v>294.88799999999998</v>
      </c>
      <c r="G13" s="14">
        <v>418</v>
      </c>
      <c r="H13" s="4">
        <f t="shared" si="3"/>
        <v>0.28699999999999998</v>
      </c>
      <c r="I13" s="14">
        <v>0.40799999999999997</v>
      </c>
      <c r="J13" s="4"/>
      <c r="L13" s="5">
        <v>11</v>
      </c>
      <c r="M13" s="4">
        <f>M12+O12</f>
        <v>133.81666666666666</v>
      </c>
      <c r="N13" s="4">
        <f>N12+P12</f>
        <v>0.13083333333333333</v>
      </c>
      <c r="O13" s="15"/>
      <c r="P13" s="15"/>
      <c r="Q13" s="4"/>
      <c r="R13" s="2" t="s">
        <v>17</v>
      </c>
    </row>
    <row r="14" spans="1:19" ht="20.100000000000001" customHeight="1" x14ac:dyDescent="0.25">
      <c r="A14" s="6">
        <v>500</v>
      </c>
      <c r="B14" s="4">
        <v>0.50800000000000001</v>
      </c>
      <c r="C14" s="4">
        <v>6.0000000000000001E-3</v>
      </c>
      <c r="D14" s="4">
        <f t="shared" si="0"/>
        <v>0.496</v>
      </c>
      <c r="E14" s="4">
        <f t="shared" si="1"/>
        <v>1.5770795121020762</v>
      </c>
      <c r="F14" s="4">
        <f t="shared" si="2"/>
        <v>334.161</v>
      </c>
      <c r="G14" s="14">
        <v>527</v>
      </c>
      <c r="H14" s="4">
        <f t="shared" si="3"/>
        <v>0.32600000000000001</v>
      </c>
      <c r="I14" s="14">
        <v>0.51500000000000001</v>
      </c>
      <c r="J14" s="4"/>
      <c r="L14" s="7">
        <v>12</v>
      </c>
      <c r="M14" s="8">
        <f>(104+197)/2</f>
        <v>150.5</v>
      </c>
      <c r="N14" s="8">
        <f>(0.102+0.192)/2</f>
        <v>0.14699999999999999</v>
      </c>
      <c r="O14" s="8"/>
      <c r="P14" s="8"/>
      <c r="Q14" s="8"/>
      <c r="R14" s="2" t="s">
        <v>18</v>
      </c>
      <c r="S14" s="2" t="s">
        <v>19</v>
      </c>
    </row>
    <row r="15" spans="1:19" ht="20.100000000000001" customHeight="1" x14ac:dyDescent="0.25">
      <c r="A15" s="6">
        <v>600</v>
      </c>
      <c r="B15" s="4">
        <v>0.60960000000000003</v>
      </c>
      <c r="C15" s="4">
        <v>6.0000000000000001E-3</v>
      </c>
      <c r="D15" s="4">
        <f t="shared" si="0"/>
        <v>0.59760000000000002</v>
      </c>
      <c r="E15" s="4">
        <f t="shared" si="1"/>
        <v>1.8962653257067992</v>
      </c>
      <c r="F15" s="4">
        <f t="shared" si="2"/>
        <v>464.07</v>
      </c>
      <c r="G15" s="14">
        <v>880</v>
      </c>
      <c r="H15" s="4">
        <f t="shared" si="3"/>
        <v>0.45300000000000001</v>
      </c>
      <c r="I15" s="14">
        <v>0.86</v>
      </c>
      <c r="J15" s="4"/>
      <c r="L15" s="5">
        <v>13</v>
      </c>
      <c r="M15" s="4">
        <f>M14+O15</f>
        <v>159.28571428571428</v>
      </c>
      <c r="N15" s="4">
        <f>N14+$P$15</f>
        <v>0.15557142857142855</v>
      </c>
      <c r="O15" s="17">
        <f>(M21-M14)/7</f>
        <v>8.7857142857142865</v>
      </c>
      <c r="P15" s="17">
        <f>(N21-N14)/7</f>
        <v>8.5714285714285719E-3</v>
      </c>
      <c r="Q15" s="4"/>
      <c r="R15" s="2">
        <f>E15*C15</f>
        <v>1.1377591954240795E-2</v>
      </c>
      <c r="S15" s="2">
        <f>R15/$R$15</f>
        <v>1</v>
      </c>
    </row>
    <row r="16" spans="1:19" ht="20.100000000000001" customHeight="1" x14ac:dyDescent="0.25">
      <c r="A16" s="6">
        <v>700</v>
      </c>
      <c r="B16" s="4">
        <v>0.71120000000000005</v>
      </c>
      <c r="C16" s="4">
        <v>6.0000000000000001E-3</v>
      </c>
      <c r="D16" s="4">
        <f t="shared" si="0"/>
        <v>0.69920000000000004</v>
      </c>
      <c r="E16" s="4">
        <f t="shared" si="1"/>
        <v>2.2154511393115222</v>
      </c>
      <c r="F16" s="4">
        <f t="shared" si="2"/>
        <v>464.01299999999998</v>
      </c>
      <c r="G16" s="14">
        <f>TRUNC($G$15*S16,0)</f>
        <v>1028</v>
      </c>
      <c r="H16" s="4">
        <f t="shared" si="3"/>
        <v>0.45300000000000001</v>
      </c>
      <c r="I16" s="14">
        <f>TRUNC($I$15*S16,3)</f>
        <v>1.004</v>
      </c>
      <c r="J16" s="4"/>
      <c r="L16" s="5">
        <v>14</v>
      </c>
      <c r="M16" s="4">
        <f>M15+$O$15</f>
        <v>168.07142857142856</v>
      </c>
      <c r="N16" s="4">
        <f t="shared" ref="N16:N20" si="4">N15+$P$15</f>
        <v>0.16414285714285712</v>
      </c>
      <c r="O16" s="18"/>
      <c r="P16" s="18"/>
      <c r="Q16" s="4"/>
      <c r="R16" s="2">
        <f t="shared" ref="R16:R22" si="5">E16*C16</f>
        <v>1.3292706835869134E-2</v>
      </c>
      <c r="S16" s="2">
        <f t="shared" ref="S16:S22" si="6">R16/$R$15</f>
        <v>1.1683233929754806</v>
      </c>
    </row>
    <row r="17" spans="1:19" ht="20.100000000000001" customHeight="1" x14ac:dyDescent="0.25">
      <c r="A17" s="6">
        <v>800</v>
      </c>
      <c r="B17" s="4">
        <v>0.81279999999999997</v>
      </c>
      <c r="C17" s="4">
        <v>7.0000000000000001E-3</v>
      </c>
      <c r="D17" s="4">
        <f t="shared" si="0"/>
        <v>0.79879999999999995</v>
      </c>
      <c r="E17" s="4">
        <f t="shared" si="1"/>
        <v>2.5314953602626553</v>
      </c>
      <c r="F17" s="4">
        <f t="shared" si="2"/>
        <v>541.18200000000002</v>
      </c>
      <c r="G17" s="14">
        <f t="shared" ref="G17:G22" si="7">TRUNC($G$15*S17,0)</f>
        <v>1370</v>
      </c>
      <c r="H17" s="4">
        <f t="shared" si="3"/>
        <v>0.52800000000000002</v>
      </c>
      <c r="I17" s="14">
        <f t="shared" ref="I17:I22" si="8">TRUNC($I$15*S17,3)</f>
        <v>1.339</v>
      </c>
      <c r="J17" s="4"/>
      <c r="L17" s="9">
        <v>15</v>
      </c>
      <c r="M17" s="4">
        <f t="shared" ref="M17:M20" si="9">M16+$O$15</f>
        <v>176.85714285714283</v>
      </c>
      <c r="N17" s="4">
        <f t="shared" si="4"/>
        <v>0.17271428571428568</v>
      </c>
      <c r="O17" s="18"/>
      <c r="P17" s="18"/>
      <c r="Q17" s="10"/>
      <c r="R17" s="2">
        <f t="shared" si="5"/>
        <v>1.7720467521838586E-2</v>
      </c>
      <c r="S17" s="2">
        <f t="shared" si="6"/>
        <v>1.5574884029158382</v>
      </c>
    </row>
    <row r="18" spans="1:19" ht="20.100000000000001" customHeight="1" x14ac:dyDescent="0.25">
      <c r="A18" s="6">
        <v>900</v>
      </c>
      <c r="B18" s="4">
        <v>0.91439999999999999</v>
      </c>
      <c r="C18" s="4">
        <v>7.0000000000000001E-3</v>
      </c>
      <c r="D18" s="4">
        <f t="shared" si="0"/>
        <v>0.90039999999999998</v>
      </c>
      <c r="E18" s="4">
        <f t="shared" si="1"/>
        <v>2.8506811738673781</v>
      </c>
      <c r="F18" s="4">
        <f t="shared" si="2"/>
        <v>541.274</v>
      </c>
      <c r="G18" s="14">
        <f t="shared" si="7"/>
        <v>1543</v>
      </c>
      <c r="H18" s="4">
        <f t="shared" si="3"/>
        <v>0.52800000000000002</v>
      </c>
      <c r="I18" s="14">
        <f t="shared" si="8"/>
        <v>1.508</v>
      </c>
      <c r="J18" s="4"/>
      <c r="L18" s="5">
        <v>16</v>
      </c>
      <c r="M18" s="4">
        <f t="shared" si="9"/>
        <v>185.64285714285711</v>
      </c>
      <c r="N18" s="4">
        <f t="shared" si="4"/>
        <v>0.18128571428571424</v>
      </c>
      <c r="O18" s="18"/>
      <c r="P18" s="18"/>
      <c r="Q18" s="4"/>
      <c r="R18" s="2">
        <f t="shared" si="5"/>
        <v>1.9954768217071647E-2</v>
      </c>
      <c r="S18" s="2">
        <f t="shared" si="6"/>
        <v>1.7538656947205653</v>
      </c>
    </row>
    <row r="19" spans="1:19" ht="20.100000000000001" customHeight="1" x14ac:dyDescent="0.25">
      <c r="A19" s="6">
        <v>1000</v>
      </c>
      <c r="B19" s="4">
        <v>1.016</v>
      </c>
      <c r="C19" s="4">
        <v>8.0000000000000002E-3</v>
      </c>
      <c r="D19" s="4">
        <f t="shared" si="0"/>
        <v>1</v>
      </c>
      <c r="E19" s="4">
        <f t="shared" si="1"/>
        <v>3.1667253948185117</v>
      </c>
      <c r="F19" s="4">
        <f t="shared" si="2"/>
        <v>618.62</v>
      </c>
      <c r="G19" s="14">
        <f t="shared" si="7"/>
        <v>1959</v>
      </c>
      <c r="H19" s="4">
        <f t="shared" si="3"/>
        <v>0.60399999999999998</v>
      </c>
      <c r="I19" s="14">
        <f t="shared" si="8"/>
        <v>1.9139999999999999</v>
      </c>
      <c r="J19" s="4"/>
      <c r="L19" s="5">
        <v>17</v>
      </c>
      <c r="M19" s="4">
        <f t="shared" si="9"/>
        <v>194.42857142857139</v>
      </c>
      <c r="N19" s="4">
        <f t="shared" si="4"/>
        <v>0.18985714285714281</v>
      </c>
      <c r="O19" s="18"/>
      <c r="P19" s="18"/>
      <c r="Q19" s="4"/>
      <c r="R19" s="2">
        <f t="shared" si="5"/>
        <v>2.5333803158548093E-2</v>
      </c>
      <c r="S19" s="2">
        <f t="shared" si="6"/>
        <v>2.2266401590457257</v>
      </c>
    </row>
    <row r="20" spans="1:19" ht="20.100000000000001" customHeight="1" x14ac:dyDescent="0.25">
      <c r="A20" s="6">
        <v>1100</v>
      </c>
      <c r="B20" s="4">
        <v>1.1175999999999999</v>
      </c>
      <c r="C20" s="4">
        <v>8.0000000000000002E-3</v>
      </c>
      <c r="D20" s="4">
        <f t="shared" si="0"/>
        <v>1.1015999999999999</v>
      </c>
      <c r="E20" s="4">
        <f t="shared" si="1"/>
        <v>3.485911208423234</v>
      </c>
      <c r="F20" s="4">
        <f t="shared" si="2"/>
        <v>618.48900000000003</v>
      </c>
      <c r="G20" s="14">
        <f t="shared" si="7"/>
        <v>2156</v>
      </c>
      <c r="H20" s="4">
        <f t="shared" si="3"/>
        <v>0.60399999999999998</v>
      </c>
      <c r="I20" s="14">
        <f t="shared" si="8"/>
        <v>2.1070000000000002</v>
      </c>
      <c r="J20" s="4"/>
      <c r="L20" s="9">
        <v>18</v>
      </c>
      <c r="M20" s="4">
        <f t="shared" si="9"/>
        <v>203.21428571428567</v>
      </c>
      <c r="N20" s="4">
        <f t="shared" si="4"/>
        <v>0.19842857142857137</v>
      </c>
      <c r="O20" s="19"/>
      <c r="P20" s="19"/>
      <c r="Q20" s="10"/>
      <c r="R20" s="2">
        <f t="shared" si="5"/>
        <v>2.7887289667385871E-2</v>
      </c>
      <c r="S20" s="2">
        <f t="shared" si="6"/>
        <v>2.4510713496796992</v>
      </c>
    </row>
    <row r="21" spans="1:19" ht="20.100000000000001" customHeight="1" x14ac:dyDescent="0.25">
      <c r="A21" s="6">
        <v>1200</v>
      </c>
      <c r="B21" s="4">
        <v>1.2192000000000001</v>
      </c>
      <c r="C21" s="4">
        <v>8.9999999999999993E-3</v>
      </c>
      <c r="D21" s="4">
        <f t="shared" si="0"/>
        <v>1.2012</v>
      </c>
      <c r="E21" s="4">
        <f t="shared" si="1"/>
        <v>3.8019554293743676</v>
      </c>
      <c r="F21" s="4">
        <f t="shared" si="2"/>
        <v>695.95699999999999</v>
      </c>
      <c r="G21" s="14">
        <f t="shared" si="7"/>
        <v>2646</v>
      </c>
      <c r="H21" s="4">
        <f t="shared" si="3"/>
        <v>0.68</v>
      </c>
      <c r="I21" s="14">
        <f t="shared" si="8"/>
        <v>2.5859999999999999</v>
      </c>
      <c r="J21" s="4"/>
      <c r="L21" s="7">
        <v>19</v>
      </c>
      <c r="M21" s="8">
        <f>(180+244)/2</f>
        <v>212</v>
      </c>
      <c r="N21" s="8">
        <f>(0.176+0.238)/2</f>
        <v>0.20699999999999999</v>
      </c>
      <c r="O21" s="12"/>
      <c r="P21" s="12"/>
      <c r="Q21" s="8"/>
      <c r="R21" s="2">
        <f t="shared" si="5"/>
        <v>3.4217598864369307E-2</v>
      </c>
      <c r="S21" s="2">
        <f t="shared" si="6"/>
        <v>3.0074552683896618</v>
      </c>
    </row>
    <row r="22" spans="1:19" ht="20.100000000000001" customHeight="1" x14ac:dyDescent="0.25">
      <c r="A22" s="6">
        <v>1350</v>
      </c>
      <c r="B22" s="4">
        <v>1.3715999999999999</v>
      </c>
      <c r="C22" s="4">
        <v>0.01</v>
      </c>
      <c r="D22" s="4">
        <f t="shared" si="0"/>
        <v>1.3515999999999999</v>
      </c>
      <c r="E22" s="4">
        <f t="shared" si="1"/>
        <v>4.2775925571278623</v>
      </c>
      <c r="F22" s="4">
        <f t="shared" si="2"/>
        <v>773.33199999999999</v>
      </c>
      <c r="G22" s="14">
        <f t="shared" si="7"/>
        <v>3308</v>
      </c>
      <c r="H22" s="4">
        <f t="shared" si="3"/>
        <v>0.755</v>
      </c>
      <c r="I22" s="14">
        <f t="shared" si="8"/>
        <v>3.2330000000000001</v>
      </c>
      <c r="J22" s="4"/>
      <c r="L22" s="9">
        <v>20</v>
      </c>
      <c r="M22" s="10">
        <f>M21+$O$22</f>
        <v>225.83333333333334</v>
      </c>
      <c r="N22" s="10">
        <f>N21+$P$22</f>
        <v>0.22058333333333333</v>
      </c>
      <c r="O22" s="20">
        <f>(M27-M21)/6</f>
        <v>13.833333333333334</v>
      </c>
      <c r="P22" s="20">
        <f>(N27-N21)/6</f>
        <v>1.3583333333333331E-2</v>
      </c>
      <c r="Q22" s="10"/>
      <c r="R22" s="2">
        <f t="shared" si="5"/>
        <v>4.2775925571278621E-2</v>
      </c>
      <c r="S22" s="2">
        <f t="shared" si="6"/>
        <v>3.7596642368014135</v>
      </c>
    </row>
    <row r="23" spans="1:19" ht="20.100000000000001" customHeight="1" x14ac:dyDescent="0.25">
      <c r="A23" s="6"/>
      <c r="B23" s="4"/>
      <c r="C23" s="4"/>
      <c r="D23" s="4"/>
      <c r="E23" s="4"/>
      <c r="F23" s="4"/>
      <c r="G23" s="14"/>
      <c r="H23" s="4"/>
      <c r="I23" s="14"/>
      <c r="J23" s="4"/>
      <c r="L23" s="9">
        <v>21</v>
      </c>
      <c r="M23" s="10">
        <f t="shared" ref="M23:M26" si="10">M22+$O$22</f>
        <v>239.66666666666669</v>
      </c>
      <c r="N23" s="10">
        <f t="shared" ref="N23:N26" si="11">N22+$P$22</f>
        <v>0.23416666666666666</v>
      </c>
      <c r="O23" s="21"/>
      <c r="P23" s="21"/>
      <c r="Q23" s="10"/>
    </row>
    <row r="24" spans="1:19" ht="20.100000000000001" customHeight="1" x14ac:dyDescent="0.25">
      <c r="L24" s="9">
        <v>22</v>
      </c>
      <c r="M24" s="10">
        <f t="shared" si="10"/>
        <v>253.50000000000003</v>
      </c>
      <c r="N24" s="10">
        <f t="shared" si="11"/>
        <v>0.24775</v>
      </c>
      <c r="O24" s="21"/>
      <c r="P24" s="21"/>
      <c r="Q24" s="10"/>
    </row>
    <row r="25" spans="1:19" ht="20.100000000000001" customHeight="1" x14ac:dyDescent="0.25">
      <c r="L25" s="9">
        <v>23</v>
      </c>
      <c r="M25" s="10">
        <f t="shared" si="10"/>
        <v>267.33333333333337</v>
      </c>
      <c r="N25" s="10">
        <f t="shared" si="11"/>
        <v>0.26133333333333331</v>
      </c>
      <c r="O25" s="21"/>
      <c r="P25" s="21"/>
      <c r="Q25" s="10"/>
    </row>
    <row r="26" spans="1:19" ht="20.100000000000001" customHeight="1" x14ac:dyDescent="0.25">
      <c r="L26" s="9">
        <v>24</v>
      </c>
      <c r="M26" s="10">
        <f t="shared" si="10"/>
        <v>281.16666666666669</v>
      </c>
      <c r="N26" s="10">
        <f t="shared" si="11"/>
        <v>0.27491666666666664</v>
      </c>
      <c r="O26" s="22"/>
      <c r="P26" s="22"/>
      <c r="Q26" s="10"/>
    </row>
    <row r="27" spans="1:19" ht="20.100000000000001" customHeight="1" x14ac:dyDescent="0.25">
      <c r="L27" s="7">
        <v>25</v>
      </c>
      <c r="M27" s="8">
        <f>(266+324)/2</f>
        <v>295</v>
      </c>
      <c r="N27" s="8">
        <f>(0.26+0.317)/2</f>
        <v>0.28849999999999998</v>
      </c>
      <c r="O27" s="12"/>
      <c r="P27" s="12"/>
      <c r="Q27" s="8"/>
    </row>
    <row r="28" spans="1:19" ht="20.100000000000001" customHeight="1" x14ac:dyDescent="0.25">
      <c r="L28" s="9"/>
      <c r="M28" s="10"/>
      <c r="N28" s="10"/>
      <c r="O28" s="11"/>
      <c r="P28" s="11"/>
      <c r="Q28" s="10"/>
    </row>
    <row r="29" spans="1:19" ht="20.100000000000001" customHeight="1" x14ac:dyDescent="0.25">
      <c r="L29" s="9"/>
      <c r="M29" s="10"/>
      <c r="N29" s="10"/>
      <c r="O29" s="10"/>
      <c r="P29" s="10"/>
      <c r="Q29" s="10"/>
    </row>
    <row r="30" spans="1:19" ht="20.100000000000001" customHeight="1" x14ac:dyDescent="0.25">
      <c r="L30" s="9"/>
      <c r="M30" s="10"/>
      <c r="N30" s="10"/>
      <c r="O30" s="11"/>
      <c r="P30" s="11"/>
      <c r="Q30" s="10"/>
    </row>
    <row r="31" spans="1:19" ht="20.100000000000001" customHeight="1" x14ac:dyDescent="0.25">
      <c r="L31" s="9"/>
      <c r="M31" s="10"/>
      <c r="N31" s="10"/>
      <c r="O31" s="11"/>
      <c r="P31" s="11"/>
      <c r="Q31" s="10"/>
    </row>
  </sheetData>
  <mergeCells count="25">
    <mergeCell ref="P15:P20"/>
    <mergeCell ref="O15:O20"/>
    <mergeCell ref="O22:O26"/>
    <mergeCell ref="P22:P26"/>
    <mergeCell ref="Q3:Q4"/>
    <mergeCell ref="O12:O13"/>
    <mergeCell ref="P12:P13"/>
    <mergeCell ref="J3:J4"/>
    <mergeCell ref="A3:A4"/>
    <mergeCell ref="B3:B4"/>
    <mergeCell ref="C3:C4"/>
    <mergeCell ref="D3:D4"/>
    <mergeCell ref="E3:E4"/>
    <mergeCell ref="L3:L4"/>
    <mergeCell ref="M3:M4"/>
    <mergeCell ref="O6:O7"/>
    <mergeCell ref="P6:P7"/>
    <mergeCell ref="O3:P3"/>
    <mergeCell ref="F3:G3"/>
    <mergeCell ref="H3:I3"/>
    <mergeCell ref="O9:O10"/>
    <mergeCell ref="P9:P10"/>
    <mergeCell ref="N3:N4"/>
    <mergeCell ref="A1:I1"/>
    <mergeCell ref="L1:Q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강관절단 재료소모량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ickim</dc:creator>
  <cp:lastModifiedBy>user</cp:lastModifiedBy>
  <dcterms:created xsi:type="dcterms:W3CDTF">2019-01-24T06:25:03Z</dcterms:created>
  <dcterms:modified xsi:type="dcterms:W3CDTF">2021-01-27T06:59:33Z</dcterms:modified>
</cp:coreProperties>
</file>