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88\견적서\2020년도\1.2020년도 PPR공법 설계자료\상수도갱생공 설계자료(2019)\PPR공법 기초자료\"/>
    </mc:Choice>
  </mc:AlternateContent>
  <xr:revisionPtr revIDLastSave="0" documentId="13_ncr:1_{1F611451-8822-4632-8ADE-9CC6EF5BAB58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토공수량산출집계표" sheetId="1" r:id="rId1"/>
    <sheet name="가시설수량산출집계표" sheetId="4" r:id="rId2"/>
    <sheet name="제수변실재료표(D80~300)" sheetId="5" r:id="rId3"/>
    <sheet name="제수변실재료표(D400~600" sheetId="6" r:id="rId4"/>
    <sheet name="제수변실재료표(D700~1000" sheetId="7" r:id="rId5"/>
    <sheet name="원형변실(600~800)" sheetId="8" r:id="rId6"/>
    <sheet name="Sheet2" sheetId="2" r:id="rId7"/>
    <sheet name="Sheet3" sheetId="3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4" l="1"/>
  <c r="F36" i="4"/>
  <c r="F35" i="4"/>
  <c r="F34" i="4"/>
  <c r="F33" i="4"/>
  <c r="F32" i="4"/>
  <c r="F31" i="4"/>
  <c r="F30" i="4"/>
  <c r="F29" i="4"/>
  <c r="F28" i="4"/>
  <c r="F27" i="4"/>
  <c r="F25" i="4"/>
  <c r="F23" i="4"/>
  <c r="F24" i="4"/>
  <c r="F22" i="4"/>
  <c r="F21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P36" i="4" l="1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M36" i="1"/>
  <c r="O36" i="1" s="1"/>
  <c r="M35" i="1"/>
  <c r="O35" i="1" s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L36" i="1"/>
  <c r="L35" i="1"/>
  <c r="L34" i="1"/>
  <c r="L33" i="1"/>
  <c r="L32" i="1"/>
  <c r="L31" i="1"/>
  <c r="L30" i="1"/>
  <c r="L29" i="1"/>
  <c r="L28" i="1"/>
  <c r="L27" i="1"/>
  <c r="J26" i="1"/>
  <c r="N26" i="1" s="1"/>
  <c r="I36" i="1"/>
  <c r="I35" i="1"/>
  <c r="I34" i="1"/>
  <c r="I33" i="1"/>
  <c r="I32" i="1"/>
  <c r="I31" i="1"/>
  <c r="I30" i="1"/>
  <c r="I29" i="1"/>
  <c r="I28" i="1"/>
  <c r="I27" i="1"/>
  <c r="H36" i="1"/>
  <c r="H35" i="1"/>
  <c r="H34" i="1"/>
  <c r="H33" i="1"/>
  <c r="H32" i="1"/>
  <c r="H31" i="1"/>
  <c r="H30" i="1"/>
  <c r="H29" i="1"/>
  <c r="H28" i="1"/>
  <c r="H27" i="1"/>
  <c r="G36" i="1"/>
  <c r="G35" i="1"/>
  <c r="G34" i="1"/>
  <c r="G33" i="1"/>
  <c r="G32" i="1"/>
  <c r="G31" i="1"/>
  <c r="G30" i="1"/>
  <c r="G29" i="1"/>
  <c r="G27" i="1"/>
  <c r="F36" i="1"/>
  <c r="F35" i="1"/>
  <c r="F34" i="1"/>
  <c r="F33" i="1"/>
  <c r="F32" i="1"/>
  <c r="F31" i="1"/>
  <c r="F30" i="1"/>
  <c r="F29" i="1"/>
  <c r="F28" i="1"/>
  <c r="F27" i="1"/>
  <c r="E36" i="1"/>
  <c r="E35" i="1"/>
  <c r="E34" i="1"/>
  <c r="E33" i="1"/>
  <c r="E32" i="1"/>
  <c r="E31" i="1"/>
  <c r="E30" i="1"/>
  <c r="E29" i="1"/>
  <c r="E28" i="1"/>
  <c r="E27" i="1"/>
  <c r="L26" i="1"/>
  <c r="L25" i="1"/>
  <c r="L24" i="1"/>
  <c r="L23" i="1"/>
  <c r="L22" i="1"/>
  <c r="J25" i="1"/>
  <c r="N25" i="1" s="1"/>
  <c r="J24" i="1"/>
  <c r="N24" i="1" s="1"/>
  <c r="J23" i="1"/>
  <c r="N23" i="1" s="1"/>
  <c r="J22" i="1"/>
  <c r="N22" i="1" s="1"/>
  <c r="I26" i="1"/>
  <c r="K26" i="1" s="1"/>
  <c r="I25" i="1"/>
  <c r="K25" i="1" s="1"/>
  <c r="I24" i="1"/>
  <c r="K24" i="1" s="1"/>
  <c r="I23" i="1"/>
  <c r="K23" i="1" s="1"/>
  <c r="I22" i="1"/>
  <c r="K22" i="1" s="1"/>
  <c r="H26" i="1"/>
  <c r="H25" i="1"/>
  <c r="H24" i="1"/>
  <c r="H23" i="1"/>
  <c r="H22" i="1"/>
  <c r="G26" i="1"/>
  <c r="G25" i="1"/>
  <c r="G24" i="1"/>
  <c r="G23" i="1"/>
  <c r="G22" i="1"/>
  <c r="F26" i="1"/>
  <c r="F25" i="1"/>
  <c r="F24" i="1"/>
  <c r="F23" i="1"/>
  <c r="F22" i="1"/>
  <c r="E26" i="1"/>
  <c r="E25" i="1"/>
  <c r="E24" i="1"/>
  <c r="E23" i="1"/>
  <c r="E22" i="1"/>
  <c r="M21" i="1"/>
  <c r="O21" i="1" s="1"/>
  <c r="L21" i="1"/>
  <c r="I21" i="1"/>
  <c r="H21" i="1"/>
  <c r="G21" i="1"/>
  <c r="F21" i="1"/>
  <c r="E21" i="1"/>
  <c r="BB37" i="7" l="1"/>
  <c r="U37" i="7"/>
  <c r="P37" i="7"/>
  <c r="Z37" i="6"/>
  <c r="U37" i="6"/>
  <c r="P37" i="6"/>
  <c r="BC18" i="5"/>
  <c r="BB17" i="5"/>
  <c r="BK16" i="5"/>
  <c r="BC16" i="5"/>
  <c r="O36" i="4" l="1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I36" i="4"/>
  <c r="Q36" i="4" s="1"/>
  <c r="I35" i="4"/>
  <c r="Q35" i="4" s="1"/>
  <c r="I34" i="4"/>
  <c r="Q34" i="4" s="1"/>
  <c r="I33" i="4"/>
  <c r="Q33" i="4" s="1"/>
  <c r="I32" i="4"/>
  <c r="Q32" i="4" s="1"/>
  <c r="I31" i="4"/>
  <c r="I30" i="4"/>
  <c r="Q30" i="4" s="1"/>
  <c r="I29" i="4"/>
  <c r="Q29" i="4" s="1"/>
  <c r="I28" i="4"/>
  <c r="Q28" i="4" s="1"/>
  <c r="I27" i="4"/>
  <c r="Q27" i="4" s="1"/>
  <c r="I26" i="4"/>
  <c r="Q26" i="4" s="1"/>
  <c r="I25" i="4"/>
  <c r="Q25" i="4" s="1"/>
  <c r="I24" i="4"/>
  <c r="Q24" i="4" s="1"/>
  <c r="I23" i="4"/>
  <c r="Q23" i="4" s="1"/>
  <c r="I22" i="4"/>
  <c r="Q22" i="4" s="1"/>
  <c r="I21" i="4"/>
  <c r="Q21" i="4" s="1"/>
  <c r="Q31" i="4" l="1"/>
  <c r="K21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J36" i="1"/>
  <c r="N36" i="1" s="1"/>
  <c r="J35" i="1"/>
  <c r="N35" i="1" s="1"/>
  <c r="J34" i="1"/>
  <c r="N34" i="1" s="1"/>
  <c r="J33" i="1"/>
  <c r="N33" i="1" s="1"/>
  <c r="J32" i="1"/>
  <c r="N32" i="1" s="1"/>
  <c r="J31" i="1"/>
  <c r="N31" i="1" s="1"/>
  <c r="J30" i="1"/>
  <c r="N30" i="1" s="1"/>
  <c r="J29" i="1"/>
  <c r="N29" i="1" s="1"/>
  <c r="J28" i="1"/>
  <c r="N28" i="1" s="1"/>
  <c r="J27" i="1"/>
  <c r="N27" i="1" s="1"/>
  <c r="J21" i="1"/>
  <c r="N21" i="1" s="1"/>
  <c r="K36" i="1"/>
  <c r="K35" i="1"/>
  <c r="K34" i="1"/>
  <c r="K33" i="1"/>
  <c r="K32" i="1"/>
  <c r="K31" i="1"/>
  <c r="K30" i="1"/>
  <c r="K29" i="1"/>
  <c r="K28" i="1"/>
  <c r="G28" i="1"/>
  <c r="K27" i="1"/>
</calcChain>
</file>

<file path=xl/sharedStrings.xml><?xml version="1.0" encoding="utf-8"?>
<sst xmlns="http://schemas.openxmlformats.org/spreadsheetml/2006/main" count="362" uniqueCount="229">
  <si>
    <t>토 공 수 량 산 출 서</t>
    <phoneticPr fontId="1" type="noConversion"/>
  </si>
  <si>
    <t>(m)</t>
    <phoneticPr fontId="1" type="noConversion"/>
  </si>
  <si>
    <t>작업구 규격</t>
    <phoneticPr fontId="1" type="noConversion"/>
  </si>
  <si>
    <t>B(가로)</t>
    <phoneticPr fontId="1" type="noConversion"/>
  </si>
  <si>
    <t>L(세로)</t>
    <phoneticPr fontId="1" type="noConversion"/>
  </si>
  <si>
    <t>아스팔트절단</t>
    <phoneticPr fontId="1" type="noConversion"/>
  </si>
  <si>
    <t>수량</t>
    <phoneticPr fontId="1" type="noConversion"/>
  </si>
  <si>
    <t>보조기층</t>
    <phoneticPr fontId="1" type="noConversion"/>
  </si>
  <si>
    <t>(㎥)</t>
    <phoneticPr fontId="1" type="noConversion"/>
  </si>
  <si>
    <t>ASP포장깨기</t>
    <phoneticPr fontId="1" type="noConversion"/>
  </si>
  <si>
    <t>ASP포장</t>
    <phoneticPr fontId="1" type="noConversion"/>
  </si>
  <si>
    <t>(㎡)</t>
    <phoneticPr fontId="1" type="noConversion"/>
  </si>
  <si>
    <t>인력</t>
    <phoneticPr fontId="1" type="noConversion"/>
  </si>
  <si>
    <t>기계</t>
    <phoneticPr fontId="1" type="noConversion"/>
  </si>
  <si>
    <t>합계</t>
    <phoneticPr fontId="1" type="noConversion"/>
  </si>
  <si>
    <t>터파기</t>
    <phoneticPr fontId="1" type="noConversion"/>
  </si>
  <si>
    <t>되메우기</t>
    <phoneticPr fontId="1" type="noConversion"/>
  </si>
  <si>
    <t>잔토처리</t>
    <phoneticPr fontId="1" type="noConversion"/>
  </si>
  <si>
    <t>아스콘
(#78)</t>
    <phoneticPr fontId="1" type="noConversion"/>
  </si>
  <si>
    <t>아스콘
(#467)</t>
    <phoneticPr fontId="1" type="noConversion"/>
  </si>
  <si>
    <t>프라임코팅(MC-1)</t>
    <phoneticPr fontId="1" type="noConversion"/>
  </si>
  <si>
    <t>환토재
(모래)</t>
    <phoneticPr fontId="1" type="noConversion"/>
  </si>
  <si>
    <t>보조기층
(혼합골재)</t>
    <phoneticPr fontId="1" type="noConversion"/>
  </si>
  <si>
    <t>택코팅
(RSC-4)</t>
    <phoneticPr fontId="1" type="noConversion"/>
  </si>
  <si>
    <t xml:space="preserve">        구분
 관경</t>
    <phoneticPr fontId="1" type="noConversion"/>
  </si>
  <si>
    <t>사 급 자 재</t>
    <phoneticPr fontId="1" type="noConversion"/>
  </si>
  <si>
    <t>(ton)</t>
    <phoneticPr fontId="1" type="noConversion"/>
  </si>
  <si>
    <t>(ℓ)</t>
    <phoneticPr fontId="1" type="noConversion"/>
  </si>
  <si>
    <t>ASP포장두께</t>
    <phoneticPr fontId="1" type="noConversion"/>
  </si>
  <si>
    <t>H(관상단)</t>
    <phoneticPr fontId="1" type="noConversion"/>
  </si>
  <si>
    <t>보조기층두께</t>
    <phoneticPr fontId="1" type="noConversion"/>
  </si>
  <si>
    <t>가 시 설 수 량 산 출 서</t>
    <phoneticPr fontId="1" type="noConversion"/>
  </si>
  <si>
    <t>근입장</t>
    <phoneticPr fontId="1" type="noConversion"/>
  </si>
  <si>
    <t>길이</t>
    <phoneticPr fontId="1" type="noConversion"/>
  </si>
  <si>
    <t>(m)</t>
    <phoneticPr fontId="1" type="noConversion"/>
  </si>
  <si>
    <t>H-Pile
갯수</t>
    <phoneticPr fontId="1" type="noConversion"/>
  </si>
  <si>
    <t>관하단</t>
    <phoneticPr fontId="1" type="noConversion"/>
  </si>
  <si>
    <t>(D150~400)</t>
    <phoneticPr fontId="1" type="noConversion"/>
  </si>
  <si>
    <t>(D500~1350)</t>
    <phoneticPr fontId="1" type="noConversion"/>
  </si>
  <si>
    <t>H-Pile</t>
    <phoneticPr fontId="1" type="noConversion"/>
  </si>
  <si>
    <t>H-300×300×10×15</t>
    <phoneticPr fontId="1" type="noConversion"/>
  </si>
  <si>
    <t>H-200×200×8×12</t>
    <phoneticPr fontId="1" type="noConversion"/>
  </si>
  <si>
    <t>가로보
(300×300)</t>
    <phoneticPr fontId="1" type="noConversion"/>
  </si>
  <si>
    <t>H-Pile
(300×300)</t>
    <phoneticPr fontId="1" type="noConversion"/>
  </si>
  <si>
    <t>띠장
(200×200)</t>
    <phoneticPr fontId="1" type="noConversion"/>
  </si>
  <si>
    <t>버팀보
(200×200)</t>
    <phoneticPr fontId="1" type="noConversion"/>
  </si>
  <si>
    <t>(본)</t>
    <phoneticPr fontId="1" type="noConversion"/>
  </si>
  <si>
    <t>보걸이</t>
    <phoneticPr fontId="1" type="noConversion"/>
  </si>
  <si>
    <t>(개소)</t>
    <phoneticPr fontId="1" type="noConversion"/>
  </si>
  <si>
    <t>스크류잭
(50ton)</t>
    <phoneticPr fontId="1" type="noConversion"/>
  </si>
  <si>
    <t>(개소)</t>
    <phoneticPr fontId="1" type="noConversion"/>
  </si>
  <si>
    <t>복공철판</t>
    <phoneticPr fontId="1" type="noConversion"/>
  </si>
  <si>
    <t>(㎡)</t>
    <phoneticPr fontId="1" type="noConversion"/>
  </si>
  <si>
    <t>토류판</t>
    <phoneticPr fontId="1" type="noConversion"/>
  </si>
  <si>
    <t>H-Pile손료</t>
    <phoneticPr fontId="1" type="noConversion"/>
  </si>
  <si>
    <t>(Kg)</t>
    <phoneticPr fontId="1" type="noConversion"/>
  </si>
  <si>
    <t>제수변실 설치수량(D80mm~D300mm)</t>
    <phoneticPr fontId="8" type="noConversion"/>
  </si>
  <si>
    <t>(</t>
    <phoneticPr fontId="8" type="noConversion"/>
  </si>
  <si>
    <t>*</t>
    <phoneticPr fontId="8" type="noConversion"/>
  </si>
  <si>
    <t>-</t>
    <phoneticPr fontId="8" type="noConversion"/>
  </si>
  <si>
    <t>*</t>
    <phoneticPr fontId="8" type="noConversion"/>
  </si>
  <si>
    <t>)</t>
    <phoneticPr fontId="8" type="noConversion"/>
  </si>
  <si>
    <t>=</t>
    <phoneticPr fontId="8" type="noConversion"/>
  </si>
  <si>
    <t>제    수    변    실     재    료    표</t>
    <phoneticPr fontId="8" type="noConversion"/>
  </si>
  <si>
    <t>명    칭</t>
    <phoneticPr fontId="8" type="noConversion"/>
  </si>
  <si>
    <t>규    격</t>
    <phoneticPr fontId="8" type="noConversion"/>
  </si>
  <si>
    <t>단위</t>
    <phoneticPr fontId="8" type="noConversion"/>
  </si>
  <si>
    <t>비고</t>
    <phoneticPr fontId="8" type="noConversion"/>
  </si>
  <si>
    <t>H</t>
    <phoneticPr fontId="8" type="noConversion"/>
  </si>
  <si>
    <t>H1+1.2</t>
    <phoneticPr fontId="8" type="noConversion"/>
  </si>
  <si>
    <t>mm</t>
    <phoneticPr fontId="8" type="noConversion"/>
  </si>
  <si>
    <t>H1</t>
    <phoneticPr fontId="8" type="noConversion"/>
  </si>
  <si>
    <t>vari.</t>
    <phoneticPr fontId="8" type="noConversion"/>
  </si>
  <si>
    <t>D</t>
    <phoneticPr fontId="8" type="noConversion"/>
  </si>
  <si>
    <t>관외경</t>
    <phoneticPr fontId="8" type="noConversion"/>
  </si>
  <si>
    <t>콘크리트</t>
    <phoneticPr fontId="8" type="noConversion"/>
  </si>
  <si>
    <t>δck=180kg/㎠</t>
    <phoneticPr fontId="8" type="noConversion"/>
  </si>
  <si>
    <t>㎥</t>
    <phoneticPr fontId="8" type="noConversion"/>
  </si>
  <si>
    <t>거푸집</t>
    <phoneticPr fontId="8" type="noConversion"/>
  </si>
  <si>
    <t>합판6회</t>
    <phoneticPr fontId="8" type="noConversion"/>
  </si>
  <si>
    <t>㎡</t>
    <phoneticPr fontId="8" type="noConversion"/>
  </si>
  <si>
    <t>철개</t>
    <phoneticPr fontId="8" type="noConversion"/>
  </si>
  <si>
    <t>∮648</t>
    <phoneticPr fontId="8" type="noConversion"/>
  </si>
  <si>
    <t>조</t>
    <phoneticPr fontId="8" type="noConversion"/>
  </si>
  <si>
    <t>철근콘크리트관</t>
    <phoneticPr fontId="8" type="noConversion"/>
  </si>
  <si>
    <t>D=800,
t=7.6Cm</t>
    <phoneticPr fontId="8" type="noConversion"/>
  </si>
  <si>
    <t>m</t>
    <phoneticPr fontId="8" type="noConversion"/>
  </si>
  <si>
    <t>고무판</t>
    <phoneticPr fontId="8" type="noConversion"/>
  </si>
  <si>
    <t>t=9.6mm
B=22.5Cm</t>
    <phoneticPr fontId="8" type="noConversion"/>
  </si>
  <si>
    <t>적벽돌쌓기</t>
    <phoneticPr fontId="8" type="noConversion"/>
  </si>
  <si>
    <t>190×90×57
표준형(1.0B)</t>
    <phoneticPr fontId="8" type="noConversion"/>
  </si>
  <si>
    <t>매</t>
    <phoneticPr fontId="8" type="noConversion"/>
  </si>
  <si>
    <t>H1에 따라 별도 산출</t>
    <phoneticPr fontId="8" type="noConversion"/>
  </si>
  <si>
    <t>캇터</t>
    <phoneticPr fontId="8" type="noConversion"/>
  </si>
  <si>
    <t>흄관 800</t>
    <phoneticPr fontId="8" type="noConversion"/>
  </si>
  <si>
    <t>개소</t>
    <phoneticPr fontId="8" type="noConversion"/>
  </si>
  <si>
    <t>받침목</t>
    <phoneticPr fontId="8" type="noConversion"/>
  </si>
  <si>
    <t>150×150×120</t>
    <phoneticPr fontId="8" type="noConversion"/>
  </si>
  <si>
    <t>㎥</t>
    <phoneticPr fontId="8" type="noConversion"/>
  </si>
  <si>
    <t>기초소장대</t>
    <phoneticPr fontId="8" type="noConversion"/>
  </si>
  <si>
    <t>철근콘크리트
(150×120×1200)</t>
    <phoneticPr fontId="8" type="noConversion"/>
  </si>
  <si>
    <t>개</t>
    <phoneticPr fontId="8" type="noConversion"/>
  </si>
  <si>
    <t>기   초   소   장   대   재   료   표(150×120×1200)</t>
    <phoneticPr fontId="8" type="noConversion"/>
  </si>
  <si>
    <t>콘크리트</t>
    <phoneticPr fontId="8" type="noConversion"/>
  </si>
  <si>
    <t>δck=180kg/㎠</t>
    <phoneticPr fontId="8" type="noConversion"/>
  </si>
  <si>
    <t>거푸집</t>
    <phoneticPr fontId="8" type="noConversion"/>
  </si>
  <si>
    <t>합판6회</t>
    <phoneticPr fontId="8" type="noConversion"/>
  </si>
  <si>
    <t>㎡</t>
    <phoneticPr fontId="8" type="noConversion"/>
  </si>
  <si>
    <t>철근가공조립</t>
    <phoneticPr fontId="8" type="noConversion"/>
  </si>
  <si>
    <t>간단</t>
    <phoneticPr fontId="8" type="noConversion"/>
  </si>
  <si>
    <t>Kg</t>
    <phoneticPr fontId="8" type="noConversion"/>
  </si>
  <si>
    <t>제수변실 설치수량(D400mm~D600mm)</t>
    <phoneticPr fontId="8" type="noConversion"/>
  </si>
  <si>
    <t>제    수    변    실     재    료    표</t>
    <phoneticPr fontId="8" type="noConversion"/>
  </si>
  <si>
    <t>명    칭</t>
    <phoneticPr fontId="8" type="noConversion"/>
  </si>
  <si>
    <t>규    격</t>
    <phoneticPr fontId="8" type="noConversion"/>
  </si>
  <si>
    <t>단위</t>
    <phoneticPr fontId="8" type="noConversion"/>
  </si>
  <si>
    <t>비고</t>
    <phoneticPr fontId="8" type="noConversion"/>
  </si>
  <si>
    <t>H</t>
    <phoneticPr fontId="8" type="noConversion"/>
  </si>
  <si>
    <t>H1+0.8</t>
    <phoneticPr fontId="8" type="noConversion"/>
  </si>
  <si>
    <t>mm</t>
    <phoneticPr fontId="8" type="noConversion"/>
  </si>
  <si>
    <t>h1</t>
    <phoneticPr fontId="8" type="noConversion"/>
  </si>
  <si>
    <t>vari.</t>
    <phoneticPr fontId="8" type="noConversion"/>
  </si>
  <si>
    <t>D</t>
    <phoneticPr fontId="8" type="noConversion"/>
  </si>
  <si>
    <t>관외경</t>
    <phoneticPr fontId="8" type="noConversion"/>
  </si>
  <si>
    <t>제수변철개</t>
    <phoneticPr fontId="8" type="noConversion"/>
  </si>
  <si>
    <t>∮648</t>
    <phoneticPr fontId="8" type="noConversion"/>
  </si>
  <si>
    <t>조</t>
    <phoneticPr fontId="8" type="noConversion"/>
  </si>
  <si>
    <t>장대</t>
    <phoneticPr fontId="8" type="noConversion"/>
  </si>
  <si>
    <t>철근콘크리트
(250×300×2200)</t>
    <phoneticPr fontId="8" type="noConversion"/>
  </si>
  <si>
    <t>개</t>
    <phoneticPr fontId="8" type="noConversion"/>
  </si>
  <si>
    <t>소장대</t>
    <phoneticPr fontId="8" type="noConversion"/>
  </si>
  <si>
    <t>철근콘크리트
(200×200×1300)</t>
    <phoneticPr fontId="8" type="noConversion"/>
  </si>
  <si>
    <t>콘크리트</t>
    <phoneticPr fontId="8" type="noConversion"/>
  </si>
  <si>
    <t>δck=180kg/㎠</t>
    <phoneticPr fontId="8" type="noConversion"/>
  </si>
  <si>
    <t>㎥</t>
    <phoneticPr fontId="8" type="noConversion"/>
  </si>
  <si>
    <t>거푸집</t>
    <phoneticPr fontId="8" type="noConversion"/>
  </si>
  <si>
    <t>합판6회</t>
    <phoneticPr fontId="8" type="noConversion"/>
  </si>
  <si>
    <t>㎡</t>
    <phoneticPr fontId="8" type="noConversion"/>
  </si>
  <si>
    <t>받침목</t>
    <phoneticPr fontId="8" type="noConversion"/>
  </si>
  <si>
    <t>150×150×120</t>
    <phoneticPr fontId="8" type="noConversion"/>
  </si>
  <si>
    <t>적벽돌쌓기</t>
    <phoneticPr fontId="8" type="noConversion"/>
  </si>
  <si>
    <t>190×90×57
표준형(2.0B)</t>
    <phoneticPr fontId="8" type="noConversion"/>
  </si>
  <si>
    <t>천매</t>
    <phoneticPr fontId="8" type="noConversion"/>
  </si>
  <si>
    <t>H1에 따라 별도 산출</t>
    <phoneticPr fontId="8" type="noConversion"/>
  </si>
  <si>
    <t>t=9.6mm
B=45Cm</t>
    <phoneticPr fontId="8" type="noConversion"/>
  </si>
  <si>
    <t>설치공</t>
    <phoneticPr fontId="8" type="noConversion"/>
  </si>
  <si>
    <t>보통인부</t>
    <phoneticPr fontId="8" type="noConversion"/>
  </si>
  <si>
    <t>인</t>
    <phoneticPr fontId="8" type="noConversion"/>
  </si>
  <si>
    <t>기   초   소   장   대   재   료   표</t>
    <phoneticPr fontId="8" type="noConversion"/>
  </si>
  <si>
    <t>(250×300×2200)</t>
    <phoneticPr fontId="8" type="noConversion"/>
  </si>
  <si>
    <t>(200×200×1300)</t>
    <phoneticPr fontId="8" type="noConversion"/>
  </si>
  <si>
    <t>철근가공조립</t>
    <phoneticPr fontId="8" type="noConversion"/>
  </si>
  <si>
    <t>간단</t>
    <phoneticPr fontId="8" type="noConversion"/>
  </si>
  <si>
    <t>Kg</t>
    <phoneticPr fontId="8" type="noConversion"/>
  </si>
  <si>
    <t>C</t>
    <phoneticPr fontId="8" type="noConversion"/>
  </si>
  <si>
    <t>철근콘크리트
(300×350×3100)</t>
    <phoneticPr fontId="8" type="noConversion"/>
  </si>
  <si>
    <t>철근콘크리트
(300×350×3500)</t>
    <phoneticPr fontId="8" type="noConversion"/>
  </si>
  <si>
    <t>고무판수량산출</t>
    <phoneticPr fontId="8" type="noConversion"/>
  </si>
  <si>
    <t>고무판</t>
    <phoneticPr fontId="8" type="noConversion"/>
  </si>
  <si>
    <t>t=15.8mm
B=22.5Cm</t>
    <phoneticPr fontId="8" type="noConversion"/>
  </si>
  <si>
    <t>D800</t>
    <phoneticPr fontId="8" type="noConversion"/>
  </si>
  <si>
    <t>*</t>
    <phoneticPr fontId="8" type="noConversion"/>
  </si>
  <si>
    <t>설치공</t>
    <phoneticPr fontId="8" type="noConversion"/>
  </si>
  <si>
    <t>보통인부</t>
    <phoneticPr fontId="8" type="noConversion"/>
  </si>
  <si>
    <t>인</t>
    <phoneticPr fontId="8" type="noConversion"/>
  </si>
  <si>
    <t>기   초   소   장   대   재   료   표</t>
    <phoneticPr fontId="8" type="noConversion"/>
  </si>
  <si>
    <t>(300×350×3100)</t>
    <phoneticPr fontId="8" type="noConversion"/>
  </si>
  <si>
    <t>(300×350×3500)</t>
    <phoneticPr fontId="8" type="noConversion"/>
  </si>
  <si>
    <t>(200×200×1300)</t>
    <phoneticPr fontId="8" type="noConversion"/>
  </si>
  <si>
    <t>철근가공조립</t>
    <phoneticPr fontId="8" type="noConversion"/>
  </si>
  <si>
    <t>간단</t>
    <phoneticPr fontId="8" type="noConversion"/>
  </si>
  <si>
    <t>Kg</t>
    <phoneticPr fontId="8" type="noConversion"/>
  </si>
  <si>
    <t>제수변실(흄관D=600mm)</t>
    <phoneticPr fontId="8" type="noConversion"/>
  </si>
  <si>
    <t>아스팔트</t>
    <phoneticPr fontId="8" type="noConversion"/>
  </si>
  <si>
    <t>H=1.28+h</t>
    <phoneticPr fontId="8" type="noConversion"/>
  </si>
  <si>
    <t>철개보호콘크리트</t>
    <phoneticPr fontId="8" type="noConversion"/>
  </si>
  <si>
    <t>보조기층</t>
    <phoneticPr fontId="8" type="noConversion"/>
  </si>
  <si>
    <t>1.2*1.2*0.25</t>
    <phoneticPr fontId="8" type="noConversion"/>
  </si>
  <si>
    <t>흄관D=600mm</t>
    <phoneticPr fontId="8" type="noConversion"/>
  </si>
  <si>
    <t>H=0.83</t>
    <phoneticPr fontId="8" type="noConversion"/>
  </si>
  <si>
    <t>되메우기(모래)</t>
    <phoneticPr fontId="8" type="noConversion"/>
  </si>
  <si>
    <t>D=000mm</t>
    <phoneticPr fontId="15" type="noConversion"/>
  </si>
  <si>
    <t>h</t>
    <phoneticPr fontId="8" type="noConversion"/>
  </si>
  <si>
    <t>수량산출서(1개소당)</t>
    <phoneticPr fontId="8" type="noConversion"/>
  </si>
  <si>
    <t>레미콘(25-210-12)</t>
    <phoneticPr fontId="15" type="noConversion"/>
  </si>
  <si>
    <t>바닥</t>
    <phoneticPr fontId="8" type="noConversion"/>
  </si>
  <si>
    <t>1.2*1.2*0.2=0.29㎥</t>
    <phoneticPr fontId="15" type="noConversion"/>
  </si>
  <si>
    <t>상판</t>
    <phoneticPr fontId="8" type="noConversion"/>
  </si>
  <si>
    <t>1.2*1.2*0.25-3.14*0.7*0.7/4*0.25=0.26㎥</t>
    <phoneticPr fontId="15" type="noConversion"/>
  </si>
  <si>
    <t>계</t>
    <phoneticPr fontId="15" type="noConversion"/>
  </si>
  <si>
    <t>0.55㎥</t>
    <phoneticPr fontId="15" type="noConversion"/>
  </si>
  <si>
    <t>거푸집(소형4회)</t>
    <phoneticPr fontId="15" type="noConversion"/>
  </si>
  <si>
    <t>1.2*4*0.20 =         0.96㎡</t>
    <phoneticPr fontId="15" type="noConversion"/>
  </si>
  <si>
    <t>상판</t>
    <phoneticPr fontId="8" type="noConversion"/>
  </si>
  <si>
    <t>1.2*4*0.25+1.2*1.2=     2.64㎡</t>
    <phoneticPr fontId="15" type="noConversion"/>
  </si>
  <si>
    <t>계</t>
    <phoneticPr fontId="15" type="noConversion"/>
  </si>
  <si>
    <t>3.62㎡</t>
    <phoneticPr fontId="15" type="noConversion"/>
  </si>
  <si>
    <t>철근(D16 @0.2)</t>
    <phoneticPr fontId="15" type="noConversion"/>
  </si>
  <si>
    <t>1.1*6*4=26.4m</t>
    <phoneticPr fontId="15" type="noConversion"/>
  </si>
  <si>
    <t>26.4*1.56=41.18kg</t>
    <phoneticPr fontId="15" type="noConversion"/>
  </si>
  <si>
    <t>적벽돌 쌓기(1B)</t>
    <phoneticPr fontId="15" type="noConversion"/>
  </si>
  <si>
    <t>조적 높이에 따라 계산</t>
    <phoneticPr fontId="15" type="noConversion"/>
  </si>
  <si>
    <t>1B=149매/㎡</t>
    <phoneticPr fontId="8" type="noConversion"/>
  </si>
  <si>
    <t>흄관(D600)</t>
    <phoneticPr fontId="15" type="noConversion"/>
  </si>
  <si>
    <t>0.83m</t>
    <phoneticPr fontId="15" type="noConversion"/>
  </si>
  <si>
    <t>제수변실(흄관D=800mm)</t>
    <phoneticPr fontId="8" type="noConversion"/>
  </si>
  <si>
    <t>아스팔트</t>
    <phoneticPr fontId="8" type="noConversion"/>
  </si>
  <si>
    <t>H=1.28+h</t>
    <phoneticPr fontId="8" type="noConversion"/>
  </si>
  <si>
    <t>철개보호콘크리트</t>
    <phoneticPr fontId="8" type="noConversion"/>
  </si>
  <si>
    <t>보조기층</t>
    <phoneticPr fontId="8" type="noConversion"/>
  </si>
  <si>
    <t>1.2*1.2*0.25</t>
    <phoneticPr fontId="8" type="noConversion"/>
  </si>
  <si>
    <t>흄관D=800mm</t>
    <phoneticPr fontId="8" type="noConversion"/>
  </si>
  <si>
    <t>H=0.83</t>
    <phoneticPr fontId="8" type="noConversion"/>
  </si>
  <si>
    <t>되메우기</t>
    <phoneticPr fontId="8" type="noConversion"/>
  </si>
  <si>
    <t>D=000mm</t>
    <phoneticPr fontId="15" type="noConversion"/>
  </si>
  <si>
    <t>h</t>
    <phoneticPr fontId="8" type="noConversion"/>
  </si>
  <si>
    <t>수량산출서(1개소당)</t>
    <phoneticPr fontId="8" type="noConversion"/>
  </si>
  <si>
    <t>레미콘(25-210-12)</t>
    <phoneticPr fontId="15" type="noConversion"/>
  </si>
  <si>
    <t>1.2*1.2*0.2=0.29㎥</t>
    <phoneticPr fontId="15" type="noConversion"/>
  </si>
  <si>
    <t>0.55㎥</t>
    <phoneticPr fontId="15" type="noConversion"/>
  </si>
  <si>
    <t>1.2*4*0.20 =         0.96㎡</t>
    <phoneticPr fontId="15" type="noConversion"/>
  </si>
  <si>
    <t>1.1*6*4=26.4m</t>
    <phoneticPr fontId="15" type="noConversion"/>
  </si>
  <si>
    <t>조적 높이에 따라 계산</t>
    <phoneticPr fontId="15" type="noConversion"/>
  </si>
  <si>
    <t>흄관(D800)</t>
    <phoneticPr fontId="15" type="noConversion"/>
  </si>
  <si>
    <t>0.83m</t>
    <phoneticPr fontId="15" type="noConversion"/>
  </si>
  <si>
    <t xml:space="preserve">           </t>
    <phoneticPr fontId="8" type="noConversion"/>
  </si>
  <si>
    <t>H-Pile박기</t>
    <phoneticPr fontId="1" type="noConversion"/>
  </si>
  <si>
    <t>(m)</t>
    <phoneticPr fontId="1" type="noConversion"/>
  </si>
  <si>
    <t>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</si>
</sst>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9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&quot;D&quot;General"/>
    <numFmt numFmtId="177" formatCode="0.00_);[Red]\(0.00\)"/>
    <numFmt numFmtId="178" formatCode="&quot;t=&quot;General&quot;m&quot;"/>
    <numFmt numFmtId="179" formatCode="&quot;h1=&quot;General&quot;m&quot;"/>
    <numFmt numFmtId="180" formatCode="0.00&quot;kg/m&quot;"/>
    <numFmt numFmtId="181" formatCode="#,##0.00_);[Red]\(#,##0.00\)"/>
    <numFmt numFmtId="182" formatCode="0.000_ "/>
    <numFmt numFmtId="183" formatCode="&quot;^&quot;General"/>
    <numFmt numFmtId="184" formatCode="0.0_ "/>
    <numFmt numFmtId="185" formatCode="_-* #,##0.00_-;\-* #,##0.00_-;_-* &quot;-&quot;_-;_-@_-"/>
    <numFmt numFmtId="186" formatCode="_-* #,##0.000_-;\-* #,##0.000_-;_-* &quot;-&quot;_-;_-@_-"/>
    <numFmt numFmtId="187" formatCode="_-* #,##0.0000_-;\-* #,##0.0000_-;_-* &quot;-&quot;_-;_-@_-"/>
    <numFmt numFmtId="188" formatCode="_-* #,##0.0_-;\-* #,##0.0_-;_-* &quot;-&quot;_-;_-@_-"/>
    <numFmt numFmtId="189" formatCode="0.0"/>
    <numFmt numFmtId="190" formatCode="\ "/>
    <numFmt numFmtId="191" formatCode="_ * #,##0.00_ ;_ * \-#,##0.00_ ;_ * &quot;-&quot;??_ ;_ @_ "/>
    <numFmt numFmtId="192" formatCode="_ * #,##0_ ;_ * \-#,##0_ ;_ * &quot;-&quot;_ ;_ @_ "/>
    <numFmt numFmtId="193" formatCode="mm&quot;월&quot;\ dd&quot;일&quot;"/>
    <numFmt numFmtId="194" formatCode="0.0%"/>
    <numFmt numFmtId="195" formatCode="0.00000"/>
    <numFmt numFmtId="196" formatCode="_ &quot;₩&quot;* #,##0_ ;_ &quot;₩&quot;* \-#,##0_ ;_ &quot;₩&quot;* &quot;-&quot;_ ;_ @_ "/>
    <numFmt numFmtId="197" formatCode="_ &quot;₩&quot;* #,##0.00_ ;_ &quot;₩&quot;* \-#,##0.00_ ;_ &quot;₩&quot;* &quot;-&quot;??_ ;_ @_ "/>
    <numFmt numFmtId="198" formatCode="#,##0.0000"/>
    <numFmt numFmtId="199" formatCode="&quot;₩&quot;#,##0.00;&quot;₩&quot;\-#,##0.00"/>
    <numFmt numFmtId="200" formatCode="&quot;$&quot;#,##0.00_);[Red]\(&quot;$&quot;#,##0.00\)"/>
    <numFmt numFmtId="201" formatCode="&quot;$&quot;#,##0_);[Red]\(&quot;$&quot;#,##0\)"/>
    <numFmt numFmtId="202" formatCode="&quot;₩&quot;#,##0.00;[Red]&quot;₩&quot;\-#,##0.00"/>
    <numFmt numFmtId="203" formatCode="&quot;$&quot;#,##0.00;;"/>
    <numFmt numFmtId="204" formatCode="0\ &quot;EA&quot;"/>
    <numFmt numFmtId="205" formatCode="_-[$€-2]* #,##0.00_-;\-[$€-2]* #,##0.00_-;_-[$€-2]* &quot;-&quot;??_-"/>
    <numFmt numFmtId="206" formatCode="_ * #,##0_ ;_ * &quot;₩&quot;&quot;₩&quot;&quot;₩&quot;&quot;₩&quot;&quot;₩&quot;\-#,##0_ ;_ * &quot;-&quot;_ ;_ @_ "/>
    <numFmt numFmtId="207" formatCode="General_)"/>
    <numFmt numFmtId="208" formatCode="&quot;Fr.&quot;\ #,##0;[Red]&quot;Fr.&quot;\ \-#,##0"/>
    <numFmt numFmtId="209" formatCode="&quot;Fr.&quot;\ #,##0.00;[Red]&quot;Fr.&quot;\ \-#,##0.00"/>
    <numFmt numFmtId="210" formatCode="0.000"/>
    <numFmt numFmtId="211" formatCode="_ * #,##0.0000_ ;_ * \-#,##0.0000_ ;_ * &quot;-&quot;_ ;_ @_ "/>
    <numFmt numFmtId="212" formatCode="&quot;$&quot;#,##0.00"/>
    <numFmt numFmtId="213" formatCode="_*\ ??_-"/>
    <numFmt numFmtId="214" formatCode="0.0_)"/>
    <numFmt numFmtId="215" formatCode="0\ &quot;t&quot;"/>
    <numFmt numFmtId="216" formatCode="&quot;US$&quot;#,##0_);\(&quot;US$&quot;#,##0\)"/>
    <numFmt numFmtId="217" formatCode="&quot;R$&quot;#,##0.00;&quot;R$&quot;\-#,##0.00"/>
    <numFmt numFmtId="218" formatCode="0.0_);[Red]\(0.0\)"/>
    <numFmt numFmtId="219" formatCode="#,##0_ "/>
    <numFmt numFmtId="220" formatCode="#,##0.00_ "/>
    <numFmt numFmtId="221" formatCode="0.000000"/>
    <numFmt numFmtId="222" formatCode="0_ "/>
    <numFmt numFmtId="223" formatCode="&quot;SFr.&quot;\ #,##0;&quot;SFr.&quot;\ \-#,##0"/>
    <numFmt numFmtId="224" formatCode="0.000\ "/>
    <numFmt numFmtId="225" formatCode="_(* #,##0.00_);_(* \(#,##0.00\);_(* &quot;-&quot;??_);_(@_)"/>
    <numFmt numFmtId="226" formatCode="_(\$#,##0.00_);[Red]\(\$#,##0.00\)"/>
    <numFmt numFmtId="227" formatCode="&quot;  &quot;@"/>
    <numFmt numFmtId="228" formatCode="0.00\ &quot;)&quot;"/>
    <numFmt numFmtId="229" formatCode="0.00\ &quot;)]&quot;"/>
    <numFmt numFmtId="230" formatCode="0.000\ &quot;²&quot;"/>
    <numFmt numFmtId="231" formatCode="&quot;(&quot;\ 0.00"/>
    <numFmt numFmtId="232" formatCode="&quot;[(&quot;\ 0.00"/>
    <numFmt numFmtId="233" formatCode="_ * #,##0_ ;_ * &quot;₩&quot;\!\-#,##0_ ;_ * &quot;-&quot;_ ;_ @_ "/>
    <numFmt numFmtId="234" formatCode="_ * #,##0_ ;_ * &quot;₩&quot;&quot;₩&quot;&quot;₩&quot;&quot;₩&quot;\-#,##0_ ;_ * &quot;-&quot;_ ;_ @_ "/>
    <numFmt numFmtId="235" formatCode="0;[Red]0"/>
    <numFmt numFmtId="236" formatCode="#,##0;[Red]#,##0"/>
    <numFmt numFmtId="237" formatCode="0.000;[Red]0.000"/>
    <numFmt numFmtId="238" formatCode="0.000_);[Red]\(0.000\)"/>
    <numFmt numFmtId="239" formatCode="&quot;₩&quot;#,##0.00\ ;\(&quot;₩&quot;#,##0.00\)"/>
    <numFmt numFmtId="240" formatCode="&quot;₩&quot;#,##0;&quot;₩&quot;\-#,##0"/>
  </numFmts>
  <fonts count="9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굴림"/>
      <family val="3"/>
      <charset val="129"/>
    </font>
    <font>
      <b/>
      <sz val="20"/>
      <color theme="1"/>
      <name val="굴림"/>
      <family val="3"/>
      <charset val="129"/>
    </font>
    <font>
      <sz val="11"/>
      <name val="돋움"/>
      <family val="3"/>
      <charset val="129"/>
    </font>
    <font>
      <sz val="12"/>
      <name val="굴림"/>
      <family val="3"/>
      <charset val="129"/>
    </font>
    <font>
      <b/>
      <sz val="12"/>
      <name val="굴림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28"/>
      <name val="견고딕"/>
      <family val="1"/>
      <charset val="129"/>
    </font>
    <font>
      <b/>
      <sz val="11"/>
      <name val="견고딕"/>
      <family val="1"/>
      <charset val="129"/>
    </font>
    <font>
      <b/>
      <sz val="11"/>
      <name val="굴림체"/>
      <family val="3"/>
      <charset val="129"/>
    </font>
    <font>
      <b/>
      <sz val="9"/>
      <name val="가을체"/>
      <family val="1"/>
      <charset val="129"/>
    </font>
    <font>
      <b/>
      <sz val="24"/>
      <name val="견고딕"/>
      <family val="1"/>
      <charset val="129"/>
    </font>
    <font>
      <sz val="11"/>
      <name val="견고딕"/>
      <family val="1"/>
      <charset val="129"/>
    </font>
    <font>
      <b/>
      <sz val="11"/>
      <color indexed="9"/>
      <name val="견고딕"/>
      <family val="1"/>
      <charset val="129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0"/>
      <name val="Arial"/>
      <family val="2"/>
    </font>
    <font>
      <sz val="12"/>
      <name val="돋움체"/>
      <family val="3"/>
      <charset val="129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name val="Gulim"/>
      <family val="3"/>
    </font>
    <font>
      <sz val="8"/>
      <color indexed="8"/>
      <name val="Gulim"/>
      <family val="3"/>
    </font>
    <font>
      <sz val="8"/>
      <color indexed="8"/>
      <name val="Arial"/>
      <family val="2"/>
    </font>
    <font>
      <b/>
      <sz val="10"/>
      <name val="Arial"/>
      <family val="2"/>
    </font>
    <font>
      <sz val="10"/>
      <name val="굴림체"/>
      <family val="3"/>
      <charset val="129"/>
    </font>
    <font>
      <sz val="12"/>
      <name val="Times New Roman"/>
      <family val="1"/>
    </font>
    <font>
      <sz val="13"/>
      <name val="돋움체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0"/>
      <name val="μ¸¿oA¼"/>
      <family val="3"/>
      <charset val="129"/>
    </font>
    <font>
      <b/>
      <sz val="8"/>
      <name val="Arial"/>
      <family val="2"/>
    </font>
    <font>
      <sz val="12"/>
      <name val="System"/>
      <family val="2"/>
      <charset val="129"/>
    </font>
    <font>
      <b/>
      <sz val="10"/>
      <name val="Helv"/>
      <family val="2"/>
    </font>
    <font>
      <sz val="10"/>
      <color indexed="9"/>
      <name val="Arial"/>
      <family val="2"/>
    </font>
    <font>
      <sz val="9"/>
      <name val="Arial"/>
      <family val="2"/>
    </font>
    <font>
      <b/>
      <sz val="11"/>
      <color indexed="16"/>
      <name val="Arial"/>
      <family val="2"/>
    </font>
    <font>
      <b/>
      <sz val="10"/>
      <color indexed="17"/>
      <name val="Arial"/>
      <family val="2"/>
    </font>
    <font>
      <b/>
      <sz val="9"/>
      <name val="Arial"/>
      <family val="2"/>
    </font>
    <font>
      <sz val="10"/>
      <name val="MS Serif"/>
      <family val="1"/>
    </font>
    <font>
      <b/>
      <i/>
      <sz val="14"/>
      <name val="Times New Roman"/>
      <family val="1"/>
    </font>
    <font>
      <sz val="8"/>
      <name val="Arial"/>
      <family val="2"/>
    </font>
    <font>
      <sz val="10"/>
      <color indexed="16"/>
      <name val="MS Serif"/>
      <family val="1"/>
    </font>
    <font>
      <sz val="10"/>
      <name val="돋움체"/>
      <family val="3"/>
      <charset val="129"/>
    </font>
    <font>
      <sz val="12"/>
      <color indexed="24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9"/>
      <color indexed="9"/>
      <name val="Arial"/>
      <family val="2"/>
    </font>
    <font>
      <b/>
      <sz val="18"/>
      <name val="Arial"/>
      <family val="2"/>
    </font>
    <font>
      <b/>
      <i/>
      <sz val="12"/>
      <color indexed="16"/>
      <name val="Times New Roman"/>
      <family val="1"/>
    </font>
    <font>
      <u/>
      <sz val="10"/>
      <color indexed="12"/>
      <name val="MS Sans Serif"/>
      <family val="2"/>
    </font>
    <font>
      <b/>
      <i/>
      <sz val="12"/>
      <name val="Times New Roman"/>
      <family val="1"/>
    </font>
    <font>
      <b/>
      <sz val="11"/>
      <name val="Helv"/>
      <family val="2"/>
    </font>
    <font>
      <sz val="9"/>
      <name val="돋움체"/>
      <family val="3"/>
      <charset val="129"/>
    </font>
    <font>
      <sz val="7"/>
      <name val="Small Fonts"/>
      <family val="2"/>
    </font>
    <font>
      <sz val="12"/>
      <name val="Helv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8"/>
      <name val="Helv"/>
      <family val="2"/>
    </font>
    <font>
      <b/>
      <sz val="12"/>
      <color indexed="16"/>
      <name val="Arial"/>
      <family val="2"/>
    </font>
    <font>
      <sz val="9"/>
      <name val="돋움"/>
      <family val="3"/>
      <charset val="129"/>
    </font>
    <font>
      <b/>
      <sz val="16"/>
      <name val="돋움"/>
      <family val="3"/>
      <charset val="129"/>
    </font>
    <font>
      <b/>
      <i/>
      <sz val="18"/>
      <color indexed="16"/>
      <name val="Times New Roman"/>
      <family val="1"/>
    </font>
    <font>
      <b/>
      <sz val="8"/>
      <color indexed="8"/>
      <name val="Helv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sz val="12"/>
      <name val="굴림체"/>
      <family val="3"/>
      <charset val="129"/>
    </font>
    <font>
      <b/>
      <sz val="11"/>
      <name val="Times New Roman"/>
      <family val="1"/>
    </font>
    <font>
      <b/>
      <sz val="8"/>
      <color indexed="32"/>
      <name val="Arial"/>
      <family val="2"/>
    </font>
    <font>
      <sz val="8"/>
      <name val="바탕체"/>
      <family val="1"/>
      <charset val="129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1"/>
      <name val="돋움체"/>
      <family val="3"/>
      <charset val="129"/>
    </font>
    <font>
      <b/>
      <sz val="14"/>
      <color indexed="12"/>
      <name val="바탕체"/>
      <family val="1"/>
      <charset val="129"/>
    </font>
    <font>
      <u/>
      <sz val="9"/>
      <color indexed="36"/>
      <name val="바탕체"/>
      <family val="1"/>
      <charset val="129"/>
    </font>
    <font>
      <sz val="14"/>
      <name val="뼥?ⓒ"/>
      <family val="3"/>
      <charset val="129"/>
    </font>
    <font>
      <sz val="12"/>
      <name val="뼻뮝"/>
      <family val="3"/>
      <charset val="129"/>
    </font>
    <font>
      <sz val="9"/>
      <name val="바탕체"/>
      <family val="1"/>
      <charset val="129"/>
    </font>
    <font>
      <b/>
      <sz val="12"/>
      <name val="돋움체"/>
      <family val="3"/>
      <charset val="129"/>
    </font>
    <font>
      <sz val="9"/>
      <name val="굴림체"/>
      <family val="3"/>
      <charset val="129"/>
    </font>
    <font>
      <sz val="10"/>
      <name val="명조"/>
      <family val="3"/>
      <charset val="129"/>
    </font>
    <font>
      <b/>
      <sz val="12"/>
      <color indexed="12"/>
      <name val="돋움체"/>
      <family val="3"/>
      <charset val="129"/>
    </font>
    <font>
      <sz val="10"/>
      <name val="바탕체"/>
      <family val="1"/>
      <charset val="129"/>
    </font>
    <font>
      <sz val="10"/>
      <color indexed="12"/>
      <name val="굴림체"/>
      <family val="3"/>
      <charset val="129"/>
    </font>
    <font>
      <b/>
      <u/>
      <sz val="10"/>
      <color indexed="12"/>
      <name val="고딕"/>
      <family val="3"/>
      <charset val="129"/>
    </font>
    <font>
      <sz val="12"/>
      <name val="명조"/>
      <family val="3"/>
      <charset val="129"/>
    </font>
    <font>
      <b/>
      <u/>
      <sz val="14"/>
      <name val="굴림체"/>
      <family val="3"/>
      <charset val="129"/>
    </font>
    <font>
      <sz val="9.5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15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 style="thin">
        <color auto="1"/>
      </diagonal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ck">
        <color indexed="9"/>
      </left>
      <right/>
      <top style="thick">
        <color indexed="9"/>
      </top>
      <bottom style="thick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9"/>
      </right>
      <top style="thin">
        <color indexed="9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10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12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</borders>
  <cellStyleXfs count="95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190" fontId="20" fillId="0" borderId="0" applyFill="0" applyBorder="0" applyProtection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22" fillId="0" borderId="0" applyFont="0" applyFill="0" applyBorder="0" applyAlignment="0" applyProtection="0"/>
    <xf numFmtId="40" fontId="20" fillId="0" borderId="41"/>
    <xf numFmtId="193" fontId="20" fillId="0" borderId="0">
      <alignment horizontal="center"/>
    </xf>
    <xf numFmtId="0" fontId="20" fillId="0" borderId="0"/>
    <xf numFmtId="0" fontId="20" fillId="0" borderId="0"/>
    <xf numFmtId="0" fontId="21" fillId="0" borderId="0" applyFont="0" applyFill="0" applyBorder="0" applyAlignment="0" applyProtection="0"/>
    <xf numFmtId="0" fontId="21" fillId="0" borderId="0"/>
    <xf numFmtId="192" fontId="21" fillId="0" borderId="0" applyFont="0" applyFill="0" applyBorder="0" applyAlignment="0" applyProtection="0"/>
    <xf numFmtId="38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91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4" fillId="0" borderId="0"/>
    <xf numFmtId="0" fontId="4" fillId="0" borderId="0"/>
    <xf numFmtId="0" fontId="21" fillId="0" borderId="0" applyFont="0" applyFill="0" applyBorder="0" applyAlignment="0" applyProtection="0"/>
    <xf numFmtId="0" fontId="2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5" fillId="0" borderId="0"/>
    <xf numFmtId="0" fontId="26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 applyFont="0" applyFill="0" applyBorder="0" applyAlignment="0" applyProtection="0"/>
    <xf numFmtId="0" fontId="21" fillId="0" borderId="0"/>
    <xf numFmtId="0" fontId="4" fillId="0" borderId="0"/>
    <xf numFmtId="0" fontId="4" fillId="0" borderId="0"/>
    <xf numFmtId="194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1" fillId="0" borderId="0"/>
    <xf numFmtId="192" fontId="20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 applyFont="0" applyFill="0" applyBorder="0" applyAlignment="0" applyProtection="0"/>
    <xf numFmtId="192" fontId="20" fillId="0" borderId="0" applyFont="0" applyFill="0" applyBorder="0" applyAlignment="0" applyProtection="0"/>
    <xf numFmtId="192" fontId="20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4" fillId="0" borderId="0"/>
    <xf numFmtId="0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191" fontId="21" fillId="0" borderId="0" applyFont="0" applyFill="0" applyBorder="0" applyAlignment="0" applyProtection="0"/>
    <xf numFmtId="0" fontId="28" fillId="0" borderId="0"/>
    <xf numFmtId="0" fontId="21" fillId="0" borderId="0"/>
    <xf numFmtId="0" fontId="21" fillId="0" borderId="0"/>
    <xf numFmtId="0" fontId="29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30" fillId="0" borderId="0"/>
    <xf numFmtId="192" fontId="31" fillId="0" borderId="0" applyFont="0" applyFill="0" applyBorder="0" applyAlignment="0" applyProtection="0"/>
    <xf numFmtId="0" fontId="20" fillId="0" borderId="42">
      <alignment horizontal="center"/>
    </xf>
    <xf numFmtId="0" fontId="21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96" fontId="34" fillId="0" borderId="0" applyFont="0" applyFill="0" applyBorder="0" applyAlignment="0" applyProtection="0"/>
    <xf numFmtId="196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97" fontId="34" fillId="0" borderId="0" applyFont="0" applyFill="0" applyBorder="0" applyAlignment="0" applyProtection="0"/>
    <xf numFmtId="197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23" fillId="0" borderId="0"/>
    <xf numFmtId="197" fontId="36" fillId="0" borderId="0" applyFont="0" applyFill="0" applyBorder="0" applyAlignment="0" applyProtection="0"/>
    <xf numFmtId="192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1" fillId="3" borderId="0" applyBorder="0" applyAlignment="0" applyProtection="0"/>
    <xf numFmtId="49" fontId="37" fillId="4" borderId="0" applyBorder="0">
      <alignment horizontal="right"/>
    </xf>
    <xf numFmtId="191" fontId="21" fillId="0" borderId="0" applyFont="0" applyFill="0" applyBorder="0" applyAlignment="0" applyProtection="0"/>
    <xf numFmtId="0" fontId="38" fillId="0" borderId="0"/>
    <xf numFmtId="0" fontId="34" fillId="0" borderId="0"/>
    <xf numFmtId="0" fontId="35" fillId="0" borderId="0"/>
    <xf numFmtId="0" fontId="38" fillId="0" borderId="0"/>
    <xf numFmtId="0" fontId="4" fillId="0" borderId="0" applyFill="0" applyBorder="0" applyAlignment="0"/>
    <xf numFmtId="0" fontId="39" fillId="0" borderId="0"/>
    <xf numFmtId="0" fontId="37" fillId="5" borderId="18">
      <alignment horizontal="center"/>
    </xf>
    <xf numFmtId="0" fontId="40" fillId="6" borderId="43" applyNumberFormat="0" applyBorder="0" applyAlignment="0">
      <alignment horizontal="left" wrapText="1"/>
    </xf>
    <xf numFmtId="198" fontId="20" fillId="0" borderId="0">
      <protection locked="0"/>
    </xf>
    <xf numFmtId="38" fontId="21" fillId="0" borderId="0" applyFont="0" applyFill="0" applyBorder="0" applyAlignment="0" applyProtection="0"/>
    <xf numFmtId="199" fontId="4" fillId="0" borderId="0"/>
    <xf numFmtId="191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0" fontId="41" fillId="4" borderId="0"/>
    <xf numFmtId="0" fontId="42" fillId="4" borderId="0" applyNumberFormat="0" applyFill="0" applyBorder="0"/>
    <xf numFmtId="0" fontId="43" fillId="4" borderId="0" applyNumberFormat="0" applyFill="0" applyBorder="0"/>
    <xf numFmtId="0" fontId="44" fillId="4" borderId="0" applyNumberFormat="0" applyFill="0" applyBorder="0"/>
    <xf numFmtId="0" fontId="45" fillId="0" borderId="0" applyNumberFormat="0" applyAlignment="0">
      <alignment horizontal="left"/>
    </xf>
    <xf numFmtId="0" fontId="46" fillId="5" borderId="44" applyFont="0" applyBorder="0">
      <alignment horizontal="centerContinuous" vertical="center"/>
    </xf>
    <xf numFmtId="200" fontId="47" fillId="4" borderId="45" applyBorder="0"/>
    <xf numFmtId="0" fontId="29" fillId="0" borderId="0" applyFont="0" applyFill="0" applyBorder="0" applyAlignment="0" applyProtection="0"/>
    <xf numFmtId="0" fontId="21" fillId="0" borderId="0" applyFont="0" applyFill="0" applyBorder="0" applyAlignment="0" applyProtection="0"/>
    <xf numFmtId="198" fontId="20" fillId="0" borderId="0">
      <protection locked="0"/>
    </xf>
    <xf numFmtId="201" fontId="21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202" fontId="4" fillId="0" borderId="0"/>
    <xf numFmtId="0" fontId="21" fillId="0" borderId="0"/>
    <xf numFmtId="0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7" borderId="46" applyBorder="0"/>
    <xf numFmtId="203" fontId="21" fillId="7" borderId="47" applyBorder="0">
      <alignment horizontal="center"/>
    </xf>
    <xf numFmtId="197" fontId="4" fillId="0" borderId="0"/>
    <xf numFmtId="204" fontId="41" fillId="0" borderId="0" applyFill="0" applyBorder="0">
      <alignment horizontal="centerContinuous"/>
    </xf>
    <xf numFmtId="0" fontId="21" fillId="0" borderId="0" applyFont="0" applyFill="0" applyBorder="0" applyAlignment="0" applyProtection="0"/>
    <xf numFmtId="0" fontId="48" fillId="0" borderId="0" applyNumberFormat="0" applyAlignment="0">
      <alignment horizontal="left"/>
    </xf>
    <xf numFmtId="205" fontId="49" fillId="0" borderId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50" fillId="0" borderId="0" applyNumberFormat="0" applyFont="0" applyFill="0" applyBorder="0" applyAlignment="0" applyProtection="0"/>
    <xf numFmtId="0" fontId="47" fillId="4" borderId="0"/>
    <xf numFmtId="2" fontId="21" fillId="0" borderId="0" applyFont="0" applyFill="0" applyBorder="0" applyAlignment="0" applyProtection="0"/>
    <xf numFmtId="206" fontId="20" fillId="0" borderId="0"/>
    <xf numFmtId="192" fontId="20" fillId="0" borderId="0" applyFont="0" applyFill="0" applyBorder="0" applyAlignment="0" applyProtection="0"/>
    <xf numFmtId="38" fontId="47" fillId="3" borderId="0" applyNumberFormat="0" applyBorder="0" applyAlignment="0" applyProtection="0"/>
    <xf numFmtId="0" fontId="51" fillId="0" borderId="0">
      <alignment horizontal="left"/>
    </xf>
    <xf numFmtId="0" fontId="52" fillId="0" borderId="48" applyNumberFormat="0" applyAlignment="0" applyProtection="0">
      <alignment horizontal="left" vertical="center"/>
    </xf>
    <xf numFmtId="0" fontId="52" fillId="0" borderId="33">
      <alignment horizontal="left" vertical="center"/>
    </xf>
    <xf numFmtId="0" fontId="53" fillId="8" borderId="12" applyBorder="0" applyAlignment="0"/>
    <xf numFmtId="0" fontId="5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5" fillId="4" borderId="0" applyNumberFormat="0" applyFill="0" applyBorder="0"/>
    <xf numFmtId="198" fontId="20" fillId="0" borderId="0">
      <protection locked="0"/>
    </xf>
    <xf numFmtId="198" fontId="20" fillId="0" borderId="0">
      <protection locked="0"/>
    </xf>
    <xf numFmtId="12" fontId="21" fillId="3" borderId="49" applyNumberFormat="0" applyBorder="0" applyAlignment="0" applyProtection="0">
      <alignment horizontal="center"/>
    </xf>
    <xf numFmtId="0" fontId="56" fillId="0" borderId="0" applyNumberFormat="0" applyFill="0" applyBorder="0" applyAlignment="0" applyProtection="0"/>
    <xf numFmtId="0" fontId="21" fillId="9" borderId="50" applyBorder="0">
      <protection locked="0"/>
    </xf>
    <xf numFmtId="10" fontId="47" fillId="3" borderId="18" applyNumberFormat="0" applyBorder="0" applyAlignment="0" applyProtection="0"/>
    <xf numFmtId="203" fontId="21" fillId="9" borderId="51" applyBorder="0">
      <alignment horizontal="center"/>
      <protection locked="0"/>
    </xf>
    <xf numFmtId="12" fontId="21" fillId="9" borderId="51" applyBorder="0">
      <alignment horizontal="center"/>
      <protection locked="0"/>
    </xf>
    <xf numFmtId="0" fontId="28" fillId="9" borderId="52">
      <alignment horizontal="center" vertical="center"/>
      <protection locked="0"/>
    </xf>
    <xf numFmtId="200" fontId="47" fillId="7" borderId="0" applyBorder="0">
      <protection locked="0"/>
    </xf>
    <xf numFmtId="15" fontId="47" fillId="7" borderId="0" applyBorder="0">
      <protection locked="0"/>
    </xf>
    <xf numFmtId="49" fontId="47" fillId="7" borderId="0" applyBorder="0">
      <protection locked="0"/>
    </xf>
    <xf numFmtId="49" fontId="47" fillId="7" borderId="37" applyNumberFormat="0" applyBorder="0"/>
    <xf numFmtId="0" fontId="41" fillId="7" borderId="51" applyBorder="0">
      <alignment horizontal="left"/>
    </xf>
    <xf numFmtId="0" fontId="41" fillId="9" borderId="0">
      <alignment horizontal="left"/>
    </xf>
    <xf numFmtId="192" fontId="22" fillId="0" borderId="0" applyFont="0" applyFill="0" applyBorder="0" applyAlignment="0" applyProtection="0"/>
    <xf numFmtId="207" fontId="57" fillId="0" borderId="0">
      <alignment horizontal="left"/>
    </xf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58" fillId="0" borderId="53"/>
    <xf numFmtId="208" fontId="23" fillId="0" borderId="0" applyFont="0" applyFill="0" applyBorder="0" applyAlignment="0" applyProtection="0"/>
    <xf numFmtId="209" fontId="23" fillId="0" borderId="0" applyFont="0" applyFill="0" applyBorder="0" applyAlignment="0" applyProtection="0"/>
    <xf numFmtId="210" fontId="59" fillId="0" borderId="0">
      <alignment horizontal="centerContinuous" vertical="center"/>
    </xf>
    <xf numFmtId="37" fontId="60" fillId="0" borderId="0"/>
    <xf numFmtId="211" fontId="20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20" fillId="0" borderId="0"/>
    <xf numFmtId="0" fontId="21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12" fontId="28" fillId="7" borderId="52">
      <alignment horizontal="center"/>
    </xf>
    <xf numFmtId="0" fontId="21" fillId="4" borderId="51" applyBorder="0">
      <alignment horizontal="center"/>
      <protection locked="0"/>
    </xf>
    <xf numFmtId="198" fontId="20" fillId="0" borderId="0">
      <protection locked="0"/>
    </xf>
    <xf numFmtId="10" fontId="21" fillId="0" borderId="0" applyFont="0" applyFill="0" applyBorder="0" applyAlignment="0" applyProtection="0"/>
    <xf numFmtId="0" fontId="29" fillId="0" borderId="0">
      <protection locked="0"/>
    </xf>
    <xf numFmtId="0" fontId="57" fillId="4" borderId="0"/>
    <xf numFmtId="0" fontId="21" fillId="0" borderId="0"/>
    <xf numFmtId="0" fontId="62" fillId="0" borderId="0"/>
    <xf numFmtId="0" fontId="63" fillId="4" borderId="0"/>
    <xf numFmtId="212" fontId="21" fillId="0" borderId="0"/>
    <xf numFmtId="30" fontId="64" fillId="0" borderId="0" applyNumberFormat="0" applyFill="0" applyBorder="0" applyAlignment="0" applyProtection="0">
      <alignment horizontal="left"/>
    </xf>
    <xf numFmtId="38" fontId="23" fillId="0" borderId="0" applyFont="0" applyFill="0" applyBorder="0" applyAlignment="0" applyProtection="0"/>
    <xf numFmtId="49" fontId="65" fillId="4" borderId="0" applyBorder="0">
      <alignment horizontal="centerContinuous"/>
    </xf>
    <xf numFmtId="213" fontId="66" fillId="0" borderId="54" applyFont="0" applyFill="0" applyBorder="0" applyAlignment="0" applyProtection="0">
      <alignment horizontal="center" vertical="center"/>
    </xf>
    <xf numFmtId="0" fontId="67" fillId="0" borderId="0">
      <alignment horizontal="centerContinuous"/>
    </xf>
    <xf numFmtId="192" fontId="22" fillId="0" borderId="0" applyFont="0" applyFill="0" applyBorder="0" applyAlignment="0" applyProtection="0"/>
    <xf numFmtId="0" fontId="21" fillId="10" borderId="0"/>
    <xf numFmtId="0" fontId="58" fillId="0" borderId="0"/>
    <xf numFmtId="0" fontId="68" fillId="4" borderId="0" applyProtection="0">
      <alignment horizontal="centerContinuous" vertical="center"/>
      <protection hidden="1"/>
    </xf>
    <xf numFmtId="40" fontId="69" fillId="0" borderId="0" applyBorder="0">
      <alignment horizontal="right"/>
    </xf>
    <xf numFmtId="0" fontId="21" fillId="4" borderId="51" applyBorder="0">
      <alignment horizontal="center"/>
    </xf>
    <xf numFmtId="0" fontId="21" fillId="4" borderId="51" applyBorder="0">
      <alignment horizontal="center"/>
    </xf>
    <xf numFmtId="214" fontId="70" fillId="0" borderId="0">
      <alignment horizontal="center"/>
    </xf>
    <xf numFmtId="0" fontId="71" fillId="0" borderId="0" applyFill="0" applyBorder="0" applyProtection="0">
      <alignment horizontal="centerContinuous" vertical="center"/>
    </xf>
    <xf numFmtId="0" fontId="72" fillId="3" borderId="0" applyFill="0" applyBorder="0" applyProtection="0">
      <alignment horizontal="center" vertical="center"/>
    </xf>
    <xf numFmtId="0" fontId="73" fillId="0" borderId="0">
      <alignment horizontal="left" vertical="center"/>
    </xf>
    <xf numFmtId="215" fontId="41" fillId="0" borderId="0" applyFill="0" applyBorder="0">
      <alignment horizontal="centerContinuous"/>
    </xf>
    <xf numFmtId="0" fontId="21" fillId="0" borderId="55" applyNumberFormat="0" applyFont="0" applyFill="0" applyAlignment="0" applyProtection="0"/>
    <xf numFmtId="200" fontId="37" fillId="4" borderId="0"/>
    <xf numFmtId="49" fontId="74" fillId="4" borderId="0" applyBorder="0">
      <alignment horizontal="right"/>
    </xf>
    <xf numFmtId="0" fontId="75" fillId="0" borderId="42">
      <alignment horizontal="left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16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2" fontId="50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56" applyBorder="0">
      <alignment horizontal="distributed"/>
      <protection locked="0"/>
    </xf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217" fontId="20" fillId="0" borderId="0"/>
    <xf numFmtId="0" fontId="19" fillId="0" borderId="0">
      <alignment vertical="center"/>
    </xf>
    <xf numFmtId="0" fontId="50" fillId="0" borderId="0" applyFont="0" applyFill="0" applyBorder="0" applyAlignment="0" applyProtection="0"/>
    <xf numFmtId="3" fontId="23" fillId="0" borderId="57">
      <alignment horizontal="center"/>
    </xf>
    <xf numFmtId="218" fontId="4" fillId="0" borderId="0" applyFill="0" applyBorder="0">
      <alignment horizontal="center" vertical="center"/>
    </xf>
    <xf numFmtId="219" fontId="4" fillId="0" borderId="58" applyFill="0" applyBorder="0">
      <alignment horizontal="center" vertical="center"/>
      <protection locked="0"/>
    </xf>
    <xf numFmtId="210" fontId="4" fillId="0" borderId="59" applyFill="0" applyBorder="0">
      <alignment horizontal="center"/>
      <protection locked="0"/>
    </xf>
    <xf numFmtId="186" fontId="4" fillId="0" borderId="59" applyFill="0" applyBorder="0">
      <alignment horizontal="center"/>
      <protection locked="0"/>
    </xf>
    <xf numFmtId="185" fontId="4" fillId="0" borderId="60">
      <alignment horizontal="center"/>
      <protection locked="0"/>
    </xf>
    <xf numFmtId="188" fontId="4" fillId="0" borderId="60">
      <alignment horizontal="center"/>
      <protection locked="0"/>
    </xf>
    <xf numFmtId="185" fontId="4" fillId="0" borderId="60">
      <alignment horizontal="center"/>
      <protection locked="0"/>
    </xf>
    <xf numFmtId="220" fontId="4" fillId="0" borderId="60">
      <alignment horizontal="center"/>
      <protection locked="0"/>
    </xf>
    <xf numFmtId="189" fontId="4" fillId="0" borderId="37" applyFill="0" applyBorder="0">
      <alignment horizontal="center" vertical="center"/>
      <protection locked="0"/>
    </xf>
    <xf numFmtId="0" fontId="50" fillId="0" borderId="0" applyFont="0" applyFill="0" applyBorder="0" applyAlignment="0" applyProtection="0"/>
    <xf numFmtId="0" fontId="79" fillId="0" borderId="0" applyProtection="0"/>
    <xf numFmtId="0" fontId="80" fillId="0" borderId="0" applyNumberFormat="0" applyFill="0" applyBorder="0" applyAlignment="0" applyProtection="0">
      <alignment vertical="top"/>
      <protection locked="0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2" fontId="29" fillId="0" borderId="61">
      <alignment vertical="center"/>
    </xf>
    <xf numFmtId="0" fontId="29" fillId="0" borderId="18" applyFont="0" applyBorder="0">
      <alignment horizontal="center" vertical="center"/>
    </xf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9" fontId="19" fillId="3" borderId="0" applyFill="0" applyBorder="0" applyProtection="0">
      <alignment horizontal="right"/>
    </xf>
    <xf numFmtId="10" fontId="19" fillId="0" borderId="0" applyFill="0" applyBorder="0" applyProtection="0">
      <alignment horizontal="right"/>
    </xf>
    <xf numFmtId="9" fontId="4" fillId="0" borderId="0" applyFont="0" applyFill="0" applyBorder="0" applyAlignment="0" applyProtection="0"/>
    <xf numFmtId="13" fontId="21" fillId="0" borderId="0" applyFont="0" applyFill="0" applyProtection="0"/>
    <xf numFmtId="0" fontId="82" fillId="0" borderId="0"/>
    <xf numFmtId="221" fontId="20" fillId="0" borderId="62" applyBorder="0"/>
    <xf numFmtId="49" fontId="78" fillId="0" borderId="63" applyFill="0" applyBorder="0">
      <alignment horizontal="center" vertical="center"/>
      <protection locked="0"/>
    </xf>
    <xf numFmtId="0" fontId="83" fillId="0" borderId="0" applyNumberFormat="0" applyFont="0" applyFill="0" applyBorder="0" applyProtection="0">
      <alignment horizontal="centerContinuous" vertical="center"/>
    </xf>
    <xf numFmtId="0" fontId="83" fillId="0" borderId="0" applyNumberFormat="0" applyFont="0" applyFill="0" applyBorder="0" applyProtection="0">
      <alignment horizontal="centerContinuous" vertical="center"/>
    </xf>
    <xf numFmtId="222" fontId="83" fillId="0" borderId="0" applyNumberFormat="0" applyFont="0" applyFill="0" applyBorder="0" applyProtection="0">
      <alignment horizontal="centerContinuous"/>
    </xf>
    <xf numFmtId="0" fontId="83" fillId="0" borderId="0" applyNumberFormat="0" applyFont="0" applyFill="0" applyBorder="0" applyProtection="0">
      <alignment horizontal="centerContinuous" vertical="center"/>
    </xf>
    <xf numFmtId="222" fontId="83" fillId="0" borderId="0" applyNumberFormat="0" applyFont="0" applyFill="0" applyBorder="0" applyProtection="0">
      <alignment horizontal="centerContinuous" vertical="center"/>
    </xf>
    <xf numFmtId="0" fontId="84" fillId="0" borderId="0" applyProtection="0">
      <alignment vertical="center"/>
      <protection locked="0"/>
    </xf>
    <xf numFmtId="222" fontId="85" fillId="0" borderId="64" applyFont="0" applyFill="0" applyBorder="0" applyAlignment="0" applyProtection="0">
      <alignment vertical="center"/>
    </xf>
    <xf numFmtId="182" fontId="85" fillId="0" borderId="64" applyFont="0" applyFill="0" applyBorder="0" applyAlignment="0" applyProtection="0">
      <alignment vertical="center"/>
    </xf>
    <xf numFmtId="0" fontId="59" fillId="0" borderId="18" applyNumberFormat="0">
      <alignment horizontal="center" vertical="center"/>
    </xf>
    <xf numFmtId="1" fontId="83" fillId="0" borderId="0" applyFont="0" applyFill="0" applyBorder="0" applyProtection="0">
      <alignment horizontal="centerContinuous" vertical="center"/>
    </xf>
    <xf numFmtId="223" fontId="49" fillId="0" borderId="0">
      <alignment vertical="center"/>
    </xf>
    <xf numFmtId="0" fontId="83" fillId="0" borderId="0" applyFont="0" applyFill="0" applyBorder="0" applyProtection="0">
      <alignment horizontal="centerContinuous" vertical="center"/>
    </xf>
    <xf numFmtId="210" fontId="83" fillId="0" borderId="0" applyFont="0" applyFill="0" applyBorder="0" applyProtection="0">
      <alignment horizontal="centerContinuous" vertical="center"/>
    </xf>
    <xf numFmtId="224" fontId="83" fillId="0" borderId="65" applyFont="0" applyFill="0" applyBorder="0" applyProtection="0">
      <alignment horizontal="right" vertical="center"/>
      <protection locked="0"/>
    </xf>
    <xf numFmtId="224" fontId="29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6" fontId="21" fillId="0" borderId="0" applyFont="0" applyFill="0" applyProtection="0"/>
    <xf numFmtId="225" fontId="24" fillId="0" borderId="0"/>
    <xf numFmtId="226" fontId="20" fillId="0" borderId="0" applyFont="0" applyFill="0" applyBorder="0" applyAlignment="0" applyProtection="0"/>
    <xf numFmtId="0" fontId="29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4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86" fillId="0" borderId="66"/>
    <xf numFmtId="0" fontId="87" fillId="0" borderId="63" applyBorder="0">
      <alignment horizontal="distributed" vertical="center"/>
      <protection locked="0"/>
    </xf>
    <xf numFmtId="227" fontId="88" fillId="0" borderId="18" applyBorder="0">
      <alignment vertical="center"/>
    </xf>
    <xf numFmtId="228" fontId="66" fillId="0" borderId="0" applyFill="0" applyBorder="0">
      <alignment horizontal="centerContinuous"/>
    </xf>
    <xf numFmtId="229" fontId="66" fillId="0" borderId="0" applyFill="0" applyBorder="0">
      <alignment horizontal="centerContinuous"/>
    </xf>
    <xf numFmtId="0" fontId="89" fillId="0" borderId="0">
      <alignment vertical="center"/>
    </xf>
    <xf numFmtId="0" fontId="90" fillId="0" borderId="0"/>
    <xf numFmtId="0" fontId="83" fillId="0" borderId="0" applyNumberFormat="0" applyFont="0" applyFill="0" applyBorder="0" applyProtection="0">
      <alignment vertical="center"/>
    </xf>
    <xf numFmtId="4" fontId="50" fillId="0" borderId="0" applyFont="0" applyFill="0" applyBorder="0" applyAlignment="0" applyProtection="0"/>
    <xf numFmtId="3" fontId="50" fillId="0" borderId="0" applyFont="0" applyFill="0" applyBorder="0" applyAlignment="0" applyProtection="0"/>
    <xf numFmtId="0" fontId="91" fillId="11" borderId="0"/>
    <xf numFmtId="230" fontId="41" fillId="0" borderId="0" applyFill="0" applyBorder="0">
      <alignment horizontal="centerContinuous"/>
    </xf>
    <xf numFmtId="231" fontId="66" fillId="0" borderId="0" applyFill="0" applyBorder="0">
      <alignment horizontal="centerContinuous"/>
    </xf>
    <xf numFmtId="232" fontId="66" fillId="0" borderId="0" applyFill="0" applyBorder="0">
      <alignment horizontal="centerContinuous"/>
    </xf>
    <xf numFmtId="0" fontId="20" fillId="0" borderId="0"/>
    <xf numFmtId="233" fontId="20" fillId="0" borderId="35">
      <alignment horizontal="center" vertical="center"/>
    </xf>
    <xf numFmtId="0" fontId="20" fillId="0" borderId="0" applyFont="0" applyFill="0" applyBorder="0" applyAlignment="0" applyProtection="0"/>
    <xf numFmtId="234" fontId="21" fillId="0" borderId="18"/>
    <xf numFmtId="0" fontId="19" fillId="3" borderId="0" applyFill="0" applyBorder="0" applyProtection="0">
      <alignment horizontal="right"/>
    </xf>
    <xf numFmtId="40" fontId="20" fillId="0" borderId="41"/>
    <xf numFmtId="235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186" fontId="78" fillId="0" borderId="18">
      <alignment vertical="center"/>
    </xf>
    <xf numFmtId="237" fontId="20" fillId="0" borderId="0" applyFont="0" applyFill="0" applyBorder="0" applyAlignment="0" applyProtection="0"/>
    <xf numFmtId="238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92" fillId="0" borderId="0">
      <alignment horizontal="centerContinuous" vertical="center"/>
    </xf>
    <xf numFmtId="2" fontId="93" fillId="0" borderId="65" applyNumberFormat="0" applyFont="0" applyFill="0" applyAlignment="0" applyProtection="0">
      <alignment vertical="center"/>
    </xf>
    <xf numFmtId="0" fontId="29" fillId="0" borderId="18" applyNumberFormat="0" applyFont="0" applyFill="0" applyAlignment="0" applyProtection="0"/>
    <xf numFmtId="42" fontId="4" fillId="0" borderId="0" applyFont="0" applyFill="0" applyBorder="0" applyAlignment="0" applyProtection="0">
      <alignment vertical="center"/>
    </xf>
    <xf numFmtId="0" fontId="20" fillId="0" borderId="0" applyFont="0" applyFill="0" applyBorder="0" applyAlignment="0" applyProtection="0"/>
    <xf numFmtId="10" fontId="5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0"/>
    <xf numFmtId="0" fontId="4" fillId="0" borderId="0"/>
    <xf numFmtId="0" fontId="4" fillId="0" borderId="0">
      <alignment vertical="center"/>
    </xf>
    <xf numFmtId="0" fontId="94" fillId="0" borderId="0">
      <alignment vertical="center"/>
    </xf>
    <xf numFmtId="0" fontId="95" fillId="0" borderId="0">
      <alignment vertical="center"/>
    </xf>
    <xf numFmtId="49" fontId="95" fillId="0" borderId="0">
      <alignment vertical="center"/>
    </xf>
    <xf numFmtId="49" fontId="95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1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29" fillId="0" borderId="0"/>
    <xf numFmtId="0" fontId="29" fillId="0" borderId="0" applyProtection="0"/>
    <xf numFmtId="0" fontId="50" fillId="0" borderId="55" applyNumberFormat="0" applyFont="0" applyFill="0" applyAlignment="0" applyProtection="0"/>
    <xf numFmtId="239" fontId="50" fillId="0" borderId="0" applyFont="0" applyFill="0" applyBorder="0" applyAlignment="0" applyProtection="0"/>
    <xf numFmtId="240" fontId="50" fillId="0" borderId="0" applyFont="0" applyFill="0" applyBorder="0" applyAlignment="0" applyProtection="0"/>
  </cellStyleXfs>
  <cellXfs count="189">
    <xf numFmtId="0" fontId="0" fillId="0" borderId="0" xfId="0">
      <alignment vertical="center"/>
    </xf>
    <xf numFmtId="0" fontId="2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9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7" xfId="0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81" fontId="2" fillId="0" borderId="6" xfId="0" applyNumberFormat="1" applyFont="1" applyBorder="1" applyAlignment="1">
      <alignment horizontal="center" vertical="center"/>
    </xf>
    <xf numFmtId="181" fontId="2" fillId="0" borderId="16" xfId="0" applyNumberFormat="1" applyFont="1" applyBorder="1" applyAlignment="1">
      <alignment horizontal="center" vertical="center"/>
    </xf>
    <xf numFmtId="181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8" fontId="2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80" fontId="2" fillId="0" borderId="0" xfId="0" applyNumberFormat="1" applyFont="1" applyAlignment="1">
      <alignment horizontal="left" vertical="center"/>
    </xf>
    <xf numFmtId="0" fontId="5" fillId="0" borderId="22" xfId="1" applyFont="1" applyBorder="1">
      <alignment vertical="center"/>
    </xf>
    <xf numFmtId="0" fontId="6" fillId="0" borderId="23" xfId="1" applyFont="1" applyBorder="1">
      <alignment vertical="center"/>
    </xf>
    <xf numFmtId="0" fontId="5" fillId="0" borderId="23" xfId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0" xfId="1" applyFont="1" applyBorder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5" fillId="0" borderId="25" xfId="1" applyFont="1" applyBorder="1">
      <alignment vertical="center"/>
    </xf>
    <xf numFmtId="0" fontId="6" fillId="0" borderId="0" xfId="1" applyFont="1" applyBorder="1">
      <alignment vertical="center"/>
    </xf>
    <xf numFmtId="0" fontId="5" fillId="0" borderId="26" xfId="1" applyFont="1" applyBorder="1">
      <alignment vertical="center"/>
    </xf>
    <xf numFmtId="0" fontId="7" fillId="0" borderId="0" xfId="1" applyFont="1" applyAlignment="1">
      <alignment vertical="center"/>
    </xf>
    <xf numFmtId="0" fontId="4" fillId="0" borderId="0" xfId="2"/>
    <xf numFmtId="0" fontId="9" fillId="0" borderId="0" xfId="1" applyFont="1" applyBorder="1" applyAlignment="1">
      <alignment vertical="center"/>
    </xf>
    <xf numFmtId="0" fontId="9" fillId="0" borderId="0" xfId="1" applyFont="1">
      <alignment vertical="center"/>
    </xf>
    <xf numFmtId="0" fontId="10" fillId="0" borderId="0" xfId="2" applyFont="1"/>
    <xf numFmtId="0" fontId="7" fillId="0" borderId="0" xfId="1" applyFont="1" applyBorder="1">
      <alignment vertical="center"/>
    </xf>
    <xf numFmtId="0" fontId="11" fillId="0" borderId="0" xfId="2" applyFont="1"/>
    <xf numFmtId="41" fontId="7" fillId="0" borderId="32" xfId="1" applyNumberFormat="1" applyFont="1" applyBorder="1" applyAlignment="1">
      <alignment vertical="center"/>
    </xf>
    <xf numFmtId="41" fontId="7" fillId="0" borderId="33" xfId="1" applyNumberFormat="1" applyFont="1" applyBorder="1" applyAlignment="1">
      <alignment vertical="center"/>
    </xf>
    <xf numFmtId="0" fontId="13" fillId="0" borderId="0" xfId="3" applyFont="1" applyAlignment="1">
      <alignment vertical="center"/>
    </xf>
    <xf numFmtId="189" fontId="13" fillId="0" borderId="0" xfId="3" applyNumberFormat="1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47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0" fontId="14" fillId="0" borderId="0" xfId="3" applyFont="1" applyAlignment="1">
      <alignment horizontal="right" vertical="center"/>
    </xf>
    <xf numFmtId="2" fontId="13" fillId="0" borderId="0" xfId="3" applyNumberFormat="1" applyFont="1" applyAlignment="1">
      <alignment horizontal="center" vertical="center"/>
    </xf>
    <xf numFmtId="0" fontId="17" fillId="0" borderId="0" xfId="3" applyFont="1" applyAlignment="1">
      <alignment vertical="center"/>
    </xf>
    <xf numFmtId="2" fontId="18" fillId="0" borderId="0" xfId="3" applyNumberFormat="1" applyFont="1" applyAlignment="1">
      <alignment vertical="center"/>
    </xf>
    <xf numFmtId="0" fontId="18" fillId="0" borderId="0" xfId="3" applyFont="1" applyAlignment="1">
      <alignment vertical="center"/>
    </xf>
    <xf numFmtId="0" fontId="13" fillId="0" borderId="0" xfId="3" applyFont="1" applyAlignment="1">
      <alignment horizontal="left" vertical="center"/>
    </xf>
    <xf numFmtId="2" fontId="13" fillId="0" borderId="0" xfId="3" applyNumberFormat="1" applyFont="1" applyAlignment="1">
      <alignment horizontal="left" vertical="center"/>
    </xf>
    <xf numFmtId="0" fontId="17" fillId="0" borderId="0" xfId="3" applyFont="1" applyAlignment="1">
      <alignment horizontal="left" vertical="center"/>
    </xf>
    <xf numFmtId="0" fontId="19" fillId="0" borderId="0" xfId="3" applyFont="1" applyAlignment="1">
      <alignment horizontal="left" vertical="center"/>
    </xf>
    <xf numFmtId="176" fontId="2" fillId="12" borderId="16" xfId="0" applyNumberFormat="1" applyFont="1" applyFill="1" applyBorder="1" applyAlignment="1">
      <alignment horizontal="center" vertical="center"/>
    </xf>
    <xf numFmtId="177" fontId="2" fillId="12" borderId="17" xfId="0" applyNumberFormat="1" applyFont="1" applyFill="1" applyBorder="1" applyAlignment="1">
      <alignment horizontal="center" vertical="center"/>
    </xf>
    <xf numFmtId="177" fontId="2" fillId="12" borderId="18" xfId="0" applyNumberFormat="1" applyFont="1" applyFill="1" applyBorder="1" applyAlignment="1">
      <alignment horizontal="center" vertical="center"/>
    </xf>
    <xf numFmtId="177" fontId="2" fillId="12" borderId="19" xfId="0" applyNumberFormat="1" applyFont="1" applyFill="1" applyBorder="1" applyAlignment="1">
      <alignment horizontal="center" vertical="center"/>
    </xf>
    <xf numFmtId="177" fontId="2" fillId="12" borderId="16" xfId="0" applyNumberFormat="1" applyFont="1" applyFill="1" applyBorder="1" applyAlignment="1">
      <alignment horizontal="center" vertical="center"/>
    </xf>
    <xf numFmtId="181" fontId="2" fillId="12" borderId="16" xfId="0" applyNumberFormat="1" applyFont="1" applyFill="1" applyBorder="1" applyAlignment="1">
      <alignment horizontal="center" vertical="center"/>
    </xf>
    <xf numFmtId="0" fontId="2" fillId="12" borderId="0" xfId="0" applyFont="1" applyFill="1">
      <alignment vertical="center"/>
    </xf>
    <xf numFmtId="176" fontId="2" fillId="0" borderId="16" xfId="0" applyNumberFormat="1" applyFont="1" applyFill="1" applyBorder="1" applyAlignment="1">
      <alignment horizontal="center" vertical="center"/>
    </xf>
    <xf numFmtId="177" fontId="2" fillId="0" borderId="17" xfId="0" applyNumberFormat="1" applyFont="1" applyFill="1" applyBorder="1" applyAlignment="1">
      <alignment horizontal="center" vertical="center"/>
    </xf>
    <xf numFmtId="177" fontId="2" fillId="0" borderId="18" xfId="0" applyNumberFormat="1" applyFont="1" applyFill="1" applyBorder="1" applyAlignment="1">
      <alignment horizontal="center" vertical="center"/>
    </xf>
    <xf numFmtId="177" fontId="2" fillId="0" borderId="19" xfId="0" applyNumberFormat="1" applyFont="1" applyFill="1" applyBorder="1" applyAlignment="1">
      <alignment horizontal="center" vertical="center"/>
    </xf>
    <xf numFmtId="177" fontId="2" fillId="0" borderId="16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81" fontId="2" fillId="0" borderId="16" xfId="0" applyNumberFormat="1" applyFont="1" applyFill="1" applyBorder="1" applyAlignment="1">
      <alignment horizontal="center" vertical="center"/>
    </xf>
    <xf numFmtId="177" fontId="2" fillId="0" borderId="21" xfId="0" applyNumberFormat="1" applyFont="1" applyFill="1" applyBorder="1" applyAlignment="1">
      <alignment horizontal="center" vertical="center"/>
    </xf>
    <xf numFmtId="177" fontId="2" fillId="0" borderId="2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82" fontId="7" fillId="0" borderId="0" xfId="1" applyNumberFormat="1" applyFont="1" applyAlignment="1">
      <alignment horizontal="center" vertical="center"/>
    </xf>
    <xf numFmtId="183" fontId="7" fillId="0" borderId="0" xfId="1" applyNumberFormat="1" applyFont="1" applyAlignment="1">
      <alignment horizontal="center" vertical="center"/>
    </xf>
    <xf numFmtId="12" fontId="7" fillId="0" borderId="0" xfId="1" applyNumberFormat="1" applyFont="1" applyAlignment="1">
      <alignment horizontal="center" vertical="center"/>
    </xf>
    <xf numFmtId="184" fontId="7" fillId="0" borderId="0" xfId="1" applyNumberFormat="1" applyFont="1" applyAlignment="1">
      <alignment horizontal="center" vertical="center"/>
    </xf>
    <xf numFmtId="0" fontId="9" fillId="2" borderId="27" xfId="1" applyFont="1" applyFill="1" applyBorder="1" applyAlignment="1">
      <alignment horizontal="center" vertical="center"/>
    </xf>
    <xf numFmtId="0" fontId="9" fillId="2" borderId="28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176" fontId="7" fillId="0" borderId="18" xfId="1" applyNumberFormat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41" fontId="7" fillId="0" borderId="18" xfId="1" applyNumberFormat="1" applyFont="1" applyBorder="1" applyAlignment="1">
      <alignment horizontal="center" vertical="center"/>
    </xf>
    <xf numFmtId="185" fontId="7" fillId="0" borderId="18" xfId="1" applyNumberFormat="1" applyFont="1" applyBorder="1" applyAlignment="1">
      <alignment horizontal="center" vertical="center"/>
    </xf>
    <xf numFmtId="186" fontId="7" fillId="0" borderId="18" xfId="1" applyNumberFormat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 wrapText="1"/>
    </xf>
    <xf numFmtId="187" fontId="7" fillId="0" borderId="18" xfId="1" applyNumberFormat="1" applyFont="1" applyBorder="1" applyAlignment="1">
      <alignment horizontal="center" vertical="center"/>
    </xf>
    <xf numFmtId="188" fontId="7" fillId="0" borderId="18" xfId="1" applyNumberFormat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176" fontId="7" fillId="0" borderId="35" xfId="1" applyNumberFormat="1" applyFont="1" applyBorder="1" applyAlignment="1">
      <alignment horizontal="center" vertical="center"/>
    </xf>
    <xf numFmtId="185" fontId="7" fillId="0" borderId="32" xfId="1" applyNumberFormat="1" applyFont="1" applyBorder="1" applyAlignment="1">
      <alignment horizontal="center" vertical="center"/>
    </xf>
    <xf numFmtId="185" fontId="7" fillId="0" borderId="33" xfId="1" applyNumberFormat="1" applyFont="1" applyBorder="1" applyAlignment="1">
      <alignment horizontal="center" vertical="center"/>
    </xf>
    <xf numFmtId="185" fontId="7" fillId="0" borderId="37" xfId="1" applyNumberFormat="1" applyFont="1" applyBorder="1" applyAlignment="1">
      <alignment horizontal="center" vertical="center"/>
    </xf>
    <xf numFmtId="176" fontId="7" fillId="0" borderId="32" xfId="1" applyNumberFormat="1" applyFont="1" applyBorder="1" applyAlignment="1">
      <alignment horizontal="center" vertical="center"/>
    </xf>
    <xf numFmtId="176" fontId="7" fillId="0" borderId="33" xfId="1" applyNumberFormat="1" applyFont="1" applyBorder="1" applyAlignment="1">
      <alignment horizontal="center" vertical="center"/>
    </xf>
    <xf numFmtId="176" fontId="7" fillId="0" borderId="37" xfId="1" applyNumberFormat="1" applyFont="1" applyBorder="1" applyAlignment="1">
      <alignment horizontal="center" vertical="center"/>
    </xf>
    <xf numFmtId="186" fontId="7" fillId="0" borderId="32" xfId="1" applyNumberFormat="1" applyFont="1" applyBorder="1" applyAlignment="1">
      <alignment horizontal="center" vertical="center"/>
    </xf>
    <xf numFmtId="186" fontId="7" fillId="0" borderId="33" xfId="1" applyNumberFormat="1" applyFont="1" applyBorder="1" applyAlignment="1">
      <alignment horizontal="center" vertical="center"/>
    </xf>
    <xf numFmtId="186" fontId="7" fillId="0" borderId="37" xfId="1" applyNumberFormat="1" applyFont="1" applyBorder="1" applyAlignment="1">
      <alignment horizontal="center" vertical="center"/>
    </xf>
    <xf numFmtId="187" fontId="7" fillId="0" borderId="32" xfId="1" applyNumberFormat="1" applyFont="1" applyBorder="1" applyAlignment="1">
      <alignment horizontal="center" vertical="center"/>
    </xf>
    <xf numFmtId="187" fontId="7" fillId="0" borderId="33" xfId="1" applyNumberFormat="1" applyFont="1" applyBorder="1" applyAlignment="1">
      <alignment horizontal="center" vertical="center"/>
    </xf>
    <xf numFmtId="187" fontId="7" fillId="0" borderId="37" xfId="1" applyNumberFormat="1" applyFont="1" applyBorder="1" applyAlignment="1">
      <alignment horizontal="center" vertical="center"/>
    </xf>
    <xf numFmtId="187" fontId="7" fillId="0" borderId="38" xfId="1" applyNumberFormat="1" applyFont="1" applyBorder="1" applyAlignment="1">
      <alignment horizontal="center" vertical="center"/>
    </xf>
    <xf numFmtId="187" fontId="7" fillId="0" borderId="39" xfId="1" applyNumberFormat="1" applyFont="1" applyBorder="1" applyAlignment="1">
      <alignment horizontal="center" vertical="center"/>
    </xf>
    <xf numFmtId="187" fontId="7" fillId="0" borderId="40" xfId="1" applyNumberFormat="1" applyFont="1" applyBorder="1" applyAlignment="1">
      <alignment horizontal="center" vertical="center"/>
    </xf>
    <xf numFmtId="185" fontId="7" fillId="0" borderId="38" xfId="1" applyNumberFormat="1" applyFont="1" applyBorder="1" applyAlignment="1">
      <alignment horizontal="center" vertical="center"/>
    </xf>
    <xf numFmtId="185" fontId="7" fillId="0" borderId="39" xfId="1" applyNumberFormat="1" applyFont="1" applyBorder="1" applyAlignment="1">
      <alignment horizontal="center" vertical="center"/>
    </xf>
    <xf numFmtId="185" fontId="7" fillId="0" borderId="40" xfId="1" applyNumberFormat="1" applyFont="1" applyBorder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189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right" vertical="center"/>
    </xf>
    <xf numFmtId="184" fontId="14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2" fontId="13" fillId="0" borderId="0" xfId="3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67" xfId="0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33" xfId="0" applyNumberFormat="1" applyFont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177" fontId="2" fillId="12" borderId="33" xfId="0" applyNumberFormat="1" applyFont="1" applyFill="1" applyBorder="1" applyAlignment="1">
      <alignment horizontal="center" vertical="center"/>
    </xf>
    <xf numFmtId="177" fontId="2" fillId="0" borderId="67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 wrapText="1"/>
    </xf>
    <xf numFmtId="0" fontId="2" fillId="0" borderId="69" xfId="0" applyFont="1" applyBorder="1" applyAlignment="1">
      <alignment horizontal="center" vertical="center"/>
    </xf>
    <xf numFmtId="177" fontId="2" fillId="0" borderId="70" xfId="0" applyNumberFormat="1" applyFont="1" applyBorder="1" applyAlignment="1">
      <alignment horizontal="center" vertical="center"/>
    </xf>
    <xf numFmtId="177" fontId="2" fillId="0" borderId="32" xfId="0" applyNumberFormat="1" applyFont="1" applyBorder="1" applyAlignment="1">
      <alignment horizontal="center" vertical="center"/>
    </xf>
    <xf numFmtId="177" fontId="2" fillId="0" borderId="32" xfId="0" applyNumberFormat="1" applyFont="1" applyFill="1" applyBorder="1" applyAlignment="1">
      <alignment horizontal="center" vertical="center"/>
    </xf>
    <xf numFmtId="177" fontId="2" fillId="12" borderId="32" xfId="0" applyNumberFormat="1" applyFont="1" applyFill="1" applyBorder="1" applyAlignment="1">
      <alignment horizontal="center" vertical="center"/>
    </xf>
    <xf numFmtId="177" fontId="2" fillId="0" borderId="69" xfId="0" applyNumberFormat="1" applyFont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/>
    </xf>
    <xf numFmtId="177" fontId="2" fillId="0" borderId="73" xfId="0" applyNumberFormat="1" applyFont="1" applyBorder="1" applyAlignment="1">
      <alignment horizontal="center" vertical="center"/>
    </xf>
    <xf numFmtId="177" fontId="2" fillId="0" borderId="74" xfId="0" applyNumberFormat="1" applyFont="1" applyBorder="1" applyAlignment="1">
      <alignment horizontal="center" vertical="center"/>
    </xf>
    <xf numFmtId="177" fontId="2" fillId="0" borderId="74" xfId="0" applyNumberFormat="1" applyFont="1" applyFill="1" applyBorder="1" applyAlignment="1">
      <alignment horizontal="center" vertical="center"/>
    </xf>
    <xf numFmtId="177" fontId="2" fillId="12" borderId="74" xfId="0" applyNumberFormat="1" applyFont="1" applyFill="1" applyBorder="1" applyAlignment="1">
      <alignment horizontal="center" vertical="center"/>
    </xf>
    <xf numFmtId="177" fontId="2" fillId="0" borderId="72" xfId="0" applyNumberFormat="1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6" xfId="0" applyFont="1" applyFill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177" fontId="2" fillId="0" borderId="79" xfId="0" applyNumberFormat="1" applyFont="1" applyBorder="1" applyAlignment="1">
      <alignment horizontal="center" vertical="center"/>
    </xf>
    <xf numFmtId="177" fontId="2" fillId="0" borderId="80" xfId="0" applyNumberFormat="1" applyFont="1" applyBorder="1" applyAlignment="1">
      <alignment horizontal="center" vertical="center"/>
    </xf>
    <xf numFmtId="177" fontId="2" fillId="0" borderId="80" xfId="0" applyNumberFormat="1" applyFont="1" applyFill="1" applyBorder="1" applyAlignment="1">
      <alignment horizontal="center" vertical="center"/>
    </xf>
    <xf numFmtId="177" fontId="2" fillId="12" borderId="80" xfId="0" applyNumberFormat="1" applyFont="1" applyFill="1" applyBorder="1" applyAlignment="1">
      <alignment horizontal="center" vertical="center"/>
    </xf>
    <xf numFmtId="177" fontId="2" fillId="0" borderId="81" xfId="0" applyNumberFormat="1" applyFont="1" applyBorder="1" applyAlignment="1">
      <alignment horizontal="center" vertical="center"/>
    </xf>
  </cellXfs>
  <cellStyles count="955">
    <cellStyle name="' '" xfId="4" xr:uid="{00000000-0005-0000-0000-000000000000}"/>
    <cellStyle name=" 1" xfId="5" xr:uid="{00000000-0005-0000-0000-000001000000}"/>
    <cellStyle name=" 10" xfId="6" xr:uid="{00000000-0005-0000-0000-000002000000}"/>
    <cellStyle name=" 100" xfId="7" xr:uid="{00000000-0005-0000-0000-000003000000}"/>
    <cellStyle name=" 101" xfId="8" xr:uid="{00000000-0005-0000-0000-000004000000}"/>
    <cellStyle name=" 102" xfId="9" xr:uid="{00000000-0005-0000-0000-000005000000}"/>
    <cellStyle name=" 103" xfId="10" xr:uid="{00000000-0005-0000-0000-000006000000}"/>
    <cellStyle name=" 104" xfId="11" xr:uid="{00000000-0005-0000-0000-000007000000}"/>
    <cellStyle name=" 105" xfId="12" xr:uid="{00000000-0005-0000-0000-000008000000}"/>
    <cellStyle name=" 106" xfId="13" xr:uid="{00000000-0005-0000-0000-000009000000}"/>
    <cellStyle name=" 107" xfId="14" xr:uid="{00000000-0005-0000-0000-00000A000000}"/>
    <cellStyle name=" 108" xfId="15" xr:uid="{00000000-0005-0000-0000-00000B000000}"/>
    <cellStyle name=" 109" xfId="16" xr:uid="{00000000-0005-0000-0000-00000C000000}"/>
    <cellStyle name=" 11" xfId="17" xr:uid="{00000000-0005-0000-0000-00000D000000}"/>
    <cellStyle name=" 110" xfId="18" xr:uid="{00000000-0005-0000-0000-00000E000000}"/>
    <cellStyle name=" 111" xfId="19" xr:uid="{00000000-0005-0000-0000-00000F000000}"/>
    <cellStyle name=" 112" xfId="20" xr:uid="{00000000-0005-0000-0000-000010000000}"/>
    <cellStyle name=" 113" xfId="21" xr:uid="{00000000-0005-0000-0000-000011000000}"/>
    <cellStyle name=" 114" xfId="22" xr:uid="{00000000-0005-0000-0000-000012000000}"/>
    <cellStyle name=" 115" xfId="23" xr:uid="{00000000-0005-0000-0000-000013000000}"/>
    <cellStyle name=" 116" xfId="24" xr:uid="{00000000-0005-0000-0000-000014000000}"/>
    <cellStyle name=" 117" xfId="25" xr:uid="{00000000-0005-0000-0000-000015000000}"/>
    <cellStyle name=" 118" xfId="26" xr:uid="{00000000-0005-0000-0000-000016000000}"/>
    <cellStyle name=" 119" xfId="27" xr:uid="{00000000-0005-0000-0000-000017000000}"/>
    <cellStyle name=" 12" xfId="28" xr:uid="{00000000-0005-0000-0000-000018000000}"/>
    <cellStyle name=" 120" xfId="29" xr:uid="{00000000-0005-0000-0000-000019000000}"/>
    <cellStyle name=" 121" xfId="30" xr:uid="{00000000-0005-0000-0000-00001A000000}"/>
    <cellStyle name=" 122" xfId="31" xr:uid="{00000000-0005-0000-0000-00001B000000}"/>
    <cellStyle name=" 123" xfId="32" xr:uid="{00000000-0005-0000-0000-00001C000000}"/>
    <cellStyle name=" 124" xfId="33" xr:uid="{00000000-0005-0000-0000-00001D000000}"/>
    <cellStyle name=" 125" xfId="34" xr:uid="{00000000-0005-0000-0000-00001E000000}"/>
    <cellStyle name=" 126" xfId="35" xr:uid="{00000000-0005-0000-0000-00001F000000}"/>
    <cellStyle name=" 127" xfId="36" xr:uid="{00000000-0005-0000-0000-000020000000}"/>
    <cellStyle name=" 128" xfId="37" xr:uid="{00000000-0005-0000-0000-000021000000}"/>
    <cellStyle name=" 129" xfId="38" xr:uid="{00000000-0005-0000-0000-000022000000}"/>
    <cellStyle name=" 13" xfId="39" xr:uid="{00000000-0005-0000-0000-000023000000}"/>
    <cellStyle name=" 130" xfId="40" xr:uid="{00000000-0005-0000-0000-000024000000}"/>
    <cellStyle name=" 131" xfId="41" xr:uid="{00000000-0005-0000-0000-000025000000}"/>
    <cellStyle name=" 132" xfId="42" xr:uid="{00000000-0005-0000-0000-000026000000}"/>
    <cellStyle name=" 133" xfId="43" xr:uid="{00000000-0005-0000-0000-000027000000}"/>
    <cellStyle name=" 134" xfId="44" xr:uid="{00000000-0005-0000-0000-000028000000}"/>
    <cellStyle name=" 135" xfId="45" xr:uid="{00000000-0005-0000-0000-000029000000}"/>
    <cellStyle name=" 136" xfId="46" xr:uid="{00000000-0005-0000-0000-00002A000000}"/>
    <cellStyle name=" 137" xfId="47" xr:uid="{00000000-0005-0000-0000-00002B000000}"/>
    <cellStyle name=" 138" xfId="48" xr:uid="{00000000-0005-0000-0000-00002C000000}"/>
    <cellStyle name=" 139" xfId="49" xr:uid="{00000000-0005-0000-0000-00002D000000}"/>
    <cellStyle name=" 14" xfId="50" xr:uid="{00000000-0005-0000-0000-00002E000000}"/>
    <cellStyle name=" 140" xfId="51" xr:uid="{00000000-0005-0000-0000-00002F000000}"/>
    <cellStyle name=" 141" xfId="52" xr:uid="{00000000-0005-0000-0000-000030000000}"/>
    <cellStyle name=" 142" xfId="53" xr:uid="{00000000-0005-0000-0000-000031000000}"/>
    <cellStyle name=" 143" xfId="54" xr:uid="{00000000-0005-0000-0000-000032000000}"/>
    <cellStyle name=" 144" xfId="55" xr:uid="{00000000-0005-0000-0000-000033000000}"/>
    <cellStyle name=" 145" xfId="56" xr:uid="{00000000-0005-0000-0000-000034000000}"/>
    <cellStyle name=" 146" xfId="57" xr:uid="{00000000-0005-0000-0000-000035000000}"/>
    <cellStyle name=" 147" xfId="58" xr:uid="{00000000-0005-0000-0000-000036000000}"/>
    <cellStyle name=" 148" xfId="59" xr:uid="{00000000-0005-0000-0000-000037000000}"/>
    <cellStyle name=" 149" xfId="60" xr:uid="{00000000-0005-0000-0000-000038000000}"/>
    <cellStyle name=" 15" xfId="61" xr:uid="{00000000-0005-0000-0000-000039000000}"/>
    <cellStyle name=" 150" xfId="62" xr:uid="{00000000-0005-0000-0000-00003A000000}"/>
    <cellStyle name=" 151" xfId="63" xr:uid="{00000000-0005-0000-0000-00003B000000}"/>
    <cellStyle name=" 152" xfId="64" xr:uid="{00000000-0005-0000-0000-00003C000000}"/>
    <cellStyle name=" 153" xfId="65" xr:uid="{00000000-0005-0000-0000-00003D000000}"/>
    <cellStyle name=" 154" xfId="66" xr:uid="{00000000-0005-0000-0000-00003E000000}"/>
    <cellStyle name=" 155" xfId="67" xr:uid="{00000000-0005-0000-0000-00003F000000}"/>
    <cellStyle name=" 156" xfId="68" xr:uid="{00000000-0005-0000-0000-000040000000}"/>
    <cellStyle name=" 157" xfId="69" xr:uid="{00000000-0005-0000-0000-000041000000}"/>
    <cellStyle name=" 158" xfId="70" xr:uid="{00000000-0005-0000-0000-000042000000}"/>
    <cellStyle name=" 159" xfId="71" xr:uid="{00000000-0005-0000-0000-000043000000}"/>
    <cellStyle name=" 16" xfId="72" xr:uid="{00000000-0005-0000-0000-000044000000}"/>
    <cellStyle name=" 160" xfId="73" xr:uid="{00000000-0005-0000-0000-000045000000}"/>
    <cellStyle name=" 161" xfId="74" xr:uid="{00000000-0005-0000-0000-000046000000}"/>
    <cellStyle name=" 162" xfId="75" xr:uid="{00000000-0005-0000-0000-000047000000}"/>
    <cellStyle name=" 163" xfId="76" xr:uid="{00000000-0005-0000-0000-000048000000}"/>
    <cellStyle name=" 164" xfId="77" xr:uid="{00000000-0005-0000-0000-000049000000}"/>
    <cellStyle name=" 165" xfId="78" xr:uid="{00000000-0005-0000-0000-00004A000000}"/>
    <cellStyle name=" 166" xfId="79" xr:uid="{00000000-0005-0000-0000-00004B000000}"/>
    <cellStyle name=" 167" xfId="80" xr:uid="{00000000-0005-0000-0000-00004C000000}"/>
    <cellStyle name=" 168" xfId="81" xr:uid="{00000000-0005-0000-0000-00004D000000}"/>
    <cellStyle name=" 169" xfId="82" xr:uid="{00000000-0005-0000-0000-00004E000000}"/>
    <cellStyle name=" 17" xfId="83" xr:uid="{00000000-0005-0000-0000-00004F000000}"/>
    <cellStyle name=" 170" xfId="84" xr:uid="{00000000-0005-0000-0000-000050000000}"/>
    <cellStyle name=" 171" xfId="85" xr:uid="{00000000-0005-0000-0000-000051000000}"/>
    <cellStyle name=" 172" xfId="86" xr:uid="{00000000-0005-0000-0000-000052000000}"/>
    <cellStyle name=" 173" xfId="87" xr:uid="{00000000-0005-0000-0000-000053000000}"/>
    <cellStyle name=" 174" xfId="88" xr:uid="{00000000-0005-0000-0000-000054000000}"/>
    <cellStyle name=" 175" xfId="89" xr:uid="{00000000-0005-0000-0000-000055000000}"/>
    <cellStyle name=" 176" xfId="90" xr:uid="{00000000-0005-0000-0000-000056000000}"/>
    <cellStyle name=" 177" xfId="91" xr:uid="{00000000-0005-0000-0000-000057000000}"/>
    <cellStyle name=" 178" xfId="92" xr:uid="{00000000-0005-0000-0000-000058000000}"/>
    <cellStyle name=" 179" xfId="93" xr:uid="{00000000-0005-0000-0000-000059000000}"/>
    <cellStyle name=" 18" xfId="94" xr:uid="{00000000-0005-0000-0000-00005A000000}"/>
    <cellStyle name=" 180" xfId="95" xr:uid="{00000000-0005-0000-0000-00005B000000}"/>
    <cellStyle name=" 181" xfId="96" xr:uid="{00000000-0005-0000-0000-00005C000000}"/>
    <cellStyle name=" 182" xfId="97" xr:uid="{00000000-0005-0000-0000-00005D000000}"/>
    <cellStyle name=" 183" xfId="98" xr:uid="{00000000-0005-0000-0000-00005E000000}"/>
    <cellStyle name=" 184" xfId="99" xr:uid="{00000000-0005-0000-0000-00005F000000}"/>
    <cellStyle name=" 185" xfId="100" xr:uid="{00000000-0005-0000-0000-000060000000}"/>
    <cellStyle name=" 186" xfId="101" xr:uid="{00000000-0005-0000-0000-000061000000}"/>
    <cellStyle name=" 187" xfId="102" xr:uid="{00000000-0005-0000-0000-000062000000}"/>
    <cellStyle name=" 188" xfId="103" xr:uid="{00000000-0005-0000-0000-000063000000}"/>
    <cellStyle name=" 189" xfId="104" xr:uid="{00000000-0005-0000-0000-000064000000}"/>
    <cellStyle name=" 19" xfId="105" xr:uid="{00000000-0005-0000-0000-000065000000}"/>
    <cellStyle name=" 190" xfId="106" xr:uid="{00000000-0005-0000-0000-000066000000}"/>
    <cellStyle name=" 191" xfId="107" xr:uid="{00000000-0005-0000-0000-000067000000}"/>
    <cellStyle name=" 192" xfId="108" xr:uid="{00000000-0005-0000-0000-000068000000}"/>
    <cellStyle name=" 193" xfId="109" xr:uid="{00000000-0005-0000-0000-000069000000}"/>
    <cellStyle name=" 194" xfId="110" xr:uid="{00000000-0005-0000-0000-00006A000000}"/>
    <cellStyle name=" 195" xfId="111" xr:uid="{00000000-0005-0000-0000-00006B000000}"/>
    <cellStyle name=" 196" xfId="112" xr:uid="{00000000-0005-0000-0000-00006C000000}"/>
    <cellStyle name=" 197" xfId="113" xr:uid="{00000000-0005-0000-0000-00006D000000}"/>
    <cellStyle name=" 198" xfId="114" xr:uid="{00000000-0005-0000-0000-00006E000000}"/>
    <cellStyle name=" 199" xfId="115" xr:uid="{00000000-0005-0000-0000-00006F000000}"/>
    <cellStyle name=" 2" xfId="116" xr:uid="{00000000-0005-0000-0000-000070000000}"/>
    <cellStyle name=" 20" xfId="117" xr:uid="{00000000-0005-0000-0000-000071000000}"/>
    <cellStyle name=" 200" xfId="118" xr:uid="{00000000-0005-0000-0000-000072000000}"/>
    <cellStyle name=" 201" xfId="119" xr:uid="{00000000-0005-0000-0000-000073000000}"/>
    <cellStyle name=" 202" xfId="120" xr:uid="{00000000-0005-0000-0000-000074000000}"/>
    <cellStyle name=" 203" xfId="121" xr:uid="{00000000-0005-0000-0000-000075000000}"/>
    <cellStyle name=" 204" xfId="122" xr:uid="{00000000-0005-0000-0000-000076000000}"/>
    <cellStyle name=" 205" xfId="123" xr:uid="{00000000-0005-0000-0000-000077000000}"/>
    <cellStyle name=" 206" xfId="124" xr:uid="{00000000-0005-0000-0000-000078000000}"/>
    <cellStyle name=" 207" xfId="125" xr:uid="{00000000-0005-0000-0000-000079000000}"/>
    <cellStyle name=" 208" xfId="126" xr:uid="{00000000-0005-0000-0000-00007A000000}"/>
    <cellStyle name=" 209" xfId="127" xr:uid="{00000000-0005-0000-0000-00007B000000}"/>
    <cellStyle name=" 21" xfId="128" xr:uid="{00000000-0005-0000-0000-00007C000000}"/>
    <cellStyle name=" 210" xfId="129" xr:uid="{00000000-0005-0000-0000-00007D000000}"/>
    <cellStyle name=" 211" xfId="130" xr:uid="{00000000-0005-0000-0000-00007E000000}"/>
    <cellStyle name=" 212" xfId="131" xr:uid="{00000000-0005-0000-0000-00007F000000}"/>
    <cellStyle name=" 213" xfId="132" xr:uid="{00000000-0005-0000-0000-000080000000}"/>
    <cellStyle name=" 214" xfId="133" xr:uid="{00000000-0005-0000-0000-000081000000}"/>
    <cellStyle name=" 215" xfId="134" xr:uid="{00000000-0005-0000-0000-000082000000}"/>
    <cellStyle name=" 216" xfId="135" xr:uid="{00000000-0005-0000-0000-000083000000}"/>
    <cellStyle name=" 217" xfId="136" xr:uid="{00000000-0005-0000-0000-000084000000}"/>
    <cellStyle name=" 218" xfId="137" xr:uid="{00000000-0005-0000-0000-000085000000}"/>
    <cellStyle name=" 219" xfId="138" xr:uid="{00000000-0005-0000-0000-000086000000}"/>
    <cellStyle name=" 22" xfId="139" xr:uid="{00000000-0005-0000-0000-000087000000}"/>
    <cellStyle name=" 220" xfId="140" xr:uid="{00000000-0005-0000-0000-000088000000}"/>
    <cellStyle name=" 221" xfId="141" xr:uid="{00000000-0005-0000-0000-000089000000}"/>
    <cellStyle name=" 222" xfId="142" xr:uid="{00000000-0005-0000-0000-00008A000000}"/>
    <cellStyle name=" 223" xfId="143" xr:uid="{00000000-0005-0000-0000-00008B000000}"/>
    <cellStyle name=" 224" xfId="144" xr:uid="{00000000-0005-0000-0000-00008C000000}"/>
    <cellStyle name=" 225" xfId="145" xr:uid="{00000000-0005-0000-0000-00008D000000}"/>
    <cellStyle name=" 226" xfId="146" xr:uid="{00000000-0005-0000-0000-00008E000000}"/>
    <cellStyle name=" 227" xfId="147" xr:uid="{00000000-0005-0000-0000-00008F000000}"/>
    <cellStyle name=" 228" xfId="148" xr:uid="{00000000-0005-0000-0000-000090000000}"/>
    <cellStyle name=" 229" xfId="149" xr:uid="{00000000-0005-0000-0000-000091000000}"/>
    <cellStyle name=" 23" xfId="150" xr:uid="{00000000-0005-0000-0000-000092000000}"/>
    <cellStyle name=" 230" xfId="151" xr:uid="{00000000-0005-0000-0000-000093000000}"/>
    <cellStyle name=" 231" xfId="152" xr:uid="{00000000-0005-0000-0000-000094000000}"/>
    <cellStyle name=" 232" xfId="153" xr:uid="{00000000-0005-0000-0000-000095000000}"/>
    <cellStyle name=" 233" xfId="154" xr:uid="{00000000-0005-0000-0000-000096000000}"/>
    <cellStyle name=" 234" xfId="155" xr:uid="{00000000-0005-0000-0000-000097000000}"/>
    <cellStyle name=" 235" xfId="156" xr:uid="{00000000-0005-0000-0000-000098000000}"/>
    <cellStyle name=" 236" xfId="157" xr:uid="{00000000-0005-0000-0000-000099000000}"/>
    <cellStyle name=" 237" xfId="158" xr:uid="{00000000-0005-0000-0000-00009A000000}"/>
    <cellStyle name=" 238" xfId="159" xr:uid="{00000000-0005-0000-0000-00009B000000}"/>
    <cellStyle name=" 239" xfId="160" xr:uid="{00000000-0005-0000-0000-00009C000000}"/>
    <cellStyle name=" 24" xfId="161" xr:uid="{00000000-0005-0000-0000-00009D000000}"/>
    <cellStyle name=" 240" xfId="162" xr:uid="{00000000-0005-0000-0000-00009E000000}"/>
    <cellStyle name=" 241" xfId="163" xr:uid="{00000000-0005-0000-0000-00009F000000}"/>
    <cellStyle name=" 242" xfId="164" xr:uid="{00000000-0005-0000-0000-0000A0000000}"/>
    <cellStyle name=" 243" xfId="165" xr:uid="{00000000-0005-0000-0000-0000A1000000}"/>
    <cellStyle name=" 244" xfId="166" xr:uid="{00000000-0005-0000-0000-0000A2000000}"/>
    <cellStyle name=" 245" xfId="167" xr:uid="{00000000-0005-0000-0000-0000A3000000}"/>
    <cellStyle name=" 246" xfId="168" xr:uid="{00000000-0005-0000-0000-0000A4000000}"/>
    <cellStyle name=" 247" xfId="169" xr:uid="{00000000-0005-0000-0000-0000A5000000}"/>
    <cellStyle name=" 248" xfId="170" xr:uid="{00000000-0005-0000-0000-0000A6000000}"/>
    <cellStyle name=" 249" xfId="171" xr:uid="{00000000-0005-0000-0000-0000A7000000}"/>
    <cellStyle name=" 25" xfId="172" xr:uid="{00000000-0005-0000-0000-0000A8000000}"/>
    <cellStyle name=" 250" xfId="173" xr:uid="{00000000-0005-0000-0000-0000A9000000}"/>
    <cellStyle name=" 251" xfId="174" xr:uid="{00000000-0005-0000-0000-0000AA000000}"/>
    <cellStyle name=" 252" xfId="175" xr:uid="{00000000-0005-0000-0000-0000AB000000}"/>
    <cellStyle name=" 253" xfId="176" xr:uid="{00000000-0005-0000-0000-0000AC000000}"/>
    <cellStyle name=" 254" xfId="177" xr:uid="{00000000-0005-0000-0000-0000AD000000}"/>
    <cellStyle name=" 255" xfId="178" xr:uid="{00000000-0005-0000-0000-0000AE000000}"/>
    <cellStyle name=" 26" xfId="179" xr:uid="{00000000-0005-0000-0000-0000AF000000}"/>
    <cellStyle name=" 27" xfId="180" xr:uid="{00000000-0005-0000-0000-0000B0000000}"/>
    <cellStyle name=" 28" xfId="181" xr:uid="{00000000-0005-0000-0000-0000B1000000}"/>
    <cellStyle name=" 29" xfId="182" xr:uid="{00000000-0005-0000-0000-0000B2000000}"/>
    <cellStyle name=" 3" xfId="183" xr:uid="{00000000-0005-0000-0000-0000B3000000}"/>
    <cellStyle name=" 30" xfId="184" xr:uid="{00000000-0005-0000-0000-0000B4000000}"/>
    <cellStyle name=" 31" xfId="185" xr:uid="{00000000-0005-0000-0000-0000B5000000}"/>
    <cellStyle name=" 32" xfId="186" xr:uid="{00000000-0005-0000-0000-0000B6000000}"/>
    <cellStyle name=" 33" xfId="187" xr:uid="{00000000-0005-0000-0000-0000B7000000}"/>
    <cellStyle name=" 34" xfId="188" xr:uid="{00000000-0005-0000-0000-0000B8000000}"/>
    <cellStyle name=" 35" xfId="189" xr:uid="{00000000-0005-0000-0000-0000B9000000}"/>
    <cellStyle name=" 36" xfId="190" xr:uid="{00000000-0005-0000-0000-0000BA000000}"/>
    <cellStyle name=" 37" xfId="191" xr:uid="{00000000-0005-0000-0000-0000BB000000}"/>
    <cellStyle name=" 38" xfId="192" xr:uid="{00000000-0005-0000-0000-0000BC000000}"/>
    <cellStyle name=" 39" xfId="193" xr:uid="{00000000-0005-0000-0000-0000BD000000}"/>
    <cellStyle name=" 4" xfId="194" xr:uid="{00000000-0005-0000-0000-0000BE000000}"/>
    <cellStyle name=" 40" xfId="195" xr:uid="{00000000-0005-0000-0000-0000BF000000}"/>
    <cellStyle name=" 41" xfId="196" xr:uid="{00000000-0005-0000-0000-0000C0000000}"/>
    <cellStyle name=" 42" xfId="197" xr:uid="{00000000-0005-0000-0000-0000C1000000}"/>
    <cellStyle name=" 43" xfId="198" xr:uid="{00000000-0005-0000-0000-0000C2000000}"/>
    <cellStyle name=" 44" xfId="199" xr:uid="{00000000-0005-0000-0000-0000C3000000}"/>
    <cellStyle name=" 45" xfId="200" xr:uid="{00000000-0005-0000-0000-0000C4000000}"/>
    <cellStyle name=" 46" xfId="201" xr:uid="{00000000-0005-0000-0000-0000C5000000}"/>
    <cellStyle name=" 47" xfId="202" xr:uid="{00000000-0005-0000-0000-0000C6000000}"/>
    <cellStyle name=" 48" xfId="203" xr:uid="{00000000-0005-0000-0000-0000C7000000}"/>
    <cellStyle name=" 49" xfId="204" xr:uid="{00000000-0005-0000-0000-0000C8000000}"/>
    <cellStyle name=" 5" xfId="205" xr:uid="{00000000-0005-0000-0000-0000C9000000}"/>
    <cellStyle name=" 50" xfId="206" xr:uid="{00000000-0005-0000-0000-0000CA000000}"/>
    <cellStyle name=" 51" xfId="207" xr:uid="{00000000-0005-0000-0000-0000CB000000}"/>
    <cellStyle name=" 52" xfId="208" xr:uid="{00000000-0005-0000-0000-0000CC000000}"/>
    <cellStyle name=" 53" xfId="209" xr:uid="{00000000-0005-0000-0000-0000CD000000}"/>
    <cellStyle name=" 54" xfId="210" xr:uid="{00000000-0005-0000-0000-0000CE000000}"/>
    <cellStyle name=" 55" xfId="211" xr:uid="{00000000-0005-0000-0000-0000CF000000}"/>
    <cellStyle name=" 56" xfId="212" xr:uid="{00000000-0005-0000-0000-0000D0000000}"/>
    <cellStyle name=" 57" xfId="213" xr:uid="{00000000-0005-0000-0000-0000D1000000}"/>
    <cellStyle name=" 58" xfId="214" xr:uid="{00000000-0005-0000-0000-0000D2000000}"/>
    <cellStyle name=" 59" xfId="215" xr:uid="{00000000-0005-0000-0000-0000D3000000}"/>
    <cellStyle name=" 6" xfId="216" xr:uid="{00000000-0005-0000-0000-0000D4000000}"/>
    <cellStyle name=" 60" xfId="217" xr:uid="{00000000-0005-0000-0000-0000D5000000}"/>
    <cellStyle name=" 61" xfId="218" xr:uid="{00000000-0005-0000-0000-0000D6000000}"/>
    <cellStyle name=" 62" xfId="219" xr:uid="{00000000-0005-0000-0000-0000D7000000}"/>
    <cellStyle name=" 63" xfId="220" xr:uid="{00000000-0005-0000-0000-0000D8000000}"/>
    <cellStyle name=" 64" xfId="221" xr:uid="{00000000-0005-0000-0000-0000D9000000}"/>
    <cellStyle name=" 65" xfId="222" xr:uid="{00000000-0005-0000-0000-0000DA000000}"/>
    <cellStyle name=" 66" xfId="223" xr:uid="{00000000-0005-0000-0000-0000DB000000}"/>
    <cellStyle name=" 67" xfId="224" xr:uid="{00000000-0005-0000-0000-0000DC000000}"/>
    <cellStyle name=" 68" xfId="225" xr:uid="{00000000-0005-0000-0000-0000DD000000}"/>
    <cellStyle name=" 69" xfId="226" xr:uid="{00000000-0005-0000-0000-0000DE000000}"/>
    <cellStyle name=" 7" xfId="227" xr:uid="{00000000-0005-0000-0000-0000DF000000}"/>
    <cellStyle name=" 70" xfId="228" xr:uid="{00000000-0005-0000-0000-0000E0000000}"/>
    <cellStyle name=" 71" xfId="229" xr:uid="{00000000-0005-0000-0000-0000E1000000}"/>
    <cellStyle name=" 72" xfId="230" xr:uid="{00000000-0005-0000-0000-0000E2000000}"/>
    <cellStyle name=" 73" xfId="231" xr:uid="{00000000-0005-0000-0000-0000E3000000}"/>
    <cellStyle name=" 74" xfId="232" xr:uid="{00000000-0005-0000-0000-0000E4000000}"/>
    <cellStyle name=" 75" xfId="233" xr:uid="{00000000-0005-0000-0000-0000E5000000}"/>
    <cellStyle name=" 76" xfId="234" xr:uid="{00000000-0005-0000-0000-0000E6000000}"/>
    <cellStyle name=" 77" xfId="235" xr:uid="{00000000-0005-0000-0000-0000E7000000}"/>
    <cellStyle name=" 78" xfId="236" xr:uid="{00000000-0005-0000-0000-0000E8000000}"/>
    <cellStyle name=" 79" xfId="237" xr:uid="{00000000-0005-0000-0000-0000E9000000}"/>
    <cellStyle name=" 8" xfId="238" xr:uid="{00000000-0005-0000-0000-0000EA000000}"/>
    <cellStyle name=" 80" xfId="239" xr:uid="{00000000-0005-0000-0000-0000EB000000}"/>
    <cellStyle name=" 81" xfId="240" xr:uid="{00000000-0005-0000-0000-0000EC000000}"/>
    <cellStyle name=" 82" xfId="241" xr:uid="{00000000-0005-0000-0000-0000ED000000}"/>
    <cellStyle name=" 83" xfId="242" xr:uid="{00000000-0005-0000-0000-0000EE000000}"/>
    <cellStyle name=" 84" xfId="243" xr:uid="{00000000-0005-0000-0000-0000EF000000}"/>
    <cellStyle name=" 85" xfId="244" xr:uid="{00000000-0005-0000-0000-0000F0000000}"/>
    <cellStyle name=" 86" xfId="245" xr:uid="{00000000-0005-0000-0000-0000F1000000}"/>
    <cellStyle name=" 87" xfId="246" xr:uid="{00000000-0005-0000-0000-0000F2000000}"/>
    <cellStyle name=" 88" xfId="247" xr:uid="{00000000-0005-0000-0000-0000F3000000}"/>
    <cellStyle name=" 89" xfId="248" xr:uid="{00000000-0005-0000-0000-0000F4000000}"/>
    <cellStyle name=" 9" xfId="249" xr:uid="{00000000-0005-0000-0000-0000F5000000}"/>
    <cellStyle name=" 90" xfId="250" xr:uid="{00000000-0005-0000-0000-0000F6000000}"/>
    <cellStyle name=" 91" xfId="251" xr:uid="{00000000-0005-0000-0000-0000F7000000}"/>
    <cellStyle name=" 92" xfId="252" xr:uid="{00000000-0005-0000-0000-0000F8000000}"/>
    <cellStyle name=" 93" xfId="253" xr:uid="{00000000-0005-0000-0000-0000F9000000}"/>
    <cellStyle name=" 94" xfId="254" xr:uid="{00000000-0005-0000-0000-0000FA000000}"/>
    <cellStyle name=" 95" xfId="255" xr:uid="{00000000-0005-0000-0000-0000FB000000}"/>
    <cellStyle name=" 96" xfId="256" xr:uid="{00000000-0005-0000-0000-0000FC000000}"/>
    <cellStyle name=" 97" xfId="257" xr:uid="{00000000-0005-0000-0000-0000FD000000}"/>
    <cellStyle name=" 98" xfId="258" xr:uid="{00000000-0005-0000-0000-0000FE000000}"/>
    <cellStyle name=" 99" xfId="259" xr:uid="{00000000-0005-0000-0000-0000FF000000}"/>
    <cellStyle name="_x0004__x0004__x0019__x001b__x0004_$_x0010__x0010__x0008__x0001_" xfId="260" xr:uid="{00000000-0005-0000-0000-000000010000}"/>
    <cellStyle name="(1)" xfId="261" xr:uid="{00000000-0005-0000-0000-000001010000}"/>
    <cellStyle name=".0000001" xfId="262" xr:uid="{00000000-0005-0000-0000-000002010000}"/>
    <cellStyle name="??&amp;O?&amp;H?_x0008__x000f__x0007_?_x0007__x0001__x0001_" xfId="263" xr:uid="{00000000-0005-0000-0000-000003010000}"/>
    <cellStyle name="??&amp;O?&amp;H?_x0008_??_x0007__x0001__x0001_" xfId="264" xr:uid="{00000000-0005-0000-0000-000004010000}"/>
    <cellStyle name="??&amp;쏗?뷐9_x0008__x0011__x0007_?_x0007__x0001__x0001_" xfId="265" xr:uid="{00000000-0005-0000-0000-000005010000}"/>
    <cellStyle name="?W?_laroux" xfId="266" xr:uid="{00000000-0005-0000-0000-000006010000}"/>
    <cellStyle name="]_Sheet1_FY96" xfId="267" xr:uid="{00000000-0005-0000-0000-000007010000}"/>
    <cellStyle name="]_Sheet1_PRODUCT DETAIL_x0013_Comma [0]_Sheet1_Q1" xfId="268" xr:uid="{00000000-0005-0000-0000-000008010000}"/>
    <cellStyle name="_(변경내역서)" xfId="269" xr:uid="{00000000-0005-0000-0000-000009010000}"/>
    <cellStyle name="_~MGuFJidUN" xfId="270" xr:uid="{00000000-0005-0000-0000-00000A010000}"/>
    <cellStyle name="_01.800mm설계자료(ERS비굴착)" xfId="271" xr:uid="{00000000-0005-0000-0000-00000B010000}"/>
    <cellStyle name="_1-토공" xfId="272" xr:uid="{00000000-0005-0000-0000-00000C010000}"/>
    <cellStyle name="_2.8구조물공" xfId="273" xr:uid="{00000000-0005-0000-0000-00000D010000}"/>
    <cellStyle name="_2002도로상 밸브실 증고공사" xfId="274" xr:uid="{00000000-0005-0000-0000-00000E010000}"/>
    <cellStyle name="_2002도로상 밸브실 증고공사_2003년 사업장 배수로 보수 및 휀스교체공사설계서" xfId="275" xr:uid="{00000000-0005-0000-0000-00000F010000}"/>
    <cellStyle name="_2002도로상 밸브실 증고공사_2003년 수도권(과천)밸브교체1" xfId="276" xr:uid="{00000000-0005-0000-0000-000010010000}"/>
    <cellStyle name="_2002도로상 밸브실 증고공사_복사본 지지대터널 및 반월 터널 설계서(수정0404수정1)" xfId="277" xr:uid="{00000000-0005-0000-0000-000011010000}"/>
    <cellStyle name="_2002도로상 밸브실 증고공사_사본 - 실적내역서-시흥정수장옥상방수" xfId="278" xr:uid="{00000000-0005-0000-0000-000012010000}"/>
    <cellStyle name="_2002도로상 밸브실 증고공사_온산 정수장외 시설물 보수공사" xfId="279" xr:uid="{00000000-0005-0000-0000-000013010000}"/>
    <cellStyle name="_2002도로상 밸브실 증고공사_지지대터널 및 반월 터널 설계서" xfId="280" xr:uid="{00000000-0005-0000-0000-000014010000}"/>
    <cellStyle name="_2002도로상 밸브실 증고공사_지지대터널 및 반월 터널 설계서(0412)" xfId="281" xr:uid="{00000000-0005-0000-0000-000015010000}"/>
    <cellStyle name="_2002도로상 밸브실 증고공사_지지대터널 및 반월 터널 설계서(수정0402)" xfId="282" xr:uid="{00000000-0005-0000-0000-000016010000}"/>
    <cellStyle name="_2002도로상 밸브실 증고공사_지지대터널 및 반월 터널 설계서(수정0404-1)" xfId="283" xr:uid="{00000000-0005-0000-0000-000017010000}"/>
    <cellStyle name="_2003년 수도권#2,4단계밸브교체공사 설계도서" xfId="284" xr:uid="{00000000-0005-0000-0000-000018010000}"/>
    <cellStyle name="_2003년 수도권#2,4단계밸브교체공사 설계도서_2003년 사업장 배수로 보수 및 휀스교체공사설계서" xfId="285" xr:uid="{00000000-0005-0000-0000-000019010000}"/>
    <cellStyle name="_2003년 수도권#2,4단계밸브교체공사 설계도서_2003년 수도권(과천)밸브교체1" xfId="286" xr:uid="{00000000-0005-0000-0000-00001A010000}"/>
    <cellStyle name="_2003년 수도권#2,4단계밸브교체공사 설계도서_복사본 지지대터널 및 반월 터널 설계서(수정0404수정1)" xfId="287" xr:uid="{00000000-0005-0000-0000-00001B010000}"/>
    <cellStyle name="_2003년 수도권#2,4단계밸브교체공사 설계도서_사본 - 실적내역서-시흥정수장옥상방수" xfId="288" xr:uid="{00000000-0005-0000-0000-00001C010000}"/>
    <cellStyle name="_2003년 수도권#2,4단계밸브교체공사 설계도서_온산 정수장외 시설물 보수공사" xfId="289" xr:uid="{00000000-0005-0000-0000-00001D010000}"/>
    <cellStyle name="_2003년 수도권#2,4단계밸브교체공사 설계도서_지지대터널 및 반월 터널 설계서" xfId="290" xr:uid="{00000000-0005-0000-0000-00001E010000}"/>
    <cellStyle name="_2003년 수도권#2,4단계밸브교체공사 설계도서_지지대터널 및 반월 터널 설계서(0412)" xfId="291" xr:uid="{00000000-0005-0000-0000-00001F010000}"/>
    <cellStyle name="_2003년 수도권#2,4단계밸브교체공사 설계도서_지지대터널 및 반월 터널 설계서(수정0402)" xfId="292" xr:uid="{00000000-0005-0000-0000-000020010000}"/>
    <cellStyle name="_2003년 수도권#2,4단계밸브교체공사 설계도서_지지대터널 및 반월 터널 설계서(수정0404-1)" xfId="293" xr:uid="{00000000-0005-0000-0000-000021010000}"/>
    <cellStyle name="_2003년 수도권#2,4단계제수밸브교체공사 설계도서" xfId="294" xr:uid="{00000000-0005-0000-0000-000022010000}"/>
    <cellStyle name="_2003년 수도권#2,4단계제수밸브교체공사 설계도서_2003년 사업장 배수로 보수 및 휀스교체공사설계서" xfId="295" xr:uid="{00000000-0005-0000-0000-000023010000}"/>
    <cellStyle name="_2003년 수도권#2,4단계제수밸브교체공사 설계도서_2003년 수도권(과천)밸브교체1" xfId="296" xr:uid="{00000000-0005-0000-0000-000024010000}"/>
    <cellStyle name="_2003년 수도권#2,4단계제수밸브교체공사 설계도서_복사본 지지대터널 및 반월 터널 설계서(수정0404수정1)" xfId="297" xr:uid="{00000000-0005-0000-0000-000025010000}"/>
    <cellStyle name="_2003년 수도권#2,4단계제수밸브교체공사 설계도서_사본 - 실적내역서-시흥정수장옥상방수" xfId="298" xr:uid="{00000000-0005-0000-0000-000026010000}"/>
    <cellStyle name="_2003년 수도권#2,4단계제수밸브교체공사 설계도서_온산 정수장외 시설물 보수공사" xfId="299" xr:uid="{00000000-0005-0000-0000-000027010000}"/>
    <cellStyle name="_2003년 수도권#2,4단계제수밸브교체공사 설계도서_지지대터널 및 반월 터널 설계서" xfId="300" xr:uid="{00000000-0005-0000-0000-000028010000}"/>
    <cellStyle name="_2003년 수도권#2,4단계제수밸브교체공사 설계도서_지지대터널 및 반월 터널 설계서(0412)" xfId="301" xr:uid="{00000000-0005-0000-0000-000029010000}"/>
    <cellStyle name="_2003년 수도권#2,4단계제수밸브교체공사 설계도서_지지대터널 및 반월 터널 설계서(수정0402)" xfId="302" xr:uid="{00000000-0005-0000-0000-00002A010000}"/>
    <cellStyle name="_2003년 수도권#2,4단계제수밸브교체공사 설계도서_지지대터널 및 반월 터널 설계서(수정0404-1)" xfId="303" xr:uid="{00000000-0005-0000-0000-00002B010000}"/>
    <cellStyle name="_2003년 수도권(과천)밸브교체" xfId="304" xr:uid="{00000000-0005-0000-0000-00002C010000}"/>
    <cellStyle name="_2003년 수도권(과천)밸브교체_2003년 사업장 배수로 보수 및 휀스교체공사설계서" xfId="305" xr:uid="{00000000-0005-0000-0000-00002D010000}"/>
    <cellStyle name="_2003년 수도권(과천)밸브교체_2003년 수도권(과천)밸브교체1" xfId="306" xr:uid="{00000000-0005-0000-0000-00002E010000}"/>
    <cellStyle name="_2003년 수도권(과천)밸브교체_복사본 지지대터널 및 반월 터널 설계서(수정0404수정1)" xfId="307" xr:uid="{00000000-0005-0000-0000-00002F010000}"/>
    <cellStyle name="_2003년 수도권(과천)밸브교체_사본 - 실적내역서-시흥정수장옥상방수" xfId="308" xr:uid="{00000000-0005-0000-0000-000030010000}"/>
    <cellStyle name="_2003년 수도권(과천)밸브교체_온산 정수장외 시설물 보수공사" xfId="309" xr:uid="{00000000-0005-0000-0000-000031010000}"/>
    <cellStyle name="_2003년 수도권(과천)밸브교체_지지대터널 및 반월 터널 설계서" xfId="310" xr:uid="{00000000-0005-0000-0000-000032010000}"/>
    <cellStyle name="_2003년 수도권(과천)밸브교체_지지대터널 및 반월 터널 설계서(0412)" xfId="311" xr:uid="{00000000-0005-0000-0000-000033010000}"/>
    <cellStyle name="_2003년 수도권(과천)밸브교체_지지대터널 및 반월 터널 설계서(수정0402)" xfId="312" xr:uid="{00000000-0005-0000-0000-000034010000}"/>
    <cellStyle name="_2003년 수도권(과천)밸브교체_지지대터널 및 반월 터널 설계서(수정0404-1)" xfId="313" xr:uid="{00000000-0005-0000-0000-000035010000}"/>
    <cellStyle name="_2003년 수도권(과천)밸브교체1" xfId="314" xr:uid="{00000000-0005-0000-0000-000036010000}"/>
    <cellStyle name="_2003년 수도권(과천)밸브교체1_2003년 사업장 배수로 보수 및 휀스교체공사설계서" xfId="315" xr:uid="{00000000-0005-0000-0000-000037010000}"/>
    <cellStyle name="_2003년 수도권(과천)밸브교체1_2003년 수도권(과천)밸브교체1" xfId="316" xr:uid="{00000000-0005-0000-0000-000038010000}"/>
    <cellStyle name="_2003년 수도권(과천)밸브교체1_복사본 지지대터널 및 반월 터널 설계서(수정0404수정1)" xfId="317" xr:uid="{00000000-0005-0000-0000-000039010000}"/>
    <cellStyle name="_2003년 수도권(과천)밸브교체1_사본 - 실적내역서-시흥정수장옥상방수" xfId="318" xr:uid="{00000000-0005-0000-0000-00003A010000}"/>
    <cellStyle name="_2003년 수도권(과천)밸브교체1_온산 정수장외 시설물 보수공사" xfId="319" xr:uid="{00000000-0005-0000-0000-00003B010000}"/>
    <cellStyle name="_2003년 수도권(과천)밸브교체1_지지대터널 및 반월 터널 설계서" xfId="320" xr:uid="{00000000-0005-0000-0000-00003C010000}"/>
    <cellStyle name="_2003년 수도권(과천)밸브교체1_지지대터널 및 반월 터널 설계서(0412)" xfId="321" xr:uid="{00000000-0005-0000-0000-00003D010000}"/>
    <cellStyle name="_2003년 수도권(과천)밸브교체1_지지대터널 및 반월 터널 설계서(수정0402)" xfId="322" xr:uid="{00000000-0005-0000-0000-00003E010000}"/>
    <cellStyle name="_2003년 수도권(과천)밸브교체1_지지대터널 및 반월 터널 설계서(수정0404-1)" xfId="323" xr:uid="{00000000-0005-0000-0000-00003F010000}"/>
    <cellStyle name="_2003밸브실증고및보수공사(작업)(1)" xfId="324" xr:uid="{00000000-0005-0000-0000-000040010000}"/>
    <cellStyle name="_2004년 배급수관정비공사설계서(발주설계서)" xfId="325" xr:uid="{00000000-0005-0000-0000-000041010000}"/>
    <cellStyle name="_2004년발주설계단가" xfId="326" xr:uid="{00000000-0005-0000-0000-000042010000}"/>
    <cellStyle name="_2007년도 공통일위대가(07_01_29)" xfId="327" xr:uid="{00000000-0005-0000-0000-000043010000}"/>
    <cellStyle name="_2007년도공통일위대가(07_01_29)" xfId="328" xr:uid="{00000000-0005-0000-0000-000044010000}"/>
    <cellStyle name="_4.0 구조물공" xfId="329" xr:uid="{00000000-0005-0000-0000-000045010000}"/>
    <cellStyle name="_4.0 구조물공_05 부대공15" xfId="330" xr:uid="{00000000-0005-0000-0000-000046010000}"/>
    <cellStyle name="_4.0 구조물공_08반포로비굴착갱대가표" xfId="331" xr:uid="{00000000-0005-0000-0000-000047010000}"/>
    <cellStyle name="_5 부대공" xfId="332" xr:uid="{00000000-0005-0000-0000-000048010000}"/>
    <cellStyle name="_500수량산출서" xfId="333" xr:uid="{00000000-0005-0000-0000-000049010000}"/>
    <cellStyle name="_6.0 부대공" xfId="334" xr:uid="{00000000-0005-0000-0000-00004A010000}"/>
    <cellStyle name="_6.0부대공" xfId="335" xr:uid="{00000000-0005-0000-0000-00004B010000}"/>
    <cellStyle name="_b접합정공기이토" xfId="336" xr:uid="{00000000-0005-0000-0000-00004C010000}"/>
    <cellStyle name="_c-LINE변실(최종)" xfId="337" xr:uid="{00000000-0005-0000-0000-00004D010000}"/>
    <cellStyle name="_c-LINE변실(최종)_05 부대공15" xfId="338" xr:uid="{00000000-0005-0000-0000-00004E010000}"/>
    <cellStyle name="_c-LINE변실(최종)_08반포로비굴착갱대가표" xfId="339" xr:uid="{00000000-0005-0000-0000-00004F010000}"/>
    <cellStyle name="_C구조물토공" xfId="340" xr:uid="{00000000-0005-0000-0000-000050010000}"/>
    <cellStyle name="_c접합정공기이토" xfId="341" xr:uid="{00000000-0005-0000-0000-000051010000}"/>
    <cellStyle name="_d접합정공기이토" xfId="342" xr:uid="{00000000-0005-0000-0000-000052010000}"/>
    <cellStyle name="_가물막이" xfId="343" xr:uid="{00000000-0005-0000-0000-000053010000}"/>
    <cellStyle name="_가물막이_설계변경-2(최종)차" xfId="344" xr:uid="{00000000-0005-0000-0000-000054010000}"/>
    <cellStyle name="_관급자재및일별시공내역(수탁시공분제외)" xfId="345" xr:uid="{00000000-0005-0000-0000-000055010000}"/>
    <cellStyle name="_기초급여 집행실적 월보서식" xfId="346" xr:uid="{00000000-0005-0000-0000-000056010000}"/>
    <cellStyle name="_김해공항 실행(견적실행)도급조정" xfId="347" xr:uid="{00000000-0005-0000-0000-000057010000}"/>
    <cellStyle name="_김해공항 실행(견적실행)도급조정_설계변경-2(최종)차" xfId="348" xr:uid="{00000000-0005-0000-0000-000058010000}"/>
    <cellStyle name="_김해공항 실행(견적실행)도급조정_하도급입찰결과(CGM)" xfId="349" xr:uid="{00000000-0005-0000-0000-000059010000}"/>
    <cellStyle name="_김해공항 실행(견적실행)도급조정_하도급입찰결과(CGM)_설계변경-2(최종)차" xfId="350" xr:uid="{00000000-0005-0000-0000-00005A010000}"/>
    <cellStyle name="_내역" xfId="351" xr:uid="{00000000-0005-0000-0000-00005B010000}"/>
    <cellStyle name="_내역서(변경)" xfId="352" xr:uid="{00000000-0005-0000-0000-00005C010000}"/>
    <cellStyle name="_노천1지구1공구" xfId="353" xr:uid="{00000000-0005-0000-0000-00005D010000}"/>
    <cellStyle name="_노천1지구2공구" xfId="354" xr:uid="{00000000-0005-0000-0000-00005E010000}"/>
    <cellStyle name="_노천1지구2공구_사본 - 하마2교-수량" xfId="355" xr:uid="{00000000-0005-0000-0000-00005F010000}"/>
    <cellStyle name="_노천1지구2공구_사본 - 하마2교-수량_설계변경-2(최종)차" xfId="356" xr:uid="{00000000-0005-0000-0000-000060010000}"/>
    <cellStyle name="_노천1지구2공구_설계변경-2(최종)차" xfId="357" xr:uid="{00000000-0005-0000-0000-000061010000}"/>
    <cellStyle name="_노천1지구2공구_하마1교-수량" xfId="358" xr:uid="{00000000-0005-0000-0000-000062010000}"/>
    <cellStyle name="_노천1지구2공구_하마1교-수량_설계변경-2(최종)차" xfId="359" xr:uid="{00000000-0005-0000-0000-000063010000}"/>
    <cellStyle name="_노천1지구2공구_하마2교-수량" xfId="360" xr:uid="{00000000-0005-0000-0000-000064010000}"/>
    <cellStyle name="_노천1지구2공구_하마2교-수량_설계변경-2(최종)차" xfId="361" xr:uid="{00000000-0005-0000-0000-000065010000}"/>
    <cellStyle name="_노천1지구2공구_하마읍3교대" xfId="362" xr:uid="{00000000-0005-0000-0000-000066010000}"/>
    <cellStyle name="_노천1지구2공구_하마읍3교대_설계변경-2(최종)차" xfId="363" xr:uid="{00000000-0005-0000-0000-000067010000}"/>
    <cellStyle name="_노천1지구2공구_하마읍3교토공" xfId="364" xr:uid="{00000000-0005-0000-0000-000068010000}"/>
    <cellStyle name="_노천1지구2공구_하마읍3교토공_설계변경-2(최종)차" xfId="365" xr:uid="{00000000-0005-0000-0000-000069010000}"/>
    <cellStyle name="_노천3지구3공구" xfId="366" xr:uid="{00000000-0005-0000-0000-00006A010000}"/>
    <cellStyle name="_대장구조물공" xfId="367" xr:uid="{00000000-0005-0000-0000-00006B010000}"/>
    <cellStyle name="_대장-구조물공" xfId="368" xr:uid="{00000000-0005-0000-0000-00006C010000}"/>
    <cellStyle name="_대장구조물공_05 부대공15" xfId="369" xr:uid="{00000000-0005-0000-0000-00006D010000}"/>
    <cellStyle name="_대장-구조물공_05 부대공15" xfId="370" xr:uid="{00000000-0005-0000-0000-00006E010000}"/>
    <cellStyle name="_대장구조물공_08반포로비굴착갱대가표" xfId="371" xr:uid="{00000000-0005-0000-0000-00006F010000}"/>
    <cellStyle name="_대장-구조물공_08반포로비굴착갱대가표" xfId="372" xr:uid="{00000000-0005-0000-0000-000070010000}"/>
    <cellStyle name="_도곡1교 교대 수량" xfId="373" xr:uid="{00000000-0005-0000-0000-000071010000}"/>
    <cellStyle name="_도곡1교 교대 수량_사본 - 하마2교-수량" xfId="374" xr:uid="{00000000-0005-0000-0000-000072010000}"/>
    <cellStyle name="_도곡1교 교대 수량_사본 - 하마2교-수량_설계변경-2(최종)차" xfId="375" xr:uid="{00000000-0005-0000-0000-000073010000}"/>
    <cellStyle name="_도곡1교 교대 수량_설계변경-2(최종)차" xfId="376" xr:uid="{00000000-0005-0000-0000-000074010000}"/>
    <cellStyle name="_도곡1교 교대 수량_하마1교-수량" xfId="377" xr:uid="{00000000-0005-0000-0000-000075010000}"/>
    <cellStyle name="_도곡1교 교대 수량_하마1교-수량_설계변경-2(최종)차" xfId="378" xr:uid="{00000000-0005-0000-0000-000076010000}"/>
    <cellStyle name="_도곡1교 교대 수량_하마2교-수량" xfId="379" xr:uid="{00000000-0005-0000-0000-000077010000}"/>
    <cellStyle name="_도곡1교 교대 수량_하마2교-수량_설계변경-2(최종)차" xfId="380" xr:uid="{00000000-0005-0000-0000-000078010000}"/>
    <cellStyle name="_도곡1교 교대 수량_하마읍3교대" xfId="381" xr:uid="{00000000-0005-0000-0000-000079010000}"/>
    <cellStyle name="_도곡1교 교대 수량_하마읍3교대_설계변경-2(최종)차" xfId="382" xr:uid="{00000000-0005-0000-0000-00007A010000}"/>
    <cellStyle name="_도곡1교 교대 수량_하마읍3교토공" xfId="383" xr:uid="{00000000-0005-0000-0000-00007B010000}"/>
    <cellStyle name="_도곡1교 교대 수량_하마읍3교토공_설계변경-2(최종)차" xfId="384" xr:uid="{00000000-0005-0000-0000-00007C010000}"/>
    <cellStyle name="_도곡1교 교대(시점) 수량" xfId="385" xr:uid="{00000000-0005-0000-0000-00007D010000}"/>
    <cellStyle name="_도곡1교 교대(시점) 수량_사본 - 하마2교-수량" xfId="386" xr:uid="{00000000-0005-0000-0000-00007E010000}"/>
    <cellStyle name="_도곡1교 교대(시점) 수량_사본 - 하마2교-수량_설계변경-2(최종)차" xfId="387" xr:uid="{00000000-0005-0000-0000-00007F010000}"/>
    <cellStyle name="_도곡1교 교대(시점) 수량_설계변경-2(최종)차" xfId="388" xr:uid="{00000000-0005-0000-0000-000080010000}"/>
    <cellStyle name="_도곡1교 교대(시점) 수량_하마1교-수량" xfId="389" xr:uid="{00000000-0005-0000-0000-000081010000}"/>
    <cellStyle name="_도곡1교 교대(시점) 수량_하마1교-수량_설계변경-2(최종)차" xfId="390" xr:uid="{00000000-0005-0000-0000-000082010000}"/>
    <cellStyle name="_도곡1교 교대(시점) 수량_하마2교-수량" xfId="391" xr:uid="{00000000-0005-0000-0000-000083010000}"/>
    <cellStyle name="_도곡1교 교대(시점) 수량_하마2교-수량_설계변경-2(최종)차" xfId="392" xr:uid="{00000000-0005-0000-0000-000084010000}"/>
    <cellStyle name="_도곡1교 교대(시점) 수량_하마읍3교대" xfId="393" xr:uid="{00000000-0005-0000-0000-000085010000}"/>
    <cellStyle name="_도곡1교 교대(시점) 수량_하마읍3교대_설계변경-2(최종)차" xfId="394" xr:uid="{00000000-0005-0000-0000-000086010000}"/>
    <cellStyle name="_도곡1교 교대(시점) 수량_하마읍3교토공" xfId="395" xr:uid="{00000000-0005-0000-0000-000087010000}"/>
    <cellStyle name="_도곡1교 교대(시점) 수량_하마읍3교토공_설계변경-2(최종)차" xfId="396" xr:uid="{00000000-0005-0000-0000-000088010000}"/>
    <cellStyle name="_도곡1교 하부공 수량" xfId="397" xr:uid="{00000000-0005-0000-0000-000089010000}"/>
    <cellStyle name="_도곡1교 하부공 수량_사본 - 하마2교-수량" xfId="398" xr:uid="{00000000-0005-0000-0000-00008A010000}"/>
    <cellStyle name="_도곡1교 하부공 수량_사본 - 하마2교-수량_설계변경-2(최종)차" xfId="399" xr:uid="{00000000-0005-0000-0000-00008B010000}"/>
    <cellStyle name="_도곡1교 하부공 수량_설계변경-2(최종)차" xfId="400" xr:uid="{00000000-0005-0000-0000-00008C010000}"/>
    <cellStyle name="_도곡1교 하부공 수량_하마1교-수량" xfId="401" xr:uid="{00000000-0005-0000-0000-00008D010000}"/>
    <cellStyle name="_도곡1교 하부공 수량_하마1교-수량_설계변경-2(최종)차" xfId="402" xr:uid="{00000000-0005-0000-0000-00008E010000}"/>
    <cellStyle name="_도곡1교 하부공 수량_하마2교-수량" xfId="403" xr:uid="{00000000-0005-0000-0000-00008F010000}"/>
    <cellStyle name="_도곡1교 하부공 수량_하마2교-수량_설계변경-2(최종)차" xfId="404" xr:uid="{00000000-0005-0000-0000-000090010000}"/>
    <cellStyle name="_도곡1교 하부공 수량_하마읍3교대" xfId="405" xr:uid="{00000000-0005-0000-0000-000091010000}"/>
    <cellStyle name="_도곡1교 하부공 수량_하마읍3교대_설계변경-2(최종)차" xfId="406" xr:uid="{00000000-0005-0000-0000-000092010000}"/>
    <cellStyle name="_도곡1교 하부공 수량_하마읍3교토공" xfId="407" xr:uid="{00000000-0005-0000-0000-000093010000}"/>
    <cellStyle name="_도곡1교 하부공 수량_하마읍3교토공_설계변경-2(최종)차" xfId="408" xr:uid="{00000000-0005-0000-0000-000094010000}"/>
    <cellStyle name="_도곡2교 교대 수량" xfId="409" xr:uid="{00000000-0005-0000-0000-000095010000}"/>
    <cellStyle name="_도곡2교 교대 수량_사본 - 하마2교-수량" xfId="410" xr:uid="{00000000-0005-0000-0000-000096010000}"/>
    <cellStyle name="_도곡2교 교대 수량_사본 - 하마2교-수량_설계변경-2(최종)차" xfId="411" xr:uid="{00000000-0005-0000-0000-000097010000}"/>
    <cellStyle name="_도곡2교 교대 수량_설계변경-2(최종)차" xfId="412" xr:uid="{00000000-0005-0000-0000-000098010000}"/>
    <cellStyle name="_도곡2교 교대 수량_하마1교-수량" xfId="413" xr:uid="{00000000-0005-0000-0000-000099010000}"/>
    <cellStyle name="_도곡2교 교대 수량_하마1교-수량_설계변경-2(최종)차" xfId="414" xr:uid="{00000000-0005-0000-0000-00009A010000}"/>
    <cellStyle name="_도곡2교 교대 수량_하마2교-수량" xfId="415" xr:uid="{00000000-0005-0000-0000-00009B010000}"/>
    <cellStyle name="_도곡2교 교대 수량_하마2교-수량_설계변경-2(최종)차" xfId="416" xr:uid="{00000000-0005-0000-0000-00009C010000}"/>
    <cellStyle name="_도곡2교 교대 수량_하마읍3교대" xfId="417" xr:uid="{00000000-0005-0000-0000-00009D010000}"/>
    <cellStyle name="_도곡2교 교대 수량_하마읍3교대_설계변경-2(최종)차" xfId="418" xr:uid="{00000000-0005-0000-0000-00009E010000}"/>
    <cellStyle name="_도곡2교 교대 수량_하마읍3교토공" xfId="419" xr:uid="{00000000-0005-0000-0000-00009F010000}"/>
    <cellStyle name="_도곡2교 교대 수량_하마읍3교토공_설계변경-2(최종)차" xfId="420" xr:uid="{00000000-0005-0000-0000-0000A0010000}"/>
    <cellStyle name="_도곡2교 교대(종점) 수량" xfId="421" xr:uid="{00000000-0005-0000-0000-0000A1010000}"/>
    <cellStyle name="_도곡2교 교대(종점) 수량_사본 - 하마2교-수량" xfId="422" xr:uid="{00000000-0005-0000-0000-0000A2010000}"/>
    <cellStyle name="_도곡2교 교대(종점) 수량_사본 - 하마2교-수량_설계변경-2(최종)차" xfId="423" xr:uid="{00000000-0005-0000-0000-0000A3010000}"/>
    <cellStyle name="_도곡2교 교대(종점) 수량_설계변경-2(최종)차" xfId="424" xr:uid="{00000000-0005-0000-0000-0000A4010000}"/>
    <cellStyle name="_도곡2교 교대(종점) 수량_하마1교-수량" xfId="425" xr:uid="{00000000-0005-0000-0000-0000A5010000}"/>
    <cellStyle name="_도곡2교 교대(종점) 수량_하마1교-수량_설계변경-2(최종)차" xfId="426" xr:uid="{00000000-0005-0000-0000-0000A6010000}"/>
    <cellStyle name="_도곡2교 교대(종점) 수량_하마2교-수량" xfId="427" xr:uid="{00000000-0005-0000-0000-0000A7010000}"/>
    <cellStyle name="_도곡2교 교대(종점) 수량_하마2교-수량_설계변경-2(최종)차" xfId="428" xr:uid="{00000000-0005-0000-0000-0000A8010000}"/>
    <cellStyle name="_도곡2교 교대(종점) 수량_하마읍3교대" xfId="429" xr:uid="{00000000-0005-0000-0000-0000A9010000}"/>
    <cellStyle name="_도곡2교 교대(종점) 수량_하마읍3교대_설계변경-2(최종)차" xfId="430" xr:uid="{00000000-0005-0000-0000-0000AA010000}"/>
    <cellStyle name="_도곡2교 교대(종점) 수량_하마읍3교토공" xfId="431" xr:uid="{00000000-0005-0000-0000-0000AB010000}"/>
    <cellStyle name="_도곡2교 교대(종점) 수량_하마읍3교토공_설계변경-2(최종)차" xfId="432" xr:uid="{00000000-0005-0000-0000-0000AC010000}"/>
    <cellStyle name="_도곡3교 교대 수량" xfId="433" xr:uid="{00000000-0005-0000-0000-0000AD010000}"/>
    <cellStyle name="_도곡3교 교대 수량_사본 - 하마2교-수량" xfId="434" xr:uid="{00000000-0005-0000-0000-0000AE010000}"/>
    <cellStyle name="_도곡3교 교대 수량_사본 - 하마2교-수량_설계변경-2(최종)차" xfId="435" xr:uid="{00000000-0005-0000-0000-0000AF010000}"/>
    <cellStyle name="_도곡3교 교대 수량_설계변경-2(최종)차" xfId="436" xr:uid="{00000000-0005-0000-0000-0000B0010000}"/>
    <cellStyle name="_도곡3교 교대 수량_하마1교-수량" xfId="437" xr:uid="{00000000-0005-0000-0000-0000B1010000}"/>
    <cellStyle name="_도곡3교 교대 수량_하마1교-수량_설계변경-2(최종)차" xfId="438" xr:uid="{00000000-0005-0000-0000-0000B2010000}"/>
    <cellStyle name="_도곡3교 교대 수량_하마2교-수량" xfId="439" xr:uid="{00000000-0005-0000-0000-0000B3010000}"/>
    <cellStyle name="_도곡3교 교대 수량_하마2교-수량_설계변경-2(최종)차" xfId="440" xr:uid="{00000000-0005-0000-0000-0000B4010000}"/>
    <cellStyle name="_도곡3교 교대 수량_하마읍3교대" xfId="441" xr:uid="{00000000-0005-0000-0000-0000B5010000}"/>
    <cellStyle name="_도곡3교 교대 수량_하마읍3교대_설계변경-2(최종)차" xfId="442" xr:uid="{00000000-0005-0000-0000-0000B6010000}"/>
    <cellStyle name="_도곡3교 교대 수량_하마읍3교토공" xfId="443" xr:uid="{00000000-0005-0000-0000-0000B7010000}"/>
    <cellStyle name="_도곡3교 교대 수량_하마읍3교토공_설계변경-2(최종)차" xfId="444" xr:uid="{00000000-0005-0000-0000-0000B8010000}"/>
    <cellStyle name="_도곡4교 하부공 수량" xfId="445" xr:uid="{00000000-0005-0000-0000-0000B9010000}"/>
    <cellStyle name="_도곡4교 하부공 수량_사본 - 하마2교-수량" xfId="446" xr:uid="{00000000-0005-0000-0000-0000BA010000}"/>
    <cellStyle name="_도곡4교 하부공 수량_사본 - 하마2교-수량_설계변경-2(최종)차" xfId="447" xr:uid="{00000000-0005-0000-0000-0000BB010000}"/>
    <cellStyle name="_도곡4교 하부공 수량_설계변경-2(최종)차" xfId="448" xr:uid="{00000000-0005-0000-0000-0000BC010000}"/>
    <cellStyle name="_도곡4교 하부공 수량_하마1교-수량" xfId="449" xr:uid="{00000000-0005-0000-0000-0000BD010000}"/>
    <cellStyle name="_도곡4교 하부공 수량_하마1교-수량_설계변경-2(최종)차" xfId="450" xr:uid="{00000000-0005-0000-0000-0000BE010000}"/>
    <cellStyle name="_도곡4교 하부공 수량_하마2교-수량" xfId="451" xr:uid="{00000000-0005-0000-0000-0000BF010000}"/>
    <cellStyle name="_도곡4교 하부공 수량_하마2교-수량_설계변경-2(최종)차" xfId="452" xr:uid="{00000000-0005-0000-0000-0000C0010000}"/>
    <cellStyle name="_도곡4교 하부공 수량_하마읍3교대" xfId="453" xr:uid="{00000000-0005-0000-0000-0000C1010000}"/>
    <cellStyle name="_도곡4교 하부공 수량_하마읍3교대_설계변경-2(최종)차" xfId="454" xr:uid="{00000000-0005-0000-0000-0000C2010000}"/>
    <cellStyle name="_도곡4교 하부공 수량_하마읍3교토공" xfId="455" xr:uid="{00000000-0005-0000-0000-0000C3010000}"/>
    <cellStyle name="_도곡4교 하부공 수량_하마읍3교토공_설계변경-2(최종)차" xfId="456" xr:uid="{00000000-0005-0000-0000-0000C4010000}"/>
    <cellStyle name="_도곡교 교대 수량" xfId="457" xr:uid="{00000000-0005-0000-0000-0000C5010000}"/>
    <cellStyle name="_도곡교 교대 수량_사본 - 하마2교-수량" xfId="458" xr:uid="{00000000-0005-0000-0000-0000C6010000}"/>
    <cellStyle name="_도곡교 교대 수량_사본 - 하마2교-수량_설계변경-2(최종)차" xfId="459" xr:uid="{00000000-0005-0000-0000-0000C7010000}"/>
    <cellStyle name="_도곡교 교대 수량_설계변경-2(최종)차" xfId="460" xr:uid="{00000000-0005-0000-0000-0000C8010000}"/>
    <cellStyle name="_도곡교 교대 수량_하마1교-수량" xfId="461" xr:uid="{00000000-0005-0000-0000-0000C9010000}"/>
    <cellStyle name="_도곡교 교대 수량_하마1교-수량_설계변경-2(최종)차" xfId="462" xr:uid="{00000000-0005-0000-0000-0000CA010000}"/>
    <cellStyle name="_도곡교 교대 수량_하마2교-수량" xfId="463" xr:uid="{00000000-0005-0000-0000-0000CB010000}"/>
    <cellStyle name="_도곡교 교대 수량_하마2교-수량_설계변경-2(최종)차" xfId="464" xr:uid="{00000000-0005-0000-0000-0000CC010000}"/>
    <cellStyle name="_도곡교 교대 수량_하마읍3교대" xfId="465" xr:uid="{00000000-0005-0000-0000-0000CD010000}"/>
    <cellStyle name="_도곡교 교대 수량_하마읍3교대_설계변경-2(최종)차" xfId="466" xr:uid="{00000000-0005-0000-0000-0000CE010000}"/>
    <cellStyle name="_도곡교 교대 수량_하마읍3교토공" xfId="467" xr:uid="{00000000-0005-0000-0000-0000CF010000}"/>
    <cellStyle name="_도곡교 교대 수량_하마읍3교토공_설계변경-2(최종)차" xfId="468" xr:uid="{00000000-0005-0000-0000-0000D0010000}"/>
    <cellStyle name="_발주내역서" xfId="469" xr:uid="{00000000-0005-0000-0000-0000D1010000}"/>
    <cellStyle name="_본청심사결과" xfId="470" xr:uid="{00000000-0005-0000-0000-0000D2010000}"/>
    <cellStyle name="_봉현내역서최종11-05" xfId="471" xr:uid="{00000000-0005-0000-0000-0000D3010000}"/>
    <cellStyle name="_봉현내역서최종11-05_충무로 내역서(발주 내역)" xfId="472" xr:uid="{00000000-0005-0000-0000-0000D4010000}"/>
    <cellStyle name="_부대결과" xfId="473" xr:uid="{00000000-0005-0000-0000-0000D5010000}"/>
    <cellStyle name="_부대결과_Book1" xfId="474" xr:uid="{00000000-0005-0000-0000-0000D6010000}"/>
    <cellStyle name="_부대결과_Book1_설계변경-2(최종)차" xfId="475" xr:uid="{00000000-0005-0000-0000-0000D7010000}"/>
    <cellStyle name="_부대결과_Book1_하도급입찰결과(CGM)" xfId="476" xr:uid="{00000000-0005-0000-0000-0000D8010000}"/>
    <cellStyle name="_부대결과_Book1_하도급입찰결과(CGM)_설계변경-2(최종)차" xfId="477" xr:uid="{00000000-0005-0000-0000-0000D9010000}"/>
    <cellStyle name="_부대결과_P-(현리-신팔)" xfId="478" xr:uid="{00000000-0005-0000-0000-0000DA010000}"/>
    <cellStyle name="_부대결과_P-(현리-신팔)_설계변경-2(최종)차" xfId="479" xr:uid="{00000000-0005-0000-0000-0000DB010000}"/>
    <cellStyle name="_부대결과_P-(현리-신팔)_하도급입찰결과(CGM)" xfId="480" xr:uid="{00000000-0005-0000-0000-0000DC010000}"/>
    <cellStyle name="_부대결과_P-(현리-신팔)_하도급입찰결과(CGM)_설계변경-2(최종)차" xfId="481" xr:uid="{00000000-0005-0000-0000-0000DD010000}"/>
    <cellStyle name="_부대결과_설계변경-2(최종)차" xfId="482" xr:uid="{00000000-0005-0000-0000-0000DE010000}"/>
    <cellStyle name="_부대결과_하도급입찰결과(CGM)" xfId="483" xr:uid="{00000000-0005-0000-0000-0000DF010000}"/>
    <cellStyle name="_부대결과_하도급입찰결과(CGM)_설계변경-2(최종)차" xfId="484" xr:uid="{00000000-0005-0000-0000-0000E0010000}"/>
    <cellStyle name="_부대결과_현리-신팔도로설계" xfId="485" xr:uid="{00000000-0005-0000-0000-0000E1010000}"/>
    <cellStyle name="_부대결과_현리-신팔도로설계_설계변경-2(최종)차" xfId="486" xr:uid="{00000000-0005-0000-0000-0000E2010000}"/>
    <cellStyle name="_부대결과_현리-신팔도로설계_하도급입찰결과(CGM)" xfId="487" xr:uid="{00000000-0005-0000-0000-0000E3010000}"/>
    <cellStyle name="_부대결과_현리-신팔도로설계_하도급입찰결과(CGM)_설계변경-2(최종)차" xfId="488" xr:uid="{00000000-0005-0000-0000-0000E4010000}"/>
    <cellStyle name="_부대시설물수량산출" xfId="489" xr:uid="{00000000-0005-0000-0000-0000E5010000}"/>
    <cellStyle name="_부대입찰특별조건및내역송부(최저가)" xfId="490" xr:uid="{00000000-0005-0000-0000-0000E6010000}"/>
    <cellStyle name="_부대입찰특별조건및내역송부(최저가)_Book1" xfId="491" xr:uid="{00000000-0005-0000-0000-0000E7010000}"/>
    <cellStyle name="_부대입찰특별조건및내역송부(최저가)_Book1_설계변경-2(최종)차" xfId="492" xr:uid="{00000000-0005-0000-0000-0000E8010000}"/>
    <cellStyle name="_부대입찰특별조건및내역송부(최저가)_Book1_하도급입찰결과(CGM)" xfId="493" xr:uid="{00000000-0005-0000-0000-0000E9010000}"/>
    <cellStyle name="_부대입찰특별조건및내역송부(최저가)_Book1_하도급입찰결과(CGM)_설계변경-2(최종)차" xfId="494" xr:uid="{00000000-0005-0000-0000-0000EA010000}"/>
    <cellStyle name="_부대입찰특별조건및내역송부(최저가)_P-(현리-신팔)" xfId="495" xr:uid="{00000000-0005-0000-0000-0000EB010000}"/>
    <cellStyle name="_부대입찰특별조건및내역송부(최저가)_P-(현리-신팔)_설계변경-2(최종)차" xfId="496" xr:uid="{00000000-0005-0000-0000-0000EC010000}"/>
    <cellStyle name="_부대입찰특별조건및내역송부(최저가)_P-(현리-신팔)_하도급입찰결과(CGM)" xfId="497" xr:uid="{00000000-0005-0000-0000-0000ED010000}"/>
    <cellStyle name="_부대입찰특별조건및내역송부(최저가)_P-(현리-신팔)_하도급입찰결과(CGM)_설계변경-2(최종)차" xfId="498" xr:uid="{00000000-0005-0000-0000-0000EE010000}"/>
    <cellStyle name="_부대입찰특별조건및내역송부(최저가)_부대결과" xfId="499" xr:uid="{00000000-0005-0000-0000-0000EF010000}"/>
    <cellStyle name="_부대입찰특별조건및내역송부(최저가)_부대결과_Book1" xfId="500" xr:uid="{00000000-0005-0000-0000-0000F0010000}"/>
    <cellStyle name="_부대입찰특별조건및내역송부(최저가)_부대결과_Book1_설계변경-2(최종)차" xfId="501" xr:uid="{00000000-0005-0000-0000-0000F1010000}"/>
    <cellStyle name="_부대입찰특별조건및내역송부(최저가)_부대결과_Book1_하도급입찰결과(CGM)" xfId="502" xr:uid="{00000000-0005-0000-0000-0000F2010000}"/>
    <cellStyle name="_부대입찰특별조건및내역송부(최저가)_부대결과_Book1_하도급입찰결과(CGM)_설계변경-2(최종)차" xfId="503" xr:uid="{00000000-0005-0000-0000-0000F3010000}"/>
    <cellStyle name="_부대입찰특별조건및내역송부(최저가)_부대결과_P-(현리-신팔)" xfId="504" xr:uid="{00000000-0005-0000-0000-0000F4010000}"/>
    <cellStyle name="_부대입찰특별조건및내역송부(최저가)_부대결과_P-(현리-신팔)_설계변경-2(최종)차" xfId="505" xr:uid="{00000000-0005-0000-0000-0000F5010000}"/>
    <cellStyle name="_부대입찰특별조건및내역송부(최저가)_부대결과_P-(현리-신팔)_하도급입찰결과(CGM)" xfId="506" xr:uid="{00000000-0005-0000-0000-0000F6010000}"/>
    <cellStyle name="_부대입찰특별조건및내역송부(최저가)_부대결과_P-(현리-신팔)_하도급입찰결과(CGM)_설계변경-2(최종)차" xfId="507" xr:uid="{00000000-0005-0000-0000-0000F7010000}"/>
    <cellStyle name="_부대입찰특별조건및내역송부(최저가)_부대결과_설계변경-2(최종)차" xfId="508" xr:uid="{00000000-0005-0000-0000-0000F8010000}"/>
    <cellStyle name="_부대입찰특별조건및내역송부(최저가)_부대결과_하도급입찰결과(CGM)" xfId="509" xr:uid="{00000000-0005-0000-0000-0000F9010000}"/>
    <cellStyle name="_부대입찰특별조건및내역송부(최저가)_부대결과_하도급입찰결과(CGM)_설계변경-2(최종)차" xfId="510" xr:uid="{00000000-0005-0000-0000-0000FA010000}"/>
    <cellStyle name="_부대입찰특별조건및내역송부(최저가)_부대결과_현리-신팔도로설계" xfId="511" xr:uid="{00000000-0005-0000-0000-0000FB010000}"/>
    <cellStyle name="_부대입찰특별조건및내역송부(최저가)_부대결과_현리-신팔도로설계_설계변경-2(최종)차" xfId="512" xr:uid="{00000000-0005-0000-0000-0000FC010000}"/>
    <cellStyle name="_부대입찰특별조건및내역송부(최저가)_부대결과_현리-신팔도로설계_하도급입찰결과(CGM)" xfId="513" xr:uid="{00000000-0005-0000-0000-0000FD010000}"/>
    <cellStyle name="_부대입찰특별조건및내역송부(최저가)_부대결과_현리-신팔도로설계_하도급입찰결과(CGM)_설계변경-2(최종)차" xfId="514" xr:uid="{00000000-0005-0000-0000-0000FE010000}"/>
    <cellStyle name="_부대입찰특별조건및내역송부(최저가)_설계변경-2(최종)차" xfId="515" xr:uid="{00000000-0005-0000-0000-0000FF010000}"/>
    <cellStyle name="_부대입찰특별조건및내역송부(최저가)_하도급입찰결과(CGM)" xfId="516" xr:uid="{00000000-0005-0000-0000-000000020000}"/>
    <cellStyle name="_부대입찰특별조건및내역송부(최저가)_하도급입찰결과(CGM)_설계변경-2(최종)차" xfId="517" xr:uid="{00000000-0005-0000-0000-000001020000}"/>
    <cellStyle name="_부대입찰특별조건및내역송부(최저가)_현리-신팔도로설계" xfId="518" xr:uid="{00000000-0005-0000-0000-000002020000}"/>
    <cellStyle name="_부대입찰특별조건및내역송부(최저가)_현리-신팔도로설계_설계변경-2(최종)차" xfId="519" xr:uid="{00000000-0005-0000-0000-000003020000}"/>
    <cellStyle name="_부대입찰특별조건및내역송부(최저가)_현리-신팔도로설계_하도급입찰결과(CGM)" xfId="520" xr:uid="{00000000-0005-0000-0000-000004020000}"/>
    <cellStyle name="_부대입찰특별조건및내역송부(최저가)_현리-신팔도로설계_하도급입찰결과(CGM)_설계변경-2(최종)차" xfId="521" xr:uid="{00000000-0005-0000-0000-000005020000}"/>
    <cellStyle name="_부지임대료" xfId="522" xr:uid="{00000000-0005-0000-0000-000006020000}"/>
    <cellStyle name="_사급자재산출" xfId="523" xr:uid="{00000000-0005-0000-0000-000007020000}"/>
    <cellStyle name="_사본 - 하마2교-수량" xfId="524" xr:uid="{00000000-0005-0000-0000-000008020000}"/>
    <cellStyle name="_사본 - 하마2교-수량_설계변경-2(최종)차" xfId="525" xr:uid="{00000000-0005-0000-0000-000009020000}"/>
    <cellStyle name="_산동 농협동로지소 청사 신축공사-1" xfId="526" xr:uid="{00000000-0005-0000-0000-00000A020000}"/>
    <cellStyle name="_산동 농협동로지소 청사 신축공사-1_1" xfId="527" xr:uid="{00000000-0005-0000-0000-00000B020000}"/>
    <cellStyle name="_산출근거" xfId="528" xr:uid="{00000000-0005-0000-0000-00000C020000}"/>
    <cellStyle name="_산출근거_05 부대공15" xfId="529" xr:uid="{00000000-0005-0000-0000-00000D020000}"/>
    <cellStyle name="_산출근거_08반포로비굴착갱대가표" xfId="530" xr:uid="{00000000-0005-0000-0000-00000E020000}"/>
    <cellStyle name="_석축공" xfId="531" xr:uid="{00000000-0005-0000-0000-00000F020000}"/>
    <cellStyle name="_선산내역작업" xfId="532" xr:uid="{00000000-0005-0000-0000-000010020000}"/>
    <cellStyle name="_설계 내역서" xfId="533" xr:uid="{00000000-0005-0000-0000-000011020000}"/>
    <cellStyle name="_설계내역서" xfId="534" xr:uid="{00000000-0005-0000-0000-000012020000}"/>
    <cellStyle name="_설계내역서(월곡동두산)" xfId="535" xr:uid="{00000000-0005-0000-0000-000013020000}"/>
    <cellStyle name="_설계내역서(휘경동320)" xfId="536" xr:uid="{00000000-0005-0000-0000-000014020000}"/>
    <cellStyle name="_설계변경(본부심사조정)" xfId="537" xr:uid="{00000000-0005-0000-0000-000015020000}"/>
    <cellStyle name="_설계서(월곡20블록 본부 설계심사요청-'03.8.4일)" xfId="538" xr:uid="{00000000-0005-0000-0000-000016020000}"/>
    <cellStyle name="_설계자료(ERS비굴착-석촌동)3.03" xfId="539" xr:uid="{00000000-0005-0000-0000-000017020000}"/>
    <cellStyle name="_설계자료(ERS석촌동2.27)" xfId="540" xr:uid="{00000000-0005-0000-0000-000018020000}"/>
    <cellStyle name="_수량" xfId="541" xr:uid="{00000000-0005-0000-0000-000019020000}"/>
    <cellStyle name="_수량_1" xfId="542" xr:uid="{00000000-0005-0000-0000-00001A020000}"/>
    <cellStyle name="_수량_1_b접합정공기이토" xfId="543" xr:uid="{00000000-0005-0000-0000-00001B020000}"/>
    <cellStyle name="_수량_1_c접합정공기이토" xfId="544" xr:uid="{00000000-0005-0000-0000-00001C020000}"/>
    <cellStyle name="_수량_1_d접합정공기이토" xfId="545" xr:uid="{00000000-0005-0000-0000-00001D020000}"/>
    <cellStyle name="_수량_1_총괄수량(배수B)" xfId="546" xr:uid="{00000000-0005-0000-0000-00001E020000}"/>
    <cellStyle name="_수량_2" xfId="547" xr:uid="{00000000-0005-0000-0000-00001F020000}"/>
    <cellStyle name="_수량1" xfId="548" xr:uid="{00000000-0005-0000-0000-000020020000}"/>
    <cellStyle name="_수량1_1" xfId="549" xr:uid="{00000000-0005-0000-0000-000021020000}"/>
    <cellStyle name="_수량1_1_b접합정공기이토" xfId="550" xr:uid="{00000000-0005-0000-0000-000022020000}"/>
    <cellStyle name="_수량1_1_c접합정공기이토" xfId="551" xr:uid="{00000000-0005-0000-0000-000023020000}"/>
    <cellStyle name="_수량1_1_d접합정공기이토" xfId="552" xr:uid="{00000000-0005-0000-0000-000024020000}"/>
    <cellStyle name="_수량1_1_총괄수량(배수B)" xfId="553" xr:uid="{00000000-0005-0000-0000-000025020000}"/>
    <cellStyle name="_수량2" xfId="554" xr:uid="{00000000-0005-0000-0000-000026020000}"/>
    <cellStyle name="_수량2_1" xfId="555" xr:uid="{00000000-0005-0000-0000-000027020000}"/>
    <cellStyle name="_수량2_1_b접합정공기이토" xfId="556" xr:uid="{00000000-0005-0000-0000-000028020000}"/>
    <cellStyle name="_수량2_1_c접합정공기이토" xfId="557" xr:uid="{00000000-0005-0000-0000-000029020000}"/>
    <cellStyle name="_수량2_1_d접합정공기이토" xfId="558" xr:uid="{00000000-0005-0000-0000-00002A020000}"/>
    <cellStyle name="_수량2_1_총괄수량(배수B)" xfId="559" xr:uid="{00000000-0005-0000-0000-00002B020000}"/>
    <cellStyle name="_수량last" xfId="560" xr:uid="{00000000-0005-0000-0000-00002C020000}"/>
    <cellStyle name="_수량last_1" xfId="561" xr:uid="{00000000-0005-0000-0000-00002D020000}"/>
    <cellStyle name="_수량last_2" xfId="562" xr:uid="{00000000-0005-0000-0000-00002E020000}"/>
    <cellStyle name="_실행진짜" xfId="563" xr:uid="{00000000-0005-0000-0000-00002F020000}"/>
    <cellStyle name="_실행진짜_설계변경-2(최종)차" xfId="564" xr:uid="{00000000-0005-0000-0000-000030020000}"/>
    <cellStyle name="_실행진짜_하도급입찰결과(CGM)" xfId="565" xr:uid="{00000000-0005-0000-0000-000031020000}"/>
    <cellStyle name="_실행진짜_하도급입찰결과(CGM)_설계변경-2(최종)차" xfId="566" xr:uid="{00000000-0005-0000-0000-000032020000}"/>
    <cellStyle name="_심사내역서(강남구일원동남부순환로배수관부설공사)" xfId="567" xr:uid="{00000000-0005-0000-0000-000033020000}"/>
    <cellStyle name="_양재동정산내역서 (version 1)" xfId="568" xr:uid="{00000000-0005-0000-0000-000034020000}"/>
    <cellStyle name="_유출유량계설계(발주)" xfId="569" xr:uid="{00000000-0005-0000-0000-000035020000}"/>
    <cellStyle name="_이형관내역" xfId="570" xr:uid="{00000000-0005-0000-0000-000036020000}"/>
    <cellStyle name="_자재정산 최종" xfId="571" xr:uid="{00000000-0005-0000-0000-000037020000}"/>
    <cellStyle name="_장안동설계심사서" xfId="572" xr:uid="{00000000-0005-0000-0000-000038020000}"/>
    <cellStyle name="_조경" xfId="573" xr:uid="{00000000-0005-0000-0000-000039020000}"/>
    <cellStyle name="_창천집계" xfId="574" xr:uid="{00000000-0005-0000-0000-00003A020000}"/>
    <cellStyle name="_창천집계_05 부대공15" xfId="575" xr:uid="{00000000-0005-0000-0000-00003B020000}"/>
    <cellStyle name="_창천집계_08반포로비굴착갱대가표" xfId="576" xr:uid="{00000000-0005-0000-0000-00003C020000}"/>
    <cellStyle name="_처리장및관로수량" xfId="577" xr:uid="{00000000-0005-0000-0000-00003D020000}"/>
    <cellStyle name="_총괄수량(배수B)" xfId="578" xr:uid="{00000000-0005-0000-0000-00003E020000}"/>
    <cellStyle name="_충무로 내역서(발주 내역)" xfId="579" xr:uid="{00000000-0005-0000-0000-00003F020000}"/>
    <cellStyle name="_토공설계" xfId="580" xr:uid="{00000000-0005-0000-0000-000040020000}"/>
    <cellStyle name="_토공수량검산" xfId="581" xr:uid="{00000000-0005-0000-0000-000041020000}"/>
    <cellStyle name="_평창동(설계변경갑지)" xfId="582" xr:uid="{00000000-0005-0000-0000-000042020000}"/>
    <cellStyle name="_포장복구비,부지임대료 산출서" xfId="583" xr:uid="{00000000-0005-0000-0000-000043020000}"/>
    <cellStyle name="_포장복구비,부지임대료,사급자재산출(3)" xfId="584" xr:uid="{00000000-0005-0000-0000-000044020000}"/>
    <cellStyle name="_한빛길걷고싶은거리조성공사유관" xfId="585" xr:uid="{00000000-0005-0000-0000-000045020000}"/>
    <cellStyle name="’E‰Y [0.00]_laroux" xfId="586" xr:uid="{00000000-0005-0000-0000-000046020000}"/>
    <cellStyle name="’E‰Y_laroux" xfId="587" xr:uid="{00000000-0005-0000-0000-000047020000}"/>
    <cellStyle name="¤@?e_TEST-1 " xfId="588" xr:uid="{00000000-0005-0000-0000-000048020000}"/>
    <cellStyle name="_x0007__x0009__x000d__x000d_­­_x0007__x0009_­" xfId="589" xr:uid="{00000000-0005-0000-0000-000049020000}"/>
    <cellStyle name="2)" xfId="590" xr:uid="{00000000-0005-0000-0000-00004A020000}"/>
    <cellStyle name="a [0]_OTD thru NOR " xfId="591" xr:uid="{00000000-0005-0000-0000-00004B020000}"/>
    <cellStyle name="A¨­￠￢￠O [0]_INQUIRY ￠?￥i¨u¡AAⓒ￢Aⓒª " xfId="592" xr:uid="{00000000-0005-0000-0000-00004C020000}"/>
    <cellStyle name="A¨­￠￢￠O_INQUIRY ￠?￥i¨u¡AAⓒ￢Aⓒª " xfId="593" xr:uid="{00000000-0005-0000-0000-00004D020000}"/>
    <cellStyle name="A¨­￠ᑜ￠O_INQUIRY ￠?￥i¨u¡AAⓒ￢Aⓒª " xfId="594" xr:uid="{00000000-0005-0000-0000-00004E020000}"/>
    <cellStyle name="AeE­ [0]_ 2ÆAAþº° " xfId="595" xr:uid="{00000000-0005-0000-0000-00004F020000}"/>
    <cellStyle name="ÅëÈ­ [0]_»óºÎ¼ö·®Áý°è " xfId="596" xr:uid="{00000000-0005-0000-0000-000050020000}"/>
    <cellStyle name="AeE­ [0]_AMT " xfId="597" xr:uid="{00000000-0005-0000-0000-000051020000}"/>
    <cellStyle name="AeE­_ 2ÆAAþº° " xfId="598" xr:uid="{00000000-0005-0000-0000-000052020000}"/>
    <cellStyle name="ÅëÈ­_»óºÎ¼ö·®Áý°è " xfId="599" xr:uid="{00000000-0005-0000-0000-000053020000}"/>
    <cellStyle name="AeE­_AMT " xfId="600" xr:uid="{00000000-0005-0000-0000-000054020000}"/>
    <cellStyle name="AeE¡ⓒ [0]_INQUIRY ￠?￥i¨u¡AAⓒ￢Aⓒª " xfId="601" xr:uid="{00000000-0005-0000-0000-000055020000}"/>
    <cellStyle name="AeE¡ⓒ_INQUIRY ￠?￥i¨u¡AAⓒ￢Aⓒª " xfId="602" xr:uid="{00000000-0005-0000-0000-000056020000}"/>
    <cellStyle name="ALIGNMENT" xfId="603" xr:uid="{00000000-0005-0000-0000-000057020000}"/>
    <cellStyle name="AÞ¸¶ [0]_ 2ÆAAþº° " xfId="604" xr:uid="{00000000-0005-0000-0000-000058020000}"/>
    <cellStyle name="ÄÞ¸¶ [0]_»óºÎ¼ö·®Áý°è " xfId="605" xr:uid="{00000000-0005-0000-0000-000059020000}"/>
    <cellStyle name="AÞ¸¶ [0]_AN°y(1.25) " xfId="606" xr:uid="{00000000-0005-0000-0000-00005A020000}"/>
    <cellStyle name="AÞ¸¶_ 2ÆAAþº° " xfId="607" xr:uid="{00000000-0005-0000-0000-00005B020000}"/>
    <cellStyle name="ÄÞ¸¶_»óºÎ¼ö·®Áý°è " xfId="608" xr:uid="{00000000-0005-0000-0000-00005C020000}"/>
    <cellStyle name="AÞ¸¶_AN°y(1.25) " xfId="609" xr:uid="{00000000-0005-0000-0000-00005D020000}"/>
    <cellStyle name="Background" xfId="610" xr:uid="{00000000-0005-0000-0000-00005E020000}"/>
    <cellStyle name="BoldHdr" xfId="611" xr:uid="{00000000-0005-0000-0000-00005F020000}"/>
    <cellStyle name="Bridge " xfId="612" xr:uid="{00000000-0005-0000-0000-000060020000}"/>
    <cellStyle name="C¡IA¨ª_¡ic¨u¡A¨￢I¨￢¡Æ AN¡Æe " xfId="613" xr:uid="{00000000-0005-0000-0000-000061020000}"/>
    <cellStyle name="C￥AØ_ 2ÆAAþº° " xfId="614" xr:uid="{00000000-0005-0000-0000-000062020000}"/>
    <cellStyle name="Ç¥ÁØ_»óºÎ¼ö·®Áý°è " xfId="615" xr:uid="{00000000-0005-0000-0000-000063020000}"/>
    <cellStyle name="C￥AØ_≫c¾÷ºIº° AN°e " xfId="616" xr:uid="{00000000-0005-0000-0000-000064020000}"/>
    <cellStyle name="Calc Currency (0)" xfId="617" xr:uid="{00000000-0005-0000-0000-000065020000}"/>
    <cellStyle name="category" xfId="618" xr:uid="{00000000-0005-0000-0000-000066020000}"/>
    <cellStyle name="ColHdr" xfId="619" xr:uid="{00000000-0005-0000-0000-000067020000}"/>
    <cellStyle name="Column Headings" xfId="620" xr:uid="{00000000-0005-0000-0000-000068020000}"/>
    <cellStyle name="Comma" xfId="621" xr:uid="{00000000-0005-0000-0000-000069020000}"/>
    <cellStyle name="Comma [0]" xfId="622" xr:uid="{00000000-0005-0000-0000-00006A020000}"/>
    <cellStyle name="comma zerodec" xfId="623" xr:uid="{00000000-0005-0000-0000-00006B020000}"/>
    <cellStyle name="Comma_ SG&amp;A Bridge " xfId="624" xr:uid="{00000000-0005-0000-0000-00006C020000}"/>
    <cellStyle name="Comma0" xfId="625" xr:uid="{00000000-0005-0000-0000-00006D020000}"/>
    <cellStyle name="Company Info" xfId="626" xr:uid="{00000000-0005-0000-0000-00006E020000}"/>
    <cellStyle name="Contents Heading 1" xfId="627" xr:uid="{00000000-0005-0000-0000-00006F020000}"/>
    <cellStyle name="Contents Heading 2" xfId="628" xr:uid="{00000000-0005-0000-0000-000070020000}"/>
    <cellStyle name="Contents Heading 3" xfId="629" xr:uid="{00000000-0005-0000-0000-000071020000}"/>
    <cellStyle name="Copied" xfId="630" xr:uid="{00000000-0005-0000-0000-000072020000}"/>
    <cellStyle name="CoverHeadline1" xfId="631" xr:uid="{00000000-0005-0000-0000-000073020000}"/>
    <cellStyle name="Curr" xfId="632" xr:uid="{00000000-0005-0000-0000-000074020000}"/>
    <cellStyle name="Curren?_x0012_퐀_x0017_?" xfId="633" xr:uid="{00000000-0005-0000-0000-000075020000}"/>
    <cellStyle name="Currenby_Cash&amp;DSO Chart" xfId="634" xr:uid="{00000000-0005-0000-0000-000076020000}"/>
    <cellStyle name="Currency" xfId="635" xr:uid="{00000000-0005-0000-0000-000077020000}"/>
    <cellStyle name="Currency [0]" xfId="636" xr:uid="{00000000-0005-0000-0000-000078020000}"/>
    <cellStyle name="Currency [ﺜ]_P&amp;L_laroux" xfId="637" xr:uid="{00000000-0005-0000-0000-000079020000}"/>
    <cellStyle name="Currency_ SG&amp;A Bridge " xfId="638" xr:uid="{00000000-0005-0000-0000-00007A020000}"/>
    <cellStyle name="Currency0" xfId="639" xr:uid="{00000000-0005-0000-0000-00007B020000}"/>
    <cellStyle name="Currency1" xfId="640" xr:uid="{00000000-0005-0000-0000-00007C020000}"/>
    <cellStyle name="Data" xfId="641" xr:uid="{00000000-0005-0000-0000-00007D020000}"/>
    <cellStyle name="Date" xfId="642" xr:uid="{00000000-0005-0000-0000-00007E020000}"/>
    <cellStyle name="Dezimal [0]_Compiling Utility Macros" xfId="643" xr:uid="{00000000-0005-0000-0000-00007F020000}"/>
    <cellStyle name="Dezimal_Compiling Utility Macros" xfId="644" xr:uid="{00000000-0005-0000-0000-000080020000}"/>
    <cellStyle name="Display" xfId="645" xr:uid="{00000000-0005-0000-0000-000081020000}"/>
    <cellStyle name="Display Price" xfId="646" xr:uid="{00000000-0005-0000-0000-000082020000}"/>
    <cellStyle name="Dollar (zero dec)" xfId="647" xr:uid="{00000000-0005-0000-0000-000083020000}"/>
    <cellStyle name="EA" xfId="648" xr:uid="{00000000-0005-0000-0000-000084020000}"/>
    <cellStyle name="eet1_Q1" xfId="649" xr:uid="{00000000-0005-0000-0000-000085020000}"/>
    <cellStyle name="Entered" xfId="650" xr:uid="{00000000-0005-0000-0000-000086020000}"/>
    <cellStyle name="Euro" xfId="651" xr:uid="{00000000-0005-0000-0000-000087020000}"/>
    <cellStyle name="F2" xfId="652" xr:uid="{00000000-0005-0000-0000-000088020000}"/>
    <cellStyle name="F3" xfId="653" xr:uid="{00000000-0005-0000-0000-000089020000}"/>
    <cellStyle name="F4" xfId="654" xr:uid="{00000000-0005-0000-0000-00008A020000}"/>
    <cellStyle name="F5" xfId="655" xr:uid="{00000000-0005-0000-0000-00008B020000}"/>
    <cellStyle name="F6" xfId="656" xr:uid="{00000000-0005-0000-0000-00008C020000}"/>
    <cellStyle name="F7" xfId="657" xr:uid="{00000000-0005-0000-0000-00008D020000}"/>
    <cellStyle name="F8" xfId="658" xr:uid="{00000000-0005-0000-0000-00008E020000}"/>
    <cellStyle name="FinePrint" xfId="659" xr:uid="{00000000-0005-0000-0000-00008F020000}"/>
    <cellStyle name="Fixed" xfId="660" xr:uid="{00000000-0005-0000-0000-000090020000}"/>
    <cellStyle name="G" xfId="661" xr:uid="{00000000-0005-0000-0000-000091020000}"/>
    <cellStyle name="ǦǦ_x0003_" xfId="662" xr:uid="{00000000-0005-0000-0000-000092020000}"/>
    <cellStyle name="Grey" xfId="663" xr:uid="{00000000-0005-0000-0000-000093020000}"/>
    <cellStyle name="HEADER" xfId="664" xr:uid="{00000000-0005-0000-0000-000094020000}"/>
    <cellStyle name="Header1" xfId="665" xr:uid="{00000000-0005-0000-0000-000095020000}"/>
    <cellStyle name="Header2" xfId="666" xr:uid="{00000000-0005-0000-0000-000096020000}"/>
    <cellStyle name="Heading" xfId="667" xr:uid="{00000000-0005-0000-0000-000097020000}"/>
    <cellStyle name="Heading 1" xfId="668" xr:uid="{00000000-0005-0000-0000-000098020000}"/>
    <cellStyle name="Heading 2" xfId="669" xr:uid="{00000000-0005-0000-0000-000099020000}"/>
    <cellStyle name="Heading 3" xfId="670" xr:uid="{00000000-0005-0000-0000-00009A020000}"/>
    <cellStyle name="Heading1" xfId="671" xr:uid="{00000000-0005-0000-0000-00009B020000}"/>
    <cellStyle name="Heading2" xfId="672" xr:uid="{00000000-0005-0000-0000-00009C020000}"/>
    <cellStyle name="Heading2Divider" xfId="673" xr:uid="{00000000-0005-0000-0000-00009D020000}"/>
    <cellStyle name="Hyperlink_NEGS" xfId="674" xr:uid="{00000000-0005-0000-0000-00009E020000}"/>
    <cellStyle name="Input" xfId="675" xr:uid="{00000000-0005-0000-0000-00009F020000}"/>
    <cellStyle name="Input [yellow]" xfId="676" xr:uid="{00000000-0005-0000-0000-0000A0020000}"/>
    <cellStyle name="Input Price" xfId="677" xr:uid="{00000000-0005-0000-0000-0000A1020000}"/>
    <cellStyle name="Input Quantity" xfId="678" xr:uid="{00000000-0005-0000-0000-0000A2020000}"/>
    <cellStyle name="Input Single Cell" xfId="679" xr:uid="{00000000-0005-0000-0000-0000A3020000}"/>
    <cellStyle name="InputBodyCurr" xfId="680" xr:uid="{00000000-0005-0000-0000-0000A4020000}"/>
    <cellStyle name="InputBodyDate" xfId="681" xr:uid="{00000000-0005-0000-0000-0000A5020000}"/>
    <cellStyle name="InputBodyText" xfId="682" xr:uid="{00000000-0005-0000-0000-0000A6020000}"/>
    <cellStyle name="InputColor" xfId="683" xr:uid="{00000000-0005-0000-0000-0000A7020000}"/>
    <cellStyle name="Item" xfId="684" xr:uid="{00000000-0005-0000-0000-0000A8020000}"/>
    <cellStyle name="Item Input" xfId="685" xr:uid="{00000000-0005-0000-0000-0000A9020000}"/>
    <cellStyle name="_x0001__x0002_ĵĵ_x0007__x0009_ĵĵ_x000d__x000d_ƨƬ_x0001__x0002_ƨƬ_x0007__x000d_ǒǓ_x0009__x000d_ǜǜ_x000d__x000d_ǪǪ_x0007__x0007__x0005__x0005__x0010__x0001_ဠ" xfId="686" xr:uid="{00000000-0005-0000-0000-0000AA020000}"/>
    <cellStyle name="Midtitle" xfId="687" xr:uid="{00000000-0005-0000-0000-0000AB020000}"/>
    <cellStyle name="Milliers [0]_399GC10" xfId="688" xr:uid="{00000000-0005-0000-0000-0000AC020000}"/>
    <cellStyle name="Milliers_399GC10" xfId="689" xr:uid="{00000000-0005-0000-0000-0000AD020000}"/>
    <cellStyle name="Model" xfId="690" xr:uid="{00000000-0005-0000-0000-0000AE020000}"/>
    <cellStyle name="Mon?aire [0]_399GC10" xfId="691" xr:uid="{00000000-0005-0000-0000-0000AF020000}"/>
    <cellStyle name="Mon?aire_399GC10" xfId="692" xr:uid="{00000000-0005-0000-0000-0000B0020000}"/>
    <cellStyle name="moon" xfId="693" xr:uid="{00000000-0005-0000-0000-0000B1020000}"/>
    <cellStyle name="no dec" xfId="694" xr:uid="{00000000-0005-0000-0000-0000B2020000}"/>
    <cellStyle name="Normal - Style1" xfId="695" xr:uid="{00000000-0005-0000-0000-0000B3020000}"/>
    <cellStyle name="Normal - Style2" xfId="696" xr:uid="{00000000-0005-0000-0000-0000B4020000}"/>
    <cellStyle name="Normal - Style3" xfId="697" xr:uid="{00000000-0005-0000-0000-0000B5020000}"/>
    <cellStyle name="Normal - Style4" xfId="698" xr:uid="{00000000-0005-0000-0000-0000B6020000}"/>
    <cellStyle name="Normal - Style5" xfId="699" xr:uid="{00000000-0005-0000-0000-0000B7020000}"/>
    <cellStyle name="Normal - Style6" xfId="700" xr:uid="{00000000-0005-0000-0000-0000B8020000}"/>
    <cellStyle name="Normal - Style7" xfId="701" xr:uid="{00000000-0005-0000-0000-0000B9020000}"/>
    <cellStyle name="Normal - Style8" xfId="702" xr:uid="{00000000-0005-0000-0000-0000BA020000}"/>
    <cellStyle name="Normal - 유형1" xfId="703" xr:uid="{00000000-0005-0000-0000-0000BB020000}"/>
    <cellStyle name="Normal_ SG&amp;A Bridge " xfId="704" xr:uid="{00000000-0005-0000-0000-0000BC020000}"/>
    <cellStyle name="Œ…?æ맖?e [0.00]_laroux" xfId="705" xr:uid="{00000000-0005-0000-0000-0000BD020000}"/>
    <cellStyle name="Œ…?æ맖?e_laroux" xfId="706" xr:uid="{00000000-0005-0000-0000-0000BE020000}"/>
    <cellStyle name="Output Single Cell" xfId="707" xr:uid="{00000000-0005-0000-0000-0000BF020000}"/>
    <cellStyle name="Package Size" xfId="708" xr:uid="{00000000-0005-0000-0000-0000C0020000}"/>
    <cellStyle name="Percent" xfId="709" xr:uid="{00000000-0005-0000-0000-0000C1020000}"/>
    <cellStyle name="Percent [2]" xfId="710" xr:uid="{00000000-0005-0000-0000-0000C2020000}"/>
    <cellStyle name="Percent_001.설계변경내역(석촌)" xfId="711" xr:uid="{00000000-0005-0000-0000-0000C3020000}"/>
    <cellStyle name="Print Heading" xfId="712" xr:uid="{00000000-0005-0000-0000-0000C4020000}"/>
    <cellStyle name="Ʀ" xfId="713" xr:uid="{00000000-0005-0000-0000-0000C5020000}"/>
    <cellStyle name="Recipe" xfId="714" xr:uid="{00000000-0005-0000-0000-0000C6020000}"/>
    <cellStyle name="Recipe Heading" xfId="715" xr:uid="{00000000-0005-0000-0000-0000C7020000}"/>
    <cellStyle name="Revenue" xfId="716" xr:uid="{00000000-0005-0000-0000-0000C8020000}"/>
    <cellStyle name="RevList" xfId="717" xr:uid="{00000000-0005-0000-0000-0000C9020000}"/>
    <cellStyle name="rld Wide" xfId="718" xr:uid="{00000000-0005-0000-0000-0000CA020000}"/>
    <cellStyle name="RptTitle" xfId="719" xr:uid="{00000000-0005-0000-0000-0000CB020000}"/>
    <cellStyle name="SHIM" xfId="720" xr:uid="{00000000-0005-0000-0000-0000CC020000}"/>
    <cellStyle name="SS" xfId="721" xr:uid="{00000000-0005-0000-0000-0000CD020000}"/>
    <cellStyle name="_x0001__x0002_ƨƬ_x0007__x000d_ǒǓ_x0009__x000d_ǜǜ_x000d__x000d_ǪǪ_x0007__x0007__x0005__x0005__x0010__x0001_ဠ" xfId="722" xr:uid="{00000000-0005-0000-0000-0000CE020000}"/>
    <cellStyle name="Standard_Anpassen der Amortisation" xfId="723" xr:uid="{00000000-0005-0000-0000-0000CF020000}"/>
    <cellStyle name="subhead" xfId="724" xr:uid="{00000000-0005-0000-0000-0000D0020000}"/>
    <cellStyle name="SubHeading" xfId="725" xr:uid="{00000000-0005-0000-0000-0000D1020000}"/>
    <cellStyle name="Subtotal" xfId="726" xr:uid="{00000000-0005-0000-0000-0000D2020000}"/>
    <cellStyle name="Subtotal 1" xfId="727" xr:uid="{00000000-0005-0000-0000-0000D3020000}"/>
    <cellStyle name="Suggested Quantity" xfId="728" xr:uid="{00000000-0005-0000-0000-0000D4020000}"/>
    <cellStyle name="testtitle" xfId="729" xr:uid="{00000000-0005-0000-0000-0000D5020000}"/>
    <cellStyle name="title [1]" xfId="730" xr:uid="{00000000-0005-0000-0000-0000D6020000}"/>
    <cellStyle name="title [2]" xfId="731" xr:uid="{00000000-0005-0000-0000-0000D7020000}"/>
    <cellStyle name="Title1" xfId="732" xr:uid="{00000000-0005-0000-0000-0000D8020000}"/>
    <cellStyle name="ton" xfId="733" xr:uid="{00000000-0005-0000-0000-0000D9020000}"/>
    <cellStyle name="Total" xfId="734" xr:uid="{00000000-0005-0000-0000-0000DA020000}"/>
    <cellStyle name="TotalCurr" xfId="735" xr:uid="{00000000-0005-0000-0000-0000DB020000}"/>
    <cellStyle name="TotalHdr" xfId="736" xr:uid="{00000000-0005-0000-0000-0000DC020000}"/>
    <cellStyle name="UM" xfId="737" xr:uid="{00000000-0005-0000-0000-0000DD020000}"/>
    <cellStyle name="W?rung [0]_Compiling Utility Macros" xfId="738" xr:uid="{00000000-0005-0000-0000-0000DE020000}"/>
    <cellStyle name="W?rung_Compiling Utility Macros" xfId="739" xr:uid="{00000000-0005-0000-0000-0000DF020000}"/>
    <cellStyle name="xht" xfId="740" xr:uid="{00000000-0005-0000-0000-0000E0020000}"/>
    <cellStyle name="_x0010__x0001_ဠ" xfId="741" xr:uid="{00000000-0005-0000-0000-0000E1020000}"/>
    <cellStyle name="고정소숫점" xfId="742" xr:uid="{00000000-0005-0000-0000-0000E2020000}"/>
    <cellStyle name="고정출력1" xfId="743" xr:uid="{00000000-0005-0000-0000-0000E3020000}"/>
    <cellStyle name="고정출력2" xfId="744" xr:uid="{00000000-0005-0000-0000-0000E4020000}"/>
    <cellStyle name="공종-규격" xfId="745" xr:uid="{00000000-0005-0000-0000-0000E5020000}"/>
    <cellStyle name="咬訌裝?INCOM1" xfId="746" xr:uid="{00000000-0005-0000-0000-0000E6020000}"/>
    <cellStyle name="咬訌裝?INCOM10" xfId="747" xr:uid="{00000000-0005-0000-0000-0000E7020000}"/>
    <cellStyle name="咬訌裝?INCOM2" xfId="748" xr:uid="{00000000-0005-0000-0000-0000E8020000}"/>
    <cellStyle name="咬訌裝?INCOM3" xfId="749" xr:uid="{00000000-0005-0000-0000-0000E9020000}"/>
    <cellStyle name="咬訌裝?INCOM4" xfId="750" xr:uid="{00000000-0005-0000-0000-0000EA020000}"/>
    <cellStyle name="咬訌裝?INCOM5" xfId="751" xr:uid="{00000000-0005-0000-0000-0000EB020000}"/>
    <cellStyle name="咬訌裝?INCOM6" xfId="752" xr:uid="{00000000-0005-0000-0000-0000EC020000}"/>
    <cellStyle name="咬訌裝?INCOM7" xfId="753" xr:uid="{00000000-0005-0000-0000-0000ED020000}"/>
    <cellStyle name="咬訌裝?INCOM8" xfId="754" xr:uid="{00000000-0005-0000-0000-0000EE020000}"/>
    <cellStyle name="咬訌裝?INCOM9" xfId="755" xr:uid="{00000000-0005-0000-0000-0000EF020000}"/>
    <cellStyle name="咬訌裝?PRIB11" xfId="756" xr:uid="{00000000-0005-0000-0000-0000F0020000}"/>
    <cellStyle name="기본" xfId="757" xr:uid="{00000000-0005-0000-0000-0000F1020000}"/>
    <cellStyle name="날짜" xfId="758" xr:uid="{00000000-0005-0000-0000-0000F2020000}"/>
    <cellStyle name="내역서" xfId="759" xr:uid="{00000000-0005-0000-0000-0000F3020000}"/>
    <cellStyle name="단위-&quot;*&quot;" xfId="760" xr:uid="{00000000-0005-0000-0000-0000F4020000}"/>
    <cellStyle name="단위-%" xfId="761" xr:uid="{00000000-0005-0000-0000-0000F5020000}"/>
    <cellStyle name="단위-kg" xfId="762" xr:uid="{00000000-0005-0000-0000-0000F6020000}"/>
    <cellStyle name="단위-m" xfId="763" xr:uid="{00000000-0005-0000-0000-0000F7020000}"/>
    <cellStyle name="단위-㎡" xfId="764" xr:uid="{00000000-0005-0000-0000-0000F8020000}"/>
    <cellStyle name="단위-㎡/개소" xfId="765" xr:uid="{00000000-0005-0000-0000-0000F9020000}"/>
    <cellStyle name="단위-㎡_08반포로비굴착갱대가표" xfId="766" xr:uid="{00000000-0005-0000-0000-0000FA020000}"/>
    <cellStyle name="단위-㎥" xfId="767" xr:uid="{00000000-0005-0000-0000-0000FB020000}"/>
    <cellStyle name="단위-t=" xfId="768" xr:uid="{00000000-0005-0000-0000-0000FC020000}"/>
    <cellStyle name="달러" xfId="769" xr:uid="{00000000-0005-0000-0000-0000FD020000}"/>
    <cellStyle name="대공종" xfId="770" xr:uid="{00000000-0005-0000-0000-0000FE020000}"/>
    <cellStyle name="뒤에 오는 하이퍼링크_(성남권)방수공사" xfId="771" xr:uid="{00000000-0005-0000-0000-0000FF020000}"/>
    <cellStyle name="똿떓죶Ø괻 [0.00]_PRODUCT DETAIL Q1" xfId="772" xr:uid="{00000000-0005-0000-0000-000000030000}"/>
    <cellStyle name="똿떓죶Ø괻_PRODUCT DETAIL Q1" xfId="773" xr:uid="{00000000-0005-0000-0000-000001030000}"/>
    <cellStyle name="똿뗦먛귟 [0.00]_laroux" xfId="774" xr:uid="{00000000-0005-0000-0000-000002030000}"/>
    <cellStyle name="똿뗦먛귟_laroux" xfId="775" xr:uid="{00000000-0005-0000-0000-000003030000}"/>
    <cellStyle name="마이너스키" xfId="776" xr:uid="{00000000-0005-0000-0000-000004030000}"/>
    <cellStyle name="맞춤" xfId="777" xr:uid="{00000000-0005-0000-0000-000005030000}"/>
    <cellStyle name="묮뎋 [0.00]_PRODUCT DETAIL Q1" xfId="778" xr:uid="{00000000-0005-0000-0000-000006030000}"/>
    <cellStyle name="묮뎋_PRODUCT DETAIL Q1" xfId="779" xr:uid="{00000000-0005-0000-0000-000007030000}"/>
    <cellStyle name="믅됞 [0.00]_laroux" xfId="780" xr:uid="{00000000-0005-0000-0000-000008030000}"/>
    <cellStyle name="믅됞_laroux" xfId="781" xr:uid="{00000000-0005-0000-0000-000009030000}"/>
    <cellStyle name="백분율 [0]" xfId="782" xr:uid="{00000000-0005-0000-0000-00000A030000}"/>
    <cellStyle name="백분율 [2]" xfId="783" xr:uid="{00000000-0005-0000-0000-00000B030000}"/>
    <cellStyle name="백분율 2" xfId="784" xr:uid="{00000000-0005-0000-0000-00000C030000}"/>
    <cellStyle name="백분율 2 2" xfId="785" xr:uid="{00000000-0005-0000-0000-00000D030000}"/>
    <cellStyle name="뷭?" xfId="786" xr:uid="{00000000-0005-0000-0000-00000E030000}"/>
    <cellStyle name="빨강" xfId="787" xr:uid="{00000000-0005-0000-0000-00000F030000}"/>
    <cellStyle name="산출식" xfId="788" xr:uid="{00000000-0005-0000-0000-000010030000}"/>
    <cellStyle name="선택영역" xfId="789" xr:uid="{00000000-0005-0000-0000-000011030000}"/>
    <cellStyle name="선택영역 가운데" xfId="790" xr:uid="{00000000-0005-0000-0000-000012030000}"/>
    <cellStyle name="선택영역_토공수량" xfId="791" xr:uid="{00000000-0005-0000-0000-000013030000}"/>
    <cellStyle name="선택영역의 가운데" xfId="792" xr:uid="{00000000-0005-0000-0000-000014030000}"/>
    <cellStyle name="선택영영" xfId="793" xr:uid="{00000000-0005-0000-0000-000015030000}"/>
    <cellStyle name="소공종" xfId="794" xr:uid="{00000000-0005-0000-0000-000016030000}"/>
    <cellStyle name="소숫점0" xfId="795" xr:uid="{00000000-0005-0000-0000-000017030000}"/>
    <cellStyle name="소숫점3" xfId="796" xr:uid="{00000000-0005-0000-0000-000018030000}"/>
    <cellStyle name="수량" xfId="797" xr:uid="{00000000-0005-0000-0000-000019030000}"/>
    <cellStyle name="숫자" xfId="798" xr:uid="{00000000-0005-0000-0000-00001A030000}"/>
    <cellStyle name="숫자(R)" xfId="799" xr:uid="{00000000-0005-0000-0000-00001B030000}"/>
    <cellStyle name="숫자1" xfId="800" xr:uid="{00000000-0005-0000-0000-00001C030000}"/>
    <cellStyle name="숫자3" xfId="801" xr:uid="{00000000-0005-0000-0000-00001D030000}"/>
    <cellStyle name="숫자3R" xfId="802" xr:uid="{00000000-0005-0000-0000-00001E030000}"/>
    <cellStyle name="숫자3자리" xfId="803" xr:uid="{00000000-0005-0000-0000-00001F030000}"/>
    <cellStyle name="쉼표 [0] 2" xfId="804" xr:uid="{00000000-0005-0000-0000-000020030000}"/>
    <cellStyle name="쉼표 [0] 2 2" xfId="805" xr:uid="{00000000-0005-0000-0000-000021030000}"/>
    <cellStyle name="쉼표 [0] 3" xfId="806" xr:uid="{00000000-0005-0000-0000-000022030000}"/>
    <cellStyle name="쉼표 [0] 3 2" xfId="807" xr:uid="{00000000-0005-0000-0000-000023030000}"/>
    <cellStyle name="쉼표 [0] 3 3" xfId="808" xr:uid="{00000000-0005-0000-0000-000024030000}"/>
    <cellStyle name="쉼표 [0] 4" xfId="809" xr:uid="{00000000-0005-0000-0000-000025030000}"/>
    <cellStyle name="쉼표 2" xfId="810" xr:uid="{00000000-0005-0000-0000-000026030000}"/>
    <cellStyle name="스타일 1" xfId="811" xr:uid="{00000000-0005-0000-0000-000027030000}"/>
    <cellStyle name="스타일 10" xfId="812" xr:uid="{00000000-0005-0000-0000-000028030000}"/>
    <cellStyle name="스타일 11" xfId="813" xr:uid="{00000000-0005-0000-0000-000029030000}"/>
    <cellStyle name="스타일 12" xfId="814" xr:uid="{00000000-0005-0000-0000-00002A030000}"/>
    <cellStyle name="스타일 13" xfId="815" xr:uid="{00000000-0005-0000-0000-00002B030000}"/>
    <cellStyle name="스타일 14" xfId="816" xr:uid="{00000000-0005-0000-0000-00002C030000}"/>
    <cellStyle name="스타일 15" xfId="817" xr:uid="{00000000-0005-0000-0000-00002D030000}"/>
    <cellStyle name="스타일 16" xfId="818" xr:uid="{00000000-0005-0000-0000-00002E030000}"/>
    <cellStyle name="스타일 17" xfId="819" xr:uid="{00000000-0005-0000-0000-00002F030000}"/>
    <cellStyle name="스타일 18" xfId="820" xr:uid="{00000000-0005-0000-0000-000030030000}"/>
    <cellStyle name="스타일 19" xfId="821" xr:uid="{00000000-0005-0000-0000-000031030000}"/>
    <cellStyle name="스타일 2" xfId="822" xr:uid="{00000000-0005-0000-0000-000032030000}"/>
    <cellStyle name="스타일 20" xfId="823" xr:uid="{00000000-0005-0000-0000-000033030000}"/>
    <cellStyle name="스타일 21" xfId="824" xr:uid="{00000000-0005-0000-0000-000034030000}"/>
    <cellStyle name="스타일 22" xfId="825" xr:uid="{00000000-0005-0000-0000-000035030000}"/>
    <cellStyle name="스타일 23" xfId="826" xr:uid="{00000000-0005-0000-0000-000036030000}"/>
    <cellStyle name="스타일 24" xfId="827" xr:uid="{00000000-0005-0000-0000-000037030000}"/>
    <cellStyle name="스타일 25" xfId="828" xr:uid="{00000000-0005-0000-0000-000038030000}"/>
    <cellStyle name="스타일 26" xfId="829" xr:uid="{00000000-0005-0000-0000-000039030000}"/>
    <cellStyle name="스타일 27" xfId="830" xr:uid="{00000000-0005-0000-0000-00003A030000}"/>
    <cellStyle name="스타일 28" xfId="831" xr:uid="{00000000-0005-0000-0000-00003B030000}"/>
    <cellStyle name="스타일 29" xfId="832" xr:uid="{00000000-0005-0000-0000-00003C030000}"/>
    <cellStyle name="스타일 3" xfId="833" xr:uid="{00000000-0005-0000-0000-00003D030000}"/>
    <cellStyle name="스타일 30" xfId="834" xr:uid="{00000000-0005-0000-0000-00003E030000}"/>
    <cellStyle name="스타일 31" xfId="835" xr:uid="{00000000-0005-0000-0000-00003F030000}"/>
    <cellStyle name="스타일 32" xfId="836" xr:uid="{00000000-0005-0000-0000-000040030000}"/>
    <cellStyle name="스타일 33" xfId="837" xr:uid="{00000000-0005-0000-0000-000041030000}"/>
    <cellStyle name="스타일 34" xfId="838" xr:uid="{00000000-0005-0000-0000-000042030000}"/>
    <cellStyle name="스타일 35" xfId="839" xr:uid="{00000000-0005-0000-0000-000043030000}"/>
    <cellStyle name="스타일 36" xfId="840" xr:uid="{00000000-0005-0000-0000-000044030000}"/>
    <cellStyle name="스타일 37" xfId="841" xr:uid="{00000000-0005-0000-0000-000045030000}"/>
    <cellStyle name="스타일 38" xfId="842" xr:uid="{00000000-0005-0000-0000-000046030000}"/>
    <cellStyle name="스타일 39" xfId="843" xr:uid="{00000000-0005-0000-0000-000047030000}"/>
    <cellStyle name="스타일 4" xfId="844" xr:uid="{00000000-0005-0000-0000-000048030000}"/>
    <cellStyle name="스타일 40" xfId="845" xr:uid="{00000000-0005-0000-0000-000049030000}"/>
    <cellStyle name="스타일 41" xfId="846" xr:uid="{00000000-0005-0000-0000-00004A030000}"/>
    <cellStyle name="스타일 42" xfId="847" xr:uid="{00000000-0005-0000-0000-00004B030000}"/>
    <cellStyle name="스타일 43" xfId="848" xr:uid="{00000000-0005-0000-0000-00004C030000}"/>
    <cellStyle name="스타일 44" xfId="849" xr:uid="{00000000-0005-0000-0000-00004D030000}"/>
    <cellStyle name="스타일 45" xfId="850" xr:uid="{00000000-0005-0000-0000-00004E030000}"/>
    <cellStyle name="스타일 46" xfId="851" xr:uid="{00000000-0005-0000-0000-00004F030000}"/>
    <cellStyle name="스타일 47" xfId="852" xr:uid="{00000000-0005-0000-0000-000050030000}"/>
    <cellStyle name="스타일 48" xfId="853" xr:uid="{00000000-0005-0000-0000-000051030000}"/>
    <cellStyle name="스타일 49" xfId="854" xr:uid="{00000000-0005-0000-0000-000052030000}"/>
    <cellStyle name="스타일 5" xfId="855" xr:uid="{00000000-0005-0000-0000-000053030000}"/>
    <cellStyle name="스타일 50" xfId="856" xr:uid="{00000000-0005-0000-0000-000054030000}"/>
    <cellStyle name="스타일 51" xfId="857" xr:uid="{00000000-0005-0000-0000-000055030000}"/>
    <cellStyle name="스타일 52" xfId="858" xr:uid="{00000000-0005-0000-0000-000056030000}"/>
    <cellStyle name="스타일 53" xfId="859" xr:uid="{00000000-0005-0000-0000-000057030000}"/>
    <cellStyle name="스타일 54" xfId="860" xr:uid="{00000000-0005-0000-0000-000058030000}"/>
    <cellStyle name="스타일 55" xfId="861" xr:uid="{00000000-0005-0000-0000-000059030000}"/>
    <cellStyle name="스타일 56" xfId="862" xr:uid="{00000000-0005-0000-0000-00005A030000}"/>
    <cellStyle name="스타일 57" xfId="863" xr:uid="{00000000-0005-0000-0000-00005B030000}"/>
    <cellStyle name="스타일 58" xfId="864" xr:uid="{00000000-0005-0000-0000-00005C030000}"/>
    <cellStyle name="스타일 59" xfId="865" xr:uid="{00000000-0005-0000-0000-00005D030000}"/>
    <cellStyle name="스타일 6" xfId="866" xr:uid="{00000000-0005-0000-0000-00005E030000}"/>
    <cellStyle name="스타일 60" xfId="867" xr:uid="{00000000-0005-0000-0000-00005F030000}"/>
    <cellStyle name="스타일 61" xfId="868" xr:uid="{00000000-0005-0000-0000-000060030000}"/>
    <cellStyle name="스타일 62" xfId="869" xr:uid="{00000000-0005-0000-0000-000061030000}"/>
    <cellStyle name="스타일 63" xfId="870" xr:uid="{00000000-0005-0000-0000-000062030000}"/>
    <cellStyle name="스타일 64" xfId="871" xr:uid="{00000000-0005-0000-0000-000063030000}"/>
    <cellStyle name="스타일 65" xfId="872" xr:uid="{00000000-0005-0000-0000-000064030000}"/>
    <cellStyle name="스타일 66" xfId="873" xr:uid="{00000000-0005-0000-0000-000065030000}"/>
    <cellStyle name="스타일 67" xfId="874" xr:uid="{00000000-0005-0000-0000-000066030000}"/>
    <cellStyle name="스타일 68" xfId="875" xr:uid="{00000000-0005-0000-0000-000067030000}"/>
    <cellStyle name="스타일 69" xfId="876" xr:uid="{00000000-0005-0000-0000-000068030000}"/>
    <cellStyle name="스타일 7" xfId="877" xr:uid="{00000000-0005-0000-0000-000069030000}"/>
    <cellStyle name="스타일 70" xfId="878" xr:uid="{00000000-0005-0000-0000-00006A030000}"/>
    <cellStyle name="스타일 71" xfId="879" xr:uid="{00000000-0005-0000-0000-00006B030000}"/>
    <cellStyle name="스타일 72" xfId="880" xr:uid="{00000000-0005-0000-0000-00006C030000}"/>
    <cellStyle name="스타일 73" xfId="881" xr:uid="{00000000-0005-0000-0000-00006D030000}"/>
    <cellStyle name="스타일 74" xfId="882" xr:uid="{00000000-0005-0000-0000-00006E030000}"/>
    <cellStyle name="스타일 75" xfId="883" xr:uid="{00000000-0005-0000-0000-00006F030000}"/>
    <cellStyle name="스타일 76" xfId="884" xr:uid="{00000000-0005-0000-0000-000070030000}"/>
    <cellStyle name="스타일 77" xfId="885" xr:uid="{00000000-0005-0000-0000-000071030000}"/>
    <cellStyle name="스타일 78" xfId="886" xr:uid="{00000000-0005-0000-0000-000072030000}"/>
    <cellStyle name="스타일 79" xfId="887" xr:uid="{00000000-0005-0000-0000-000073030000}"/>
    <cellStyle name="스타일 8" xfId="888" xr:uid="{00000000-0005-0000-0000-000074030000}"/>
    <cellStyle name="스타일 9" xfId="889" xr:uid="{00000000-0005-0000-0000-000075030000}"/>
    <cellStyle name="안건회계법인" xfId="890" xr:uid="{00000000-0005-0000-0000-000076030000}"/>
    <cellStyle name="양식-타이틀" xfId="891" xr:uid="{00000000-0005-0000-0000-000077030000}"/>
    <cellStyle name="왼쪽2" xfId="892" xr:uid="{00000000-0005-0000-0000-000078030000}"/>
    <cellStyle name="우괄호_박심배수구조물공" xfId="893" xr:uid="{00000000-0005-0000-0000-000079030000}"/>
    <cellStyle name="우측양괄호" xfId="894" xr:uid="{00000000-0005-0000-0000-00007A030000}"/>
    <cellStyle name="유1" xfId="895" xr:uid="{00000000-0005-0000-0000-00007B030000}"/>
    <cellStyle name="이천칠백이십삼만육천원정" xfId="896" xr:uid="{00000000-0005-0000-0000-00007C030000}"/>
    <cellStyle name="일반" xfId="897" xr:uid="{00000000-0005-0000-0000-00007D030000}"/>
    <cellStyle name="자리수" xfId="898" xr:uid="{00000000-0005-0000-0000-00007E030000}"/>
    <cellStyle name="자리수0" xfId="899" xr:uid="{00000000-0005-0000-0000-00007F030000}"/>
    <cellStyle name="정기수 - 유형1" xfId="900" xr:uid="{00000000-0005-0000-0000-000080030000}"/>
    <cellStyle name="제곱" xfId="901" xr:uid="{00000000-0005-0000-0000-000081030000}"/>
    <cellStyle name="좌괄호_박심배수구조물공" xfId="902" xr:uid="{00000000-0005-0000-0000-000082030000}"/>
    <cellStyle name="좌측양괄호" xfId="903" xr:uid="{00000000-0005-0000-0000-000083030000}"/>
    <cellStyle name="지정되지 않음" xfId="904" xr:uid="{00000000-0005-0000-0000-000084030000}"/>
    <cellStyle name="콤마 [0.00]" xfId="905" xr:uid="{00000000-0005-0000-0000-000085030000}"/>
    <cellStyle name="콤마 [0]_  종  합  " xfId="906" xr:uid="{00000000-0005-0000-0000-000086030000}"/>
    <cellStyle name="콤마 [1]" xfId="907" xr:uid="{00000000-0005-0000-0000-000087030000}"/>
    <cellStyle name="콤마 [2]" xfId="908" xr:uid="{00000000-0005-0000-0000-000088030000}"/>
    <cellStyle name="콤마(1)" xfId="909" xr:uid="{00000000-0005-0000-0000-000089030000}"/>
    <cellStyle name="콤마[ ]" xfId="910" xr:uid="{00000000-0005-0000-0000-00008A030000}"/>
    <cellStyle name="콤마[*]" xfId="911" xr:uid="{00000000-0005-0000-0000-00008B030000}"/>
    <cellStyle name="콤마[,]" xfId="912" xr:uid="{00000000-0005-0000-0000-00008C030000}"/>
    <cellStyle name="콤마[.]" xfId="913" xr:uid="{00000000-0005-0000-0000-00008D030000}"/>
    <cellStyle name="콤마[0]" xfId="914" xr:uid="{00000000-0005-0000-0000-00008E030000}"/>
    <cellStyle name="콤마_  종  합  " xfId="915" xr:uid="{00000000-0005-0000-0000-00008F030000}"/>
    <cellStyle name="타이틀" xfId="916" xr:uid="{00000000-0005-0000-0000-000090030000}"/>
    <cellStyle name="토공" xfId="917" xr:uid="{00000000-0005-0000-0000-000091030000}"/>
    <cellStyle name="토적1" xfId="918" xr:uid="{00000000-0005-0000-0000-000092030000}"/>
    <cellStyle name="통화 [0] 2" xfId="919" xr:uid="{00000000-0005-0000-0000-000093030000}"/>
    <cellStyle name="통화 [0㉝〸" xfId="920" xr:uid="{00000000-0005-0000-0000-000094030000}"/>
    <cellStyle name="퍼센트" xfId="921" xr:uid="{00000000-0005-0000-0000-000095030000}"/>
    <cellStyle name="표" xfId="922" xr:uid="{00000000-0005-0000-0000-000096030000}"/>
    <cellStyle name="표_08반포로비굴착갱대가표" xfId="923" xr:uid="{00000000-0005-0000-0000-000097030000}"/>
    <cellStyle name="표준" xfId="0" builtinId="0"/>
    <cellStyle name="표준 10" xfId="1" xr:uid="{00000000-0005-0000-0000-000099030000}"/>
    <cellStyle name="표준 11" xfId="924" xr:uid="{00000000-0005-0000-0000-00009A030000}"/>
    <cellStyle name="표준 12" xfId="925" xr:uid="{00000000-0005-0000-0000-00009B030000}"/>
    <cellStyle name="표준 13" xfId="926" xr:uid="{00000000-0005-0000-0000-00009C030000}"/>
    <cellStyle name="표준 14" xfId="927" xr:uid="{00000000-0005-0000-0000-00009D030000}"/>
    <cellStyle name="표준 15" xfId="928" xr:uid="{00000000-0005-0000-0000-00009E030000}"/>
    <cellStyle name="표준 16" xfId="929" xr:uid="{00000000-0005-0000-0000-00009F030000}"/>
    <cellStyle name="표준 17" xfId="930" xr:uid="{00000000-0005-0000-0000-0000A0030000}"/>
    <cellStyle name="표준 18" xfId="931" xr:uid="{00000000-0005-0000-0000-0000A1030000}"/>
    <cellStyle name="표준 19" xfId="932" xr:uid="{00000000-0005-0000-0000-0000A2030000}"/>
    <cellStyle name="표준 2" xfId="2" xr:uid="{00000000-0005-0000-0000-0000A3030000}"/>
    <cellStyle name="표준 2 2" xfId="933" xr:uid="{00000000-0005-0000-0000-0000A4030000}"/>
    <cellStyle name="표준 2 3" xfId="934" xr:uid="{00000000-0005-0000-0000-0000A5030000}"/>
    <cellStyle name="표준 20" xfId="935" xr:uid="{00000000-0005-0000-0000-0000A6030000}"/>
    <cellStyle name="표준 21" xfId="936" xr:uid="{00000000-0005-0000-0000-0000A7030000}"/>
    <cellStyle name="표준 22" xfId="937" xr:uid="{00000000-0005-0000-0000-0000A8030000}"/>
    <cellStyle name="표준 24" xfId="938" xr:uid="{00000000-0005-0000-0000-0000A9030000}"/>
    <cellStyle name="표준 26" xfId="939" xr:uid="{00000000-0005-0000-0000-0000AA030000}"/>
    <cellStyle name="표준 3" xfId="940" xr:uid="{00000000-0005-0000-0000-0000AB030000}"/>
    <cellStyle name="표준 3 2" xfId="941" xr:uid="{00000000-0005-0000-0000-0000AC030000}"/>
    <cellStyle name="표준 4" xfId="942" xr:uid="{00000000-0005-0000-0000-0000AD030000}"/>
    <cellStyle name="표준 5" xfId="943" xr:uid="{00000000-0005-0000-0000-0000AE030000}"/>
    <cellStyle name="표준 5 2" xfId="944" xr:uid="{00000000-0005-0000-0000-0000AF030000}"/>
    <cellStyle name="표준 6" xfId="945" xr:uid="{00000000-0005-0000-0000-0000B0030000}"/>
    <cellStyle name="표준 7" xfId="946" xr:uid="{00000000-0005-0000-0000-0000B1030000}"/>
    <cellStyle name="표준 8" xfId="947" xr:uid="{00000000-0005-0000-0000-0000B2030000}"/>
    <cellStyle name="표준 9" xfId="948" xr:uid="{00000000-0005-0000-0000-0000B3030000}"/>
    <cellStyle name="標準_Akia(F）-8" xfId="949" xr:uid="{00000000-0005-0000-0000-0000B4030000}"/>
    <cellStyle name="표준_사본 - 구조물도" xfId="3" xr:uid="{00000000-0005-0000-0000-0000B5030000}"/>
    <cellStyle name="표준1" xfId="950" xr:uid="{00000000-0005-0000-0000-0000B6030000}"/>
    <cellStyle name="표준2" xfId="951" xr:uid="{00000000-0005-0000-0000-0000B7030000}"/>
    <cellStyle name="합산" xfId="952" xr:uid="{00000000-0005-0000-0000-0000B8030000}"/>
    <cellStyle name="화폐기호" xfId="953" xr:uid="{00000000-0005-0000-0000-0000B9030000}"/>
    <cellStyle name="화폐기호0" xfId="954" xr:uid="{00000000-0005-0000-0000-0000BA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609600</xdr:colOff>
          <xdr:row>1</xdr:row>
          <xdr:rowOff>19050</xdr:rowOff>
        </xdr:from>
        <xdr:to>
          <xdr:col>13</xdr:col>
          <xdr:colOff>552450</xdr:colOff>
          <xdr:row>16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1</xdr:row>
          <xdr:rowOff>95250</xdr:rowOff>
        </xdr:from>
        <xdr:to>
          <xdr:col>11</xdr:col>
          <xdr:colOff>590550</xdr:colOff>
          <xdr:row>16</xdr:row>
          <xdr:rowOff>57150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</xdr:row>
          <xdr:rowOff>66675</xdr:rowOff>
        </xdr:from>
        <xdr:to>
          <xdr:col>46</xdr:col>
          <xdr:colOff>85725</xdr:colOff>
          <xdr:row>23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</xdr:row>
          <xdr:rowOff>66675</xdr:rowOff>
        </xdr:from>
        <xdr:to>
          <xdr:col>46</xdr:col>
          <xdr:colOff>85725</xdr:colOff>
          <xdr:row>23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</xdr:row>
          <xdr:rowOff>66675</xdr:rowOff>
        </xdr:from>
        <xdr:to>
          <xdr:col>46</xdr:col>
          <xdr:colOff>85725</xdr:colOff>
          <xdr:row>23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317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6</xdr:col>
      <xdr:colOff>9525</xdr:colOff>
      <xdr:row>26</xdr:row>
      <xdr:rowOff>19050</xdr:rowOff>
    </xdr:to>
    <xdr:sp macro="" textlink="">
      <xdr:nvSpPr>
        <xdr:cNvPr id="2" name="Rectangle 1" descr="수평 벽돌 무늬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2905125" y="4191000"/>
          <a:ext cx="352425" cy="7048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22</xdr:row>
      <xdr:rowOff>19050</xdr:rowOff>
    </xdr:from>
    <xdr:to>
      <xdr:col>9</xdr:col>
      <xdr:colOff>371475</xdr:colOff>
      <xdr:row>26</xdr:row>
      <xdr:rowOff>0</xdr:rowOff>
    </xdr:to>
    <xdr:sp macro="" textlink="">
      <xdr:nvSpPr>
        <xdr:cNvPr id="3" name="Rectangle 2" descr="수평 벽돌 무늬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5200650" y="4210050"/>
          <a:ext cx="361950" cy="6667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390525</xdr:colOff>
      <xdr:row>26</xdr:row>
      <xdr:rowOff>9525</xdr:rowOff>
    </xdr:from>
    <xdr:to>
      <xdr:col>11</xdr:col>
      <xdr:colOff>0</xdr:colOff>
      <xdr:row>28</xdr:row>
      <xdr:rowOff>142875</xdr:rowOff>
    </xdr:to>
    <xdr:sp macro="" textlink="">
      <xdr:nvSpPr>
        <xdr:cNvPr id="4" name="Rectangle 3" descr="40%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457450" y="4886325"/>
          <a:ext cx="3638550" cy="476250"/>
        </a:xfrm>
        <a:prstGeom prst="rect">
          <a:avLst/>
        </a:prstGeom>
        <a:pattFill prst="pct40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1" i="0" strike="noStrike">
            <a:solidFill>
              <a:srgbClr val="000000"/>
            </a:solidFill>
            <a:latin typeface="견고딕"/>
          </a:endParaRPr>
        </a:p>
        <a:p>
          <a:pPr algn="ctr" rtl="0">
            <a:defRPr sz="1000"/>
          </a:pPr>
          <a:r>
            <a:rPr lang="ko-KR" altLang="en-US" sz="1100" b="1" i="0" strike="noStrike">
              <a:solidFill>
                <a:srgbClr val="000000"/>
              </a:solidFill>
              <a:latin typeface="견고딕"/>
            </a:rPr>
            <a:t>기초콘크리트</a:t>
          </a:r>
          <a:r>
            <a:rPr lang="en-US" altLang="ko-KR" sz="1100" b="1" i="0" strike="noStrike">
              <a:solidFill>
                <a:srgbClr val="000000"/>
              </a:solidFill>
              <a:latin typeface="견고딕"/>
            </a:rPr>
            <a:t>(25-210-12)</a:t>
          </a:r>
        </a:p>
      </xdr:txBody>
    </xdr:sp>
    <xdr:clientData/>
  </xdr:twoCellAnchor>
  <xdr:twoCellAnchor>
    <xdr:from>
      <xdr:col>3</xdr:col>
      <xdr:colOff>0</xdr:colOff>
      <xdr:row>21</xdr:row>
      <xdr:rowOff>28575</xdr:rowOff>
    </xdr:from>
    <xdr:to>
      <xdr:col>11</xdr:col>
      <xdr:colOff>914400</xdr:colOff>
      <xdr:row>22</xdr:row>
      <xdr:rowOff>9525</xdr:rowOff>
    </xdr:to>
    <xdr:sp macro="" textlink="">
      <xdr:nvSpPr>
        <xdr:cNvPr id="5" name="AutoShape 4" descr="50%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2066925" y="3952875"/>
          <a:ext cx="4943475" cy="247650"/>
        </a:xfrm>
        <a:prstGeom prst="flowChartOnlineStorage">
          <a:avLst/>
        </a:prstGeom>
        <a:pattFill prst="pct5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9525</xdr:colOff>
      <xdr:row>21</xdr:row>
      <xdr:rowOff>9525</xdr:rowOff>
    </xdr:to>
    <xdr:sp macro="" textlink="">
      <xdr:nvSpPr>
        <xdr:cNvPr id="6" name="Rectangle 5" descr="수평 벽돌 무늬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2905125" y="3486150"/>
          <a:ext cx="352425" cy="447675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9525</xdr:rowOff>
    </xdr:from>
    <xdr:to>
      <xdr:col>9</xdr:col>
      <xdr:colOff>342900</xdr:colOff>
      <xdr:row>21</xdr:row>
      <xdr:rowOff>9525</xdr:rowOff>
    </xdr:to>
    <xdr:sp macro="" textlink="">
      <xdr:nvSpPr>
        <xdr:cNvPr id="7" name="Rectangle 6" descr="수평 벽돌 무늬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5191125" y="3495675"/>
          <a:ext cx="342900" cy="4381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9</xdr:row>
      <xdr:rowOff>142875</xdr:rowOff>
    </xdr:from>
    <xdr:to>
      <xdr:col>5</xdr:col>
      <xdr:colOff>266700</xdr:colOff>
      <xdr:row>18</xdr:row>
      <xdr:rowOff>0</xdr:rowOff>
    </xdr:to>
    <xdr:sp macro="" textlink="">
      <xdr:nvSpPr>
        <xdr:cNvPr id="8" name="Rectangle 7" descr="화강암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2971800" y="1981200"/>
          <a:ext cx="200025" cy="150495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9</xdr:row>
      <xdr:rowOff>142875</xdr:rowOff>
    </xdr:from>
    <xdr:to>
      <xdr:col>9</xdr:col>
      <xdr:colOff>285750</xdr:colOff>
      <xdr:row>18</xdr:row>
      <xdr:rowOff>9525</xdr:rowOff>
    </xdr:to>
    <xdr:sp macro="" textlink="">
      <xdr:nvSpPr>
        <xdr:cNvPr id="9" name="Rectangle 8" descr="화강암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5257800" y="1981200"/>
          <a:ext cx="219075" cy="151447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428625</xdr:colOff>
      <xdr:row>18</xdr:row>
      <xdr:rowOff>0</xdr:rowOff>
    </xdr:from>
    <xdr:to>
      <xdr:col>7</xdr:col>
      <xdr:colOff>904875</xdr:colOff>
      <xdr:row>23</xdr:row>
      <xdr:rowOff>161925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3990975" y="3486150"/>
          <a:ext cx="476250" cy="1038225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24</xdr:row>
      <xdr:rowOff>0</xdr:rowOff>
    </xdr:from>
    <xdr:to>
      <xdr:col>7</xdr:col>
      <xdr:colOff>771525</xdr:colOff>
      <xdr:row>26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4152900" y="4533900"/>
          <a:ext cx="180975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400050</xdr:colOff>
      <xdr:row>8</xdr:row>
      <xdr:rowOff>0</xdr:rowOff>
    </xdr:from>
    <xdr:to>
      <xdr:col>9</xdr:col>
      <xdr:colOff>342900</xdr:colOff>
      <xdr:row>8</xdr:row>
      <xdr:rowOff>19050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2876550" y="1666875"/>
          <a:ext cx="2657475" cy="1905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7</xdr:row>
      <xdr:rowOff>19050</xdr:rowOff>
    </xdr:from>
    <xdr:to>
      <xdr:col>6</xdr:col>
      <xdr:colOff>114300</xdr:colOff>
      <xdr:row>8</xdr:row>
      <xdr:rowOff>9525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3171825" y="1514475"/>
          <a:ext cx="190500" cy="1619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7</xdr:row>
      <xdr:rowOff>19050</xdr:rowOff>
    </xdr:from>
    <xdr:to>
      <xdr:col>9</xdr:col>
      <xdr:colOff>76200</xdr:colOff>
      <xdr:row>8</xdr:row>
      <xdr:rowOff>9525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19675" y="1514475"/>
          <a:ext cx="247650" cy="1619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123825</xdr:colOff>
      <xdr:row>5</xdr:row>
      <xdr:rowOff>161925</xdr:rowOff>
    </xdr:from>
    <xdr:to>
      <xdr:col>8</xdr:col>
      <xdr:colOff>123825</xdr:colOff>
      <xdr:row>7</xdr:row>
      <xdr:rowOff>28575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3371850" y="1314450"/>
          <a:ext cx="1657350" cy="20955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266700</xdr:colOff>
      <xdr:row>17</xdr:row>
      <xdr:rowOff>76200</xdr:rowOff>
    </xdr:from>
    <xdr:to>
      <xdr:col>9</xdr:col>
      <xdr:colOff>57150</xdr:colOff>
      <xdr:row>18</xdr:row>
      <xdr:rowOff>9525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3171825" y="3390900"/>
          <a:ext cx="207645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76200</xdr:rowOff>
    </xdr:from>
    <xdr:to>
      <xdr:col>4</xdr:col>
      <xdr:colOff>0</xdr:colOff>
      <xdr:row>31</xdr:row>
      <xdr:rowOff>9525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2476500" y="546735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29</xdr:row>
      <xdr:rowOff>47625</xdr:rowOff>
    </xdr:from>
    <xdr:to>
      <xdr:col>10</xdr:col>
      <xdr:colOff>438150</xdr:colOff>
      <xdr:row>31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6086475" y="5438775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571500</xdr:colOff>
      <xdr:row>5</xdr:row>
      <xdr:rowOff>152400</xdr:rowOff>
    </xdr:from>
    <xdr:to>
      <xdr:col>14</xdr:col>
      <xdr:colOff>104775</xdr:colOff>
      <xdr:row>5</xdr:row>
      <xdr:rowOff>152400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571500" y="1304925"/>
          <a:ext cx="771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29</xdr:row>
      <xdr:rowOff>0</xdr:rowOff>
    </xdr:from>
    <xdr:to>
      <xdr:col>14</xdr:col>
      <xdr:colOff>142875</xdr:colOff>
      <xdr:row>29</xdr:row>
      <xdr:rowOff>0</xdr:rowOff>
    </xdr:to>
    <xdr:sp macro="" textlink="">
      <xdr:nvSpPr>
        <xdr:cNvPr id="20" name="Lin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7372350" y="53911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</xdr:row>
      <xdr:rowOff>161925</xdr:rowOff>
    </xdr:from>
    <xdr:to>
      <xdr:col>14</xdr:col>
      <xdr:colOff>19050</xdr:colOff>
      <xdr:row>29</xdr:row>
      <xdr:rowOff>0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8201025" y="1314450"/>
          <a:ext cx="0" cy="40767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171450</xdr:colOff>
      <xdr:row>8</xdr:row>
      <xdr:rowOff>9525</xdr:rowOff>
    </xdr:from>
    <xdr:to>
      <xdr:col>12</xdr:col>
      <xdr:colOff>142875</xdr:colOff>
      <xdr:row>8</xdr:row>
      <xdr:rowOff>9525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5819775" y="1676400"/>
          <a:ext cx="1333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8</xdr:row>
      <xdr:rowOff>0</xdr:rowOff>
    </xdr:from>
    <xdr:to>
      <xdr:col>4</xdr:col>
      <xdr:colOff>76200</xdr:colOff>
      <xdr:row>8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381125" y="1666875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257175</xdr:colOff>
      <xdr:row>12</xdr:row>
      <xdr:rowOff>0</xdr:rowOff>
    </xdr:from>
    <xdr:to>
      <xdr:col>12</xdr:col>
      <xdr:colOff>104775</xdr:colOff>
      <xdr:row>12</xdr:row>
      <xdr:rowOff>0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5448300" y="235267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32</xdr:row>
      <xdr:rowOff>0</xdr:rowOff>
    </xdr:from>
    <xdr:to>
      <xdr:col>5</xdr:col>
      <xdr:colOff>76200</xdr:colOff>
      <xdr:row>32</xdr:row>
      <xdr:rowOff>0</xdr:rowOff>
    </xdr:to>
    <xdr:sp macro="" textlink="">
      <xdr:nvSpPr>
        <xdr:cNvPr id="25" name="Lin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2981325" y="60102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32</xdr:row>
      <xdr:rowOff>0</xdr:rowOff>
    </xdr:from>
    <xdr:to>
      <xdr:col>9</xdr:col>
      <xdr:colOff>314325</xdr:colOff>
      <xdr:row>32</xdr:row>
      <xdr:rowOff>0</xdr:rowOff>
    </xdr:to>
    <xdr:sp macro="" textlink="">
      <xdr:nvSpPr>
        <xdr:cNvPr id="26" name="Line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 flipV="1">
          <a:off x="5505450" y="60102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32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ShapeType="1"/>
        </xdr:cNvSpPr>
      </xdr:nvSpPr>
      <xdr:spPr bwMode="auto">
        <a:xfrm>
          <a:off x="206692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32</xdr:row>
      <xdr:rowOff>0</xdr:rowOff>
    </xdr:from>
    <xdr:to>
      <xdr:col>11</xdr:col>
      <xdr:colOff>409575</xdr:colOff>
      <xdr:row>32</xdr:row>
      <xdr:rowOff>0</xdr:rowOff>
    </xdr:to>
    <xdr:sp macro="" textlink="">
      <xdr:nvSpPr>
        <xdr:cNvPr id="28" name="Line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ShapeType="1"/>
        </xdr:cNvSpPr>
      </xdr:nvSpPr>
      <xdr:spPr bwMode="auto">
        <a:xfrm>
          <a:off x="650557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32</xdr:row>
      <xdr:rowOff>0</xdr:rowOff>
    </xdr:from>
    <xdr:to>
      <xdr:col>2</xdr:col>
      <xdr:colOff>9525</xdr:colOff>
      <xdr:row>32</xdr:row>
      <xdr:rowOff>0</xdr:rowOff>
    </xdr:to>
    <xdr:sp macro="" textlink="">
      <xdr:nvSpPr>
        <xdr:cNvPr id="29" name="Lin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ShapeType="1"/>
        </xdr:cNvSpPr>
      </xdr:nvSpPr>
      <xdr:spPr bwMode="auto">
        <a:xfrm>
          <a:off x="13144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32</xdr:row>
      <xdr:rowOff>0</xdr:rowOff>
    </xdr:from>
    <xdr:to>
      <xdr:col>12</xdr:col>
      <xdr:colOff>304800</xdr:colOff>
      <xdr:row>32</xdr:row>
      <xdr:rowOff>0</xdr:rowOff>
    </xdr:to>
    <xdr:sp macro="" textlink="">
      <xdr:nvSpPr>
        <xdr:cNvPr id="30" name="Line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ShapeType="1"/>
        </xdr:cNvSpPr>
      </xdr:nvSpPr>
      <xdr:spPr bwMode="auto">
        <a:xfrm>
          <a:off x="731520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32</xdr:row>
      <xdr:rowOff>0</xdr:rowOff>
    </xdr:from>
    <xdr:to>
      <xdr:col>14</xdr:col>
      <xdr:colOff>19050</xdr:colOff>
      <xdr:row>32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ShapeType="1"/>
        </xdr:cNvSpPr>
      </xdr:nvSpPr>
      <xdr:spPr bwMode="auto">
        <a:xfrm>
          <a:off x="820102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32</xdr:row>
      <xdr:rowOff>0</xdr:rowOff>
    </xdr:from>
    <xdr:to>
      <xdr:col>11</xdr:col>
      <xdr:colOff>428625</xdr:colOff>
      <xdr:row>32</xdr:row>
      <xdr:rowOff>0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652462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32</xdr:row>
      <xdr:rowOff>0</xdr:rowOff>
    </xdr:from>
    <xdr:to>
      <xdr:col>2</xdr:col>
      <xdr:colOff>314325</xdr:colOff>
      <xdr:row>32</xdr:row>
      <xdr:rowOff>0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ShapeType="1"/>
        </xdr:cNvSpPr>
      </xdr:nvSpPr>
      <xdr:spPr bwMode="auto">
        <a:xfrm flipH="1">
          <a:off x="16192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32</xdr:row>
      <xdr:rowOff>0</xdr:rowOff>
    </xdr:from>
    <xdr:to>
      <xdr:col>2</xdr:col>
      <xdr:colOff>95250</xdr:colOff>
      <xdr:row>32</xdr:row>
      <xdr:rowOff>0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140017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32</xdr:row>
      <xdr:rowOff>0</xdr:rowOff>
    </xdr:from>
    <xdr:to>
      <xdr:col>12</xdr:col>
      <xdr:colOff>381000</xdr:colOff>
      <xdr:row>32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739140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32</xdr:row>
      <xdr:rowOff>0</xdr:rowOff>
    </xdr:from>
    <xdr:to>
      <xdr:col>12</xdr:col>
      <xdr:colOff>104775</xdr:colOff>
      <xdr:row>32</xdr:row>
      <xdr:rowOff>0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ShapeType="1"/>
        </xdr:cNvSpPr>
      </xdr:nvSpPr>
      <xdr:spPr bwMode="auto">
        <a:xfrm>
          <a:off x="711517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ShapeType="1"/>
        </xdr:cNvSpPr>
      </xdr:nvSpPr>
      <xdr:spPr bwMode="auto">
        <a:xfrm>
          <a:off x="7810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32</xdr:row>
      <xdr:rowOff>0</xdr:rowOff>
    </xdr:from>
    <xdr:to>
      <xdr:col>3</xdr:col>
      <xdr:colOff>9525</xdr:colOff>
      <xdr:row>32</xdr:row>
      <xdr:rowOff>0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ShapeType="1"/>
        </xdr:cNvSpPr>
      </xdr:nvSpPr>
      <xdr:spPr bwMode="auto">
        <a:xfrm>
          <a:off x="20764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32</xdr:row>
      <xdr:rowOff>0</xdr:rowOff>
    </xdr:from>
    <xdr:to>
      <xdr:col>1</xdr:col>
      <xdr:colOff>9525</xdr:colOff>
      <xdr:row>32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79057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32</xdr:row>
      <xdr:rowOff>0</xdr:rowOff>
    </xdr:from>
    <xdr:to>
      <xdr:col>1</xdr:col>
      <xdr:colOff>0</xdr:colOff>
      <xdr:row>32</xdr:row>
      <xdr:rowOff>0</xdr:rowOff>
    </xdr:to>
    <xdr:sp macro="" textlink="">
      <xdr:nvSpPr>
        <xdr:cNvPr id="40" name="Line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78105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30</xdr:row>
      <xdr:rowOff>66675</xdr:rowOff>
    </xdr:from>
    <xdr:to>
      <xdr:col>10</xdr:col>
      <xdr:colOff>428625</xdr:colOff>
      <xdr:row>30</xdr:row>
      <xdr:rowOff>66675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2486025" y="5629275"/>
          <a:ext cx="3590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32</xdr:row>
      <xdr:rowOff>0</xdr:rowOff>
    </xdr:from>
    <xdr:to>
      <xdr:col>11</xdr:col>
      <xdr:colOff>390525</xdr:colOff>
      <xdr:row>32</xdr:row>
      <xdr:rowOff>0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648652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32</xdr:row>
      <xdr:rowOff>0</xdr:rowOff>
    </xdr:from>
    <xdr:to>
      <xdr:col>1</xdr:col>
      <xdr:colOff>361950</xdr:colOff>
      <xdr:row>32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114300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32</xdr:row>
      <xdr:rowOff>0</xdr:rowOff>
    </xdr:from>
    <xdr:to>
      <xdr:col>4</xdr:col>
      <xdr:colOff>9525</xdr:colOff>
      <xdr:row>32</xdr:row>
      <xdr:rowOff>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2486025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ShapeType="1"/>
        </xdr:cNvSpPr>
      </xdr:nvSpPr>
      <xdr:spPr bwMode="auto">
        <a:xfrm>
          <a:off x="6096000" y="6010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53</xdr:row>
      <xdr:rowOff>0</xdr:rowOff>
    </xdr:from>
    <xdr:to>
      <xdr:col>5</xdr:col>
      <xdr:colOff>76200</xdr:colOff>
      <xdr:row>53</xdr:row>
      <xdr:rowOff>0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2981325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53</xdr:row>
      <xdr:rowOff>0</xdr:rowOff>
    </xdr:from>
    <xdr:to>
      <xdr:col>9</xdr:col>
      <xdr:colOff>314325</xdr:colOff>
      <xdr:row>53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 flipV="1">
          <a:off x="5505450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48" name="Lin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53</xdr:row>
      <xdr:rowOff>0</xdr:rowOff>
    </xdr:from>
    <xdr:to>
      <xdr:col>11</xdr:col>
      <xdr:colOff>419100</xdr:colOff>
      <xdr:row>53</xdr:row>
      <xdr:rowOff>0</xdr:rowOff>
    </xdr:to>
    <xdr:sp macro="" textlink="">
      <xdr:nvSpPr>
        <xdr:cNvPr id="49" name="Line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65151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0</xdr:rowOff>
    </xdr:from>
    <xdr:to>
      <xdr:col>2</xdr:col>
      <xdr:colOff>9525</xdr:colOff>
      <xdr:row>53</xdr:row>
      <xdr:rowOff>0</xdr:rowOff>
    </xdr:to>
    <xdr:sp macro="" textlink="">
      <xdr:nvSpPr>
        <xdr:cNvPr id="50" name="Line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1314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53</xdr:row>
      <xdr:rowOff>0</xdr:rowOff>
    </xdr:from>
    <xdr:to>
      <xdr:col>12</xdr:col>
      <xdr:colOff>304800</xdr:colOff>
      <xdr:row>53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73152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53</xdr:row>
      <xdr:rowOff>0</xdr:rowOff>
    </xdr:from>
    <xdr:to>
      <xdr:col>14</xdr:col>
      <xdr:colOff>19050</xdr:colOff>
      <xdr:row>53</xdr:row>
      <xdr:rowOff>0</xdr:rowOff>
    </xdr:to>
    <xdr:sp macro="" textlink="">
      <xdr:nvSpPr>
        <xdr:cNvPr id="52" name="Line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8201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53" name="Lin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53</xdr:row>
      <xdr:rowOff>0</xdr:rowOff>
    </xdr:from>
    <xdr:to>
      <xdr:col>10</xdr:col>
      <xdr:colOff>438150</xdr:colOff>
      <xdr:row>53</xdr:row>
      <xdr:rowOff>0</xdr:rowOff>
    </xdr:to>
    <xdr:sp macro="" textlink="">
      <xdr:nvSpPr>
        <xdr:cNvPr id="54" name="Line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>
          <a:off x="60864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53</xdr:row>
      <xdr:rowOff>0</xdr:rowOff>
    </xdr:from>
    <xdr:to>
      <xdr:col>5</xdr:col>
      <xdr:colOff>76200</xdr:colOff>
      <xdr:row>53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2981325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53</xdr:row>
      <xdr:rowOff>0</xdr:rowOff>
    </xdr:from>
    <xdr:to>
      <xdr:col>9</xdr:col>
      <xdr:colOff>314325</xdr:colOff>
      <xdr:row>53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V="1">
          <a:off x="5505450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57" name="Line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53</xdr:row>
      <xdr:rowOff>0</xdr:rowOff>
    </xdr:from>
    <xdr:to>
      <xdr:col>11</xdr:col>
      <xdr:colOff>409575</xdr:colOff>
      <xdr:row>53</xdr:row>
      <xdr:rowOff>0</xdr:rowOff>
    </xdr:to>
    <xdr:sp macro="" textlink="">
      <xdr:nvSpPr>
        <xdr:cNvPr id="58" name="Line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0</xdr:rowOff>
    </xdr:from>
    <xdr:to>
      <xdr:col>2</xdr:col>
      <xdr:colOff>9525</xdr:colOff>
      <xdr:row>53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>
          <a:spLocks noChangeShapeType="1"/>
        </xdr:cNvSpPr>
      </xdr:nvSpPr>
      <xdr:spPr bwMode="auto">
        <a:xfrm>
          <a:off x="1314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53</xdr:row>
      <xdr:rowOff>0</xdr:rowOff>
    </xdr:from>
    <xdr:to>
      <xdr:col>12</xdr:col>
      <xdr:colOff>304800</xdr:colOff>
      <xdr:row>53</xdr:row>
      <xdr:rowOff>0</xdr:rowOff>
    </xdr:to>
    <xdr:sp macro="" textlink="">
      <xdr:nvSpPr>
        <xdr:cNvPr id="60" name="Line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73152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53</xdr:row>
      <xdr:rowOff>0</xdr:rowOff>
    </xdr:from>
    <xdr:to>
      <xdr:col>14</xdr:col>
      <xdr:colOff>19050</xdr:colOff>
      <xdr:row>53</xdr:row>
      <xdr:rowOff>0</xdr:rowOff>
    </xdr:to>
    <xdr:sp macro="" textlink="">
      <xdr:nvSpPr>
        <xdr:cNvPr id="61" name="Line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8201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53</xdr:row>
      <xdr:rowOff>0</xdr:rowOff>
    </xdr:from>
    <xdr:to>
      <xdr:col>11</xdr:col>
      <xdr:colOff>428625</xdr:colOff>
      <xdr:row>53</xdr:row>
      <xdr:rowOff>0</xdr:rowOff>
    </xdr:to>
    <xdr:sp macro="" textlink="">
      <xdr:nvSpPr>
        <xdr:cNvPr id="62" name="Line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ShapeType="1"/>
        </xdr:cNvSpPr>
      </xdr:nvSpPr>
      <xdr:spPr bwMode="auto">
        <a:xfrm>
          <a:off x="65246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53</xdr:row>
      <xdr:rowOff>0</xdr:rowOff>
    </xdr:from>
    <xdr:to>
      <xdr:col>2</xdr:col>
      <xdr:colOff>247650</xdr:colOff>
      <xdr:row>53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>
          <a:spLocks noChangeShapeType="1"/>
        </xdr:cNvSpPr>
      </xdr:nvSpPr>
      <xdr:spPr bwMode="auto">
        <a:xfrm flipH="1">
          <a:off x="1552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53</xdr:row>
      <xdr:rowOff>0</xdr:rowOff>
    </xdr:from>
    <xdr:to>
      <xdr:col>2</xdr:col>
      <xdr:colOff>95250</xdr:colOff>
      <xdr:row>53</xdr:row>
      <xdr:rowOff>0</xdr:rowOff>
    </xdr:to>
    <xdr:sp macro="" textlink="">
      <xdr:nvSpPr>
        <xdr:cNvPr id="64" name="Line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14001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53</xdr:row>
      <xdr:rowOff>0</xdr:rowOff>
    </xdr:from>
    <xdr:to>
      <xdr:col>12</xdr:col>
      <xdr:colOff>285750</xdr:colOff>
      <xdr:row>53</xdr:row>
      <xdr:rowOff>0</xdr:rowOff>
    </xdr:to>
    <xdr:sp macro="" textlink="">
      <xdr:nvSpPr>
        <xdr:cNvPr id="65" name="Lin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ShapeType="1"/>
        </xdr:cNvSpPr>
      </xdr:nvSpPr>
      <xdr:spPr bwMode="auto">
        <a:xfrm>
          <a:off x="72961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53</xdr:row>
      <xdr:rowOff>0</xdr:rowOff>
    </xdr:from>
    <xdr:to>
      <xdr:col>12</xdr:col>
      <xdr:colOff>104775</xdr:colOff>
      <xdr:row>53</xdr:row>
      <xdr:rowOff>0</xdr:rowOff>
    </xdr:to>
    <xdr:sp macro="" textlink="">
      <xdr:nvSpPr>
        <xdr:cNvPr id="66" name="Lin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ShapeType="1"/>
        </xdr:cNvSpPr>
      </xdr:nvSpPr>
      <xdr:spPr bwMode="auto">
        <a:xfrm>
          <a:off x="71151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ShapeType="1"/>
        </xdr:cNvSpPr>
      </xdr:nvSpPr>
      <xdr:spPr bwMode="auto">
        <a:xfrm>
          <a:off x="7810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68" name="Line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>
          <a:spLocks noChangeShapeType="1"/>
        </xdr:cNvSpPr>
      </xdr:nvSpPr>
      <xdr:spPr bwMode="auto">
        <a:xfrm>
          <a:off x="2076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sp macro="" textlink="">
      <xdr:nvSpPr>
        <xdr:cNvPr id="69" name="Line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>
          <a:spLocks noChangeShapeType="1"/>
        </xdr:cNvSpPr>
      </xdr:nvSpPr>
      <xdr:spPr bwMode="auto">
        <a:xfrm>
          <a:off x="7810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53</xdr:row>
      <xdr:rowOff>0</xdr:rowOff>
    </xdr:from>
    <xdr:to>
      <xdr:col>11</xdr:col>
      <xdr:colOff>390525</xdr:colOff>
      <xdr:row>53</xdr:row>
      <xdr:rowOff>0</xdr:rowOff>
    </xdr:to>
    <xdr:sp macro="" textlink="">
      <xdr:nvSpPr>
        <xdr:cNvPr id="70" name="Line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>
          <a:spLocks noChangeShapeType="1"/>
        </xdr:cNvSpPr>
      </xdr:nvSpPr>
      <xdr:spPr bwMode="auto">
        <a:xfrm>
          <a:off x="64865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53</xdr:row>
      <xdr:rowOff>0</xdr:rowOff>
    </xdr:from>
    <xdr:to>
      <xdr:col>1</xdr:col>
      <xdr:colOff>361950</xdr:colOff>
      <xdr:row>53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>
          <a:spLocks noChangeShapeType="1"/>
        </xdr:cNvSpPr>
      </xdr:nvSpPr>
      <xdr:spPr bwMode="auto">
        <a:xfrm>
          <a:off x="11430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72" name="Lin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0</xdr:colOff>
      <xdr:row>53</xdr:row>
      <xdr:rowOff>0</xdr:rowOff>
    </xdr:to>
    <xdr:sp macro="" textlink="">
      <xdr:nvSpPr>
        <xdr:cNvPr id="73" name="Lin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ShapeType="1"/>
        </xdr:cNvSpPr>
      </xdr:nvSpPr>
      <xdr:spPr bwMode="auto">
        <a:xfrm>
          <a:off x="60960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53</xdr:row>
      <xdr:rowOff>0</xdr:rowOff>
    </xdr:from>
    <xdr:to>
      <xdr:col>2</xdr:col>
      <xdr:colOff>314325</xdr:colOff>
      <xdr:row>53</xdr:row>
      <xdr:rowOff>0</xdr:rowOff>
    </xdr:to>
    <xdr:sp macro="" textlink="">
      <xdr:nvSpPr>
        <xdr:cNvPr id="74" name="Lin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ShapeType="1"/>
        </xdr:cNvSpPr>
      </xdr:nvSpPr>
      <xdr:spPr bwMode="auto">
        <a:xfrm>
          <a:off x="16192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76" name="Line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9525</xdr:colOff>
      <xdr:row>53</xdr:row>
      <xdr:rowOff>0</xdr:rowOff>
    </xdr:to>
    <xdr:sp macro="" textlink="">
      <xdr:nvSpPr>
        <xdr:cNvPr id="77" name="Line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>
          <a:spLocks noChangeShapeType="1"/>
        </xdr:cNvSpPr>
      </xdr:nvSpPr>
      <xdr:spPr bwMode="auto">
        <a:xfrm flipH="1" flipV="1">
          <a:off x="781050" y="118300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53</xdr:row>
      <xdr:rowOff>0</xdr:rowOff>
    </xdr:from>
    <xdr:to>
      <xdr:col>1</xdr:col>
      <xdr:colOff>19050</xdr:colOff>
      <xdr:row>53</xdr:row>
      <xdr:rowOff>0</xdr:rowOff>
    </xdr:to>
    <xdr:sp macro="" textlink="">
      <xdr:nvSpPr>
        <xdr:cNvPr id="78" name="Line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>
          <a:spLocks noChangeShapeType="1"/>
        </xdr:cNvSpPr>
      </xdr:nvSpPr>
      <xdr:spPr bwMode="auto">
        <a:xfrm>
          <a:off x="8001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53</xdr:row>
      <xdr:rowOff>0</xdr:rowOff>
    </xdr:from>
    <xdr:to>
      <xdr:col>2</xdr:col>
      <xdr:colOff>38100</xdr:colOff>
      <xdr:row>53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1343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53</xdr:row>
      <xdr:rowOff>0</xdr:rowOff>
    </xdr:from>
    <xdr:to>
      <xdr:col>12</xdr:col>
      <xdr:colOff>361950</xdr:colOff>
      <xdr:row>53</xdr:row>
      <xdr:rowOff>0</xdr:rowOff>
    </xdr:to>
    <xdr:sp macro="" textlink="">
      <xdr:nvSpPr>
        <xdr:cNvPr id="80" name="Line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>
          <a:spLocks noChangeShapeType="1"/>
        </xdr:cNvSpPr>
      </xdr:nvSpPr>
      <xdr:spPr bwMode="auto">
        <a:xfrm>
          <a:off x="73723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838200</xdr:colOff>
      <xdr:row>53</xdr:row>
      <xdr:rowOff>0</xdr:rowOff>
    </xdr:from>
    <xdr:to>
      <xdr:col>13</xdr:col>
      <xdr:colOff>238125</xdr:colOff>
      <xdr:row>53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Arrowheads="1"/>
        </xdr:cNvSpPr>
      </xdr:nvSpPr>
      <xdr:spPr bwMode="auto">
        <a:xfrm>
          <a:off x="6934200" y="11830050"/>
          <a:ext cx="885825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PE</a:t>
          </a: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및주철관</a:t>
          </a:r>
        </a:p>
        <a:p>
          <a:pPr algn="l" rtl="0">
            <a:defRPr sz="1000"/>
          </a:pP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∮</a:t>
          </a: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500mm</a:t>
          </a:r>
        </a:p>
      </xdr:txBody>
    </xdr:sp>
    <xdr:clientData/>
  </xdr:twoCellAnchor>
  <xdr:twoCellAnchor>
    <xdr:from>
      <xdr:col>11</xdr:col>
      <xdr:colOff>857250</xdr:colOff>
      <xdr:row>53</xdr:row>
      <xdr:rowOff>0</xdr:rowOff>
    </xdr:from>
    <xdr:to>
      <xdr:col>13</xdr:col>
      <xdr:colOff>257175</xdr:colOff>
      <xdr:row>53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>
          <a:spLocks noChangeArrowheads="1"/>
        </xdr:cNvSpPr>
      </xdr:nvSpPr>
      <xdr:spPr bwMode="auto">
        <a:xfrm>
          <a:off x="6953250" y="11830050"/>
          <a:ext cx="885825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PE</a:t>
          </a: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및주철관</a:t>
          </a:r>
        </a:p>
        <a:p>
          <a:pPr algn="l" rtl="0">
            <a:defRPr sz="1000"/>
          </a:pP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∮</a:t>
          </a: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500mm</a:t>
          </a:r>
        </a:p>
      </xdr:txBody>
    </xdr:sp>
    <xdr:clientData/>
  </xdr:twoCellAnchor>
  <xdr:twoCellAnchor>
    <xdr:from>
      <xdr:col>2</xdr:col>
      <xdr:colOff>304800</xdr:colOff>
      <xdr:row>53</xdr:row>
      <xdr:rowOff>0</xdr:rowOff>
    </xdr:from>
    <xdr:to>
      <xdr:col>2</xdr:col>
      <xdr:colOff>304800</xdr:colOff>
      <xdr:row>53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ShapeType="1"/>
        </xdr:cNvSpPr>
      </xdr:nvSpPr>
      <xdr:spPr bwMode="auto">
        <a:xfrm>
          <a:off x="16097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53</xdr:row>
      <xdr:rowOff>0</xdr:rowOff>
    </xdr:from>
    <xdr:to>
      <xdr:col>2</xdr:col>
      <xdr:colOff>628650</xdr:colOff>
      <xdr:row>53</xdr:row>
      <xdr:rowOff>0</xdr:rowOff>
    </xdr:to>
    <xdr:sp macro="" textlink="">
      <xdr:nvSpPr>
        <xdr:cNvPr id="84" name="Lin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ShapeType="1"/>
        </xdr:cNvSpPr>
      </xdr:nvSpPr>
      <xdr:spPr bwMode="auto">
        <a:xfrm>
          <a:off x="1933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53</xdr:row>
      <xdr:rowOff>0</xdr:rowOff>
    </xdr:from>
    <xdr:to>
      <xdr:col>3</xdr:col>
      <xdr:colOff>171450</xdr:colOff>
      <xdr:row>53</xdr:row>
      <xdr:rowOff>0</xdr:rowOff>
    </xdr:to>
    <xdr:sp macro="" textlink="">
      <xdr:nvSpPr>
        <xdr:cNvPr id="85" name="Lin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>
          <a:spLocks noChangeShapeType="1"/>
        </xdr:cNvSpPr>
      </xdr:nvSpPr>
      <xdr:spPr bwMode="auto">
        <a:xfrm>
          <a:off x="22383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53</xdr:row>
      <xdr:rowOff>0</xdr:rowOff>
    </xdr:from>
    <xdr:to>
      <xdr:col>4</xdr:col>
      <xdr:colOff>114300</xdr:colOff>
      <xdr:row>53</xdr:row>
      <xdr:rowOff>0</xdr:rowOff>
    </xdr:to>
    <xdr:sp macro="" textlink="">
      <xdr:nvSpPr>
        <xdr:cNvPr id="86" name="Lin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ShapeType="1"/>
        </xdr:cNvSpPr>
      </xdr:nvSpPr>
      <xdr:spPr bwMode="auto">
        <a:xfrm>
          <a:off x="25908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200025</xdr:colOff>
      <xdr:row>32</xdr:row>
      <xdr:rowOff>0</xdr:rowOff>
    </xdr:from>
    <xdr:to>
      <xdr:col>5</xdr:col>
      <xdr:colOff>9525</xdr:colOff>
      <xdr:row>32</xdr:row>
      <xdr:rowOff>0</xdr:rowOff>
    </xdr:to>
    <xdr:sp macro="" textlink="">
      <xdr:nvSpPr>
        <xdr:cNvPr id="87" name="Rectangle 86" descr="색종이 조각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1504950" y="6010275"/>
          <a:ext cx="1409700" cy="0"/>
        </a:xfrm>
        <a:prstGeom prst="rect">
          <a:avLst/>
        </a:prstGeom>
        <a:pattFill prst="lgConfetti">
          <a:fgClr>
            <a:srgbClr val="000000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47625</xdr:colOff>
      <xdr:row>8</xdr:row>
      <xdr:rowOff>19050</xdr:rowOff>
    </xdr:from>
    <xdr:to>
      <xdr:col>3</xdr:col>
      <xdr:colOff>171450</xdr:colOff>
      <xdr:row>11</xdr:row>
      <xdr:rowOff>142875</xdr:rowOff>
    </xdr:to>
    <xdr:sp macro="" textlink="">
      <xdr:nvSpPr>
        <xdr:cNvPr id="88" name="Rectangle 87" descr="색종이 조각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828675" y="1685925"/>
          <a:ext cx="1409700" cy="638175"/>
        </a:xfrm>
        <a:prstGeom prst="rect">
          <a:avLst/>
        </a:prstGeom>
        <a:pattFill prst="lgConfetti">
          <a:fgClr>
            <a:srgbClr val="000000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190500</xdr:colOff>
      <xdr:row>11</xdr:row>
      <xdr:rowOff>161925</xdr:rowOff>
    </xdr:from>
    <xdr:to>
      <xdr:col>5</xdr:col>
      <xdr:colOff>57150</xdr:colOff>
      <xdr:row>11</xdr:row>
      <xdr:rowOff>161925</xdr:rowOff>
    </xdr:to>
    <xdr:sp macro="" textlink="">
      <xdr:nvSpPr>
        <xdr:cNvPr id="89" name="Line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>
          <a:spLocks noChangeShapeType="1"/>
        </xdr:cNvSpPr>
      </xdr:nvSpPr>
      <xdr:spPr bwMode="auto">
        <a:xfrm>
          <a:off x="1495425" y="2343150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10</xdr:row>
      <xdr:rowOff>123825</xdr:rowOff>
    </xdr:from>
    <xdr:to>
      <xdr:col>2</xdr:col>
      <xdr:colOff>400050</xdr:colOff>
      <xdr:row>11</xdr:row>
      <xdr:rowOff>85725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>
          <a:spLocks noChangeArrowheads="1"/>
        </xdr:cNvSpPr>
      </xdr:nvSpPr>
      <xdr:spPr bwMode="auto">
        <a:xfrm>
          <a:off x="1571625" y="2133600"/>
          <a:ext cx="133350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11</xdr:row>
      <xdr:rowOff>66675</xdr:rowOff>
    </xdr:from>
    <xdr:to>
      <xdr:col>2</xdr:col>
      <xdr:colOff>600075</xdr:colOff>
      <xdr:row>11</xdr:row>
      <xdr:rowOff>142875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>
          <a:spLocks noChangeArrowheads="1"/>
        </xdr:cNvSpPr>
      </xdr:nvSpPr>
      <xdr:spPr bwMode="auto">
        <a:xfrm>
          <a:off x="1809750" y="22479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10</xdr:row>
      <xdr:rowOff>104775</xdr:rowOff>
    </xdr:from>
    <xdr:to>
      <xdr:col>2</xdr:col>
      <xdr:colOff>600075</xdr:colOff>
      <xdr:row>11</xdr:row>
      <xdr:rowOff>9525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>
          <a:spLocks noChangeArrowheads="1"/>
        </xdr:cNvSpPr>
      </xdr:nvSpPr>
      <xdr:spPr bwMode="auto">
        <a:xfrm>
          <a:off x="1809750" y="21145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438150</xdr:colOff>
      <xdr:row>9</xdr:row>
      <xdr:rowOff>104775</xdr:rowOff>
    </xdr:from>
    <xdr:to>
      <xdr:col>2</xdr:col>
      <xdr:colOff>533400</xdr:colOff>
      <xdr:row>10</xdr:row>
      <xdr:rowOff>9525</xdr:rowOff>
    </xdr:to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>
          <a:spLocks noChangeArrowheads="1"/>
        </xdr:cNvSpPr>
      </xdr:nvSpPr>
      <xdr:spPr bwMode="auto">
        <a:xfrm>
          <a:off x="1743075" y="19431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209550</xdr:colOff>
      <xdr:row>11</xdr:row>
      <xdr:rowOff>19050</xdr:rowOff>
    </xdr:from>
    <xdr:to>
      <xdr:col>2</xdr:col>
      <xdr:colOff>323850</xdr:colOff>
      <xdr:row>11</xdr:row>
      <xdr:rowOff>104775</xdr:rowOff>
    </xdr:to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>
          <a:spLocks noChangeArrowheads="1"/>
        </xdr:cNvSpPr>
      </xdr:nvSpPr>
      <xdr:spPr bwMode="auto">
        <a:xfrm>
          <a:off x="1514475" y="2200275"/>
          <a:ext cx="114300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400050</xdr:colOff>
      <xdr:row>11</xdr:row>
      <xdr:rowOff>28575</xdr:rowOff>
    </xdr:from>
    <xdr:to>
      <xdr:col>2</xdr:col>
      <xdr:colOff>495300</xdr:colOff>
      <xdr:row>11</xdr:row>
      <xdr:rowOff>104775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>
          <a:spLocks noChangeArrowheads="1"/>
        </xdr:cNvSpPr>
      </xdr:nvSpPr>
      <xdr:spPr bwMode="auto">
        <a:xfrm>
          <a:off x="1704975" y="22098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9</xdr:row>
      <xdr:rowOff>123825</xdr:rowOff>
    </xdr:from>
    <xdr:to>
      <xdr:col>2</xdr:col>
      <xdr:colOff>361950</xdr:colOff>
      <xdr:row>10</xdr:row>
      <xdr:rowOff>57150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>
          <a:spLocks noChangeArrowheads="1"/>
        </xdr:cNvSpPr>
      </xdr:nvSpPr>
      <xdr:spPr bwMode="auto">
        <a:xfrm>
          <a:off x="1552575" y="1962150"/>
          <a:ext cx="11430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10</xdr:row>
      <xdr:rowOff>19050</xdr:rowOff>
    </xdr:from>
    <xdr:to>
      <xdr:col>2</xdr:col>
      <xdr:colOff>447675</xdr:colOff>
      <xdr:row>10</xdr:row>
      <xdr:rowOff>142875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>
          <a:spLocks noChangeArrowheads="1"/>
        </xdr:cNvSpPr>
      </xdr:nvSpPr>
      <xdr:spPr bwMode="auto">
        <a:xfrm>
          <a:off x="1628775" y="2028825"/>
          <a:ext cx="123825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9</xdr:row>
      <xdr:rowOff>0</xdr:rowOff>
    </xdr:from>
    <xdr:to>
      <xdr:col>2</xdr:col>
      <xdr:colOff>419100</xdr:colOff>
      <xdr:row>9</xdr:row>
      <xdr:rowOff>76200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>
          <a:spLocks noChangeArrowheads="1"/>
        </xdr:cNvSpPr>
      </xdr:nvSpPr>
      <xdr:spPr bwMode="auto">
        <a:xfrm>
          <a:off x="1628775" y="1838325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10</xdr:row>
      <xdr:rowOff>104775</xdr:rowOff>
    </xdr:from>
    <xdr:to>
      <xdr:col>2</xdr:col>
      <xdr:colOff>485775</xdr:colOff>
      <xdr:row>11</xdr:row>
      <xdr:rowOff>9525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>
          <a:spLocks noChangeArrowheads="1"/>
        </xdr:cNvSpPr>
      </xdr:nvSpPr>
      <xdr:spPr bwMode="auto">
        <a:xfrm>
          <a:off x="1695450" y="21145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180975</xdr:colOff>
      <xdr:row>9</xdr:row>
      <xdr:rowOff>28575</xdr:rowOff>
    </xdr:from>
    <xdr:to>
      <xdr:col>2</xdr:col>
      <xdr:colOff>276225</xdr:colOff>
      <xdr:row>9</xdr:row>
      <xdr:rowOff>104775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>
          <a:spLocks noChangeArrowheads="1"/>
        </xdr:cNvSpPr>
      </xdr:nvSpPr>
      <xdr:spPr bwMode="auto">
        <a:xfrm>
          <a:off x="1485900" y="18669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10</xdr:row>
      <xdr:rowOff>47625</xdr:rowOff>
    </xdr:from>
    <xdr:to>
      <xdr:col>2</xdr:col>
      <xdr:colOff>314325</xdr:colOff>
      <xdr:row>10</xdr:row>
      <xdr:rowOff>123825</xdr:rowOff>
    </xdr:to>
    <xdr:sp macro="" textlink="">
      <xdr:nvSpPr>
        <xdr:cNvPr id="101" name="Oval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>
          <a:spLocks noChangeArrowheads="1"/>
        </xdr:cNvSpPr>
      </xdr:nvSpPr>
      <xdr:spPr bwMode="auto">
        <a:xfrm>
          <a:off x="1524000" y="20574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8</xdr:row>
      <xdr:rowOff>95250</xdr:rowOff>
    </xdr:from>
    <xdr:to>
      <xdr:col>2</xdr:col>
      <xdr:colOff>228600</xdr:colOff>
      <xdr:row>9</xdr:row>
      <xdr:rowOff>0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>
          <a:spLocks noChangeArrowheads="1"/>
        </xdr:cNvSpPr>
      </xdr:nvSpPr>
      <xdr:spPr bwMode="auto">
        <a:xfrm>
          <a:off x="1438275" y="1762125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161925</xdr:colOff>
      <xdr:row>9</xdr:row>
      <xdr:rowOff>114300</xdr:rowOff>
    </xdr:from>
    <xdr:to>
      <xdr:col>2</xdr:col>
      <xdr:colOff>238125</xdr:colOff>
      <xdr:row>10</xdr:row>
      <xdr:rowOff>66675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>
          <a:spLocks noChangeArrowheads="1"/>
        </xdr:cNvSpPr>
      </xdr:nvSpPr>
      <xdr:spPr bwMode="auto">
        <a:xfrm>
          <a:off x="1466850" y="1952625"/>
          <a:ext cx="76200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8</xdr:row>
      <xdr:rowOff>19050</xdr:rowOff>
    </xdr:from>
    <xdr:to>
      <xdr:col>2</xdr:col>
      <xdr:colOff>323850</xdr:colOff>
      <xdr:row>8</xdr:row>
      <xdr:rowOff>104775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>
          <a:spLocks noChangeArrowheads="1"/>
        </xdr:cNvSpPr>
      </xdr:nvSpPr>
      <xdr:spPr bwMode="auto">
        <a:xfrm>
          <a:off x="1543050" y="1685925"/>
          <a:ext cx="85725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266700</xdr:colOff>
      <xdr:row>8</xdr:row>
      <xdr:rowOff>133350</xdr:rowOff>
    </xdr:from>
    <xdr:to>
      <xdr:col>2</xdr:col>
      <xdr:colOff>342900</xdr:colOff>
      <xdr:row>9</xdr:row>
      <xdr:rowOff>38100</xdr:rowOff>
    </xdr:to>
    <xdr:sp macro="" textlink="">
      <xdr:nvSpPr>
        <xdr:cNvPr id="105" name="Oval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>
          <a:spLocks noChangeArrowheads="1"/>
        </xdr:cNvSpPr>
      </xdr:nvSpPr>
      <xdr:spPr bwMode="auto">
        <a:xfrm>
          <a:off x="1571625" y="180022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466725</xdr:colOff>
      <xdr:row>8</xdr:row>
      <xdr:rowOff>123825</xdr:rowOff>
    </xdr:from>
    <xdr:to>
      <xdr:col>2</xdr:col>
      <xdr:colOff>19050</xdr:colOff>
      <xdr:row>9</xdr:row>
      <xdr:rowOff>66675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>
          <a:spLocks noChangeArrowheads="1"/>
        </xdr:cNvSpPr>
      </xdr:nvSpPr>
      <xdr:spPr bwMode="auto">
        <a:xfrm>
          <a:off x="1247775" y="1790700"/>
          <a:ext cx="76200" cy="114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542925</xdr:colOff>
      <xdr:row>9</xdr:row>
      <xdr:rowOff>95250</xdr:rowOff>
    </xdr:from>
    <xdr:to>
      <xdr:col>2</xdr:col>
      <xdr:colOff>666750</xdr:colOff>
      <xdr:row>10</xdr:row>
      <xdr:rowOff>28575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>
          <a:spLocks noChangeArrowheads="1"/>
        </xdr:cNvSpPr>
      </xdr:nvSpPr>
      <xdr:spPr bwMode="auto">
        <a:xfrm>
          <a:off x="1847850" y="1933575"/>
          <a:ext cx="123825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</xdr:colOff>
      <xdr:row>11</xdr:row>
      <xdr:rowOff>19050</xdr:rowOff>
    </xdr:from>
    <xdr:to>
      <xdr:col>2</xdr:col>
      <xdr:colOff>76200</xdr:colOff>
      <xdr:row>11</xdr:row>
      <xdr:rowOff>76200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>
          <a:spLocks noChangeArrowheads="1"/>
        </xdr:cNvSpPr>
      </xdr:nvSpPr>
      <xdr:spPr bwMode="auto">
        <a:xfrm flipH="1">
          <a:off x="1352550" y="2200275"/>
          <a:ext cx="28575" cy="57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10</xdr:row>
      <xdr:rowOff>9525</xdr:rowOff>
    </xdr:from>
    <xdr:to>
      <xdr:col>1</xdr:col>
      <xdr:colOff>247650</xdr:colOff>
      <xdr:row>10</xdr:row>
      <xdr:rowOff>85725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>
          <a:spLocks noChangeArrowheads="1"/>
        </xdr:cNvSpPr>
      </xdr:nvSpPr>
      <xdr:spPr bwMode="auto">
        <a:xfrm>
          <a:off x="923925" y="2019300"/>
          <a:ext cx="104775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695325</xdr:colOff>
      <xdr:row>9</xdr:row>
      <xdr:rowOff>142875</xdr:rowOff>
    </xdr:from>
    <xdr:to>
      <xdr:col>3</xdr:col>
      <xdr:colOff>9525</xdr:colOff>
      <xdr:row>10</xdr:row>
      <xdr:rowOff>66675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>
          <a:spLocks noChangeArrowheads="1"/>
        </xdr:cNvSpPr>
      </xdr:nvSpPr>
      <xdr:spPr bwMode="auto">
        <a:xfrm>
          <a:off x="2000250" y="1981200"/>
          <a:ext cx="76200" cy="95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419100</xdr:colOff>
      <xdr:row>9</xdr:row>
      <xdr:rowOff>114300</xdr:rowOff>
    </xdr:from>
    <xdr:to>
      <xdr:col>1</xdr:col>
      <xdr:colOff>504825</xdr:colOff>
      <xdr:row>10</xdr:row>
      <xdr:rowOff>57150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>
          <a:spLocks noChangeArrowheads="1"/>
        </xdr:cNvSpPr>
      </xdr:nvSpPr>
      <xdr:spPr bwMode="auto">
        <a:xfrm>
          <a:off x="1200150" y="1952625"/>
          <a:ext cx="85725" cy="114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647700</xdr:colOff>
      <xdr:row>10</xdr:row>
      <xdr:rowOff>66675</xdr:rowOff>
    </xdr:from>
    <xdr:to>
      <xdr:col>2</xdr:col>
      <xdr:colOff>723900</xdr:colOff>
      <xdr:row>11</xdr:row>
      <xdr:rowOff>19050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>
          <a:spLocks noChangeArrowheads="1"/>
        </xdr:cNvSpPr>
      </xdr:nvSpPr>
      <xdr:spPr bwMode="auto">
        <a:xfrm>
          <a:off x="1952625" y="2076450"/>
          <a:ext cx="76200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9525</xdr:colOff>
      <xdr:row>10</xdr:row>
      <xdr:rowOff>66675</xdr:rowOff>
    </xdr:from>
    <xdr:to>
      <xdr:col>2</xdr:col>
      <xdr:colOff>114300</xdr:colOff>
      <xdr:row>10</xdr:row>
      <xdr:rowOff>152400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>
          <a:spLocks noChangeArrowheads="1"/>
        </xdr:cNvSpPr>
      </xdr:nvSpPr>
      <xdr:spPr bwMode="auto">
        <a:xfrm>
          <a:off x="1314450" y="2076450"/>
          <a:ext cx="104775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304800</xdr:colOff>
      <xdr:row>9</xdr:row>
      <xdr:rowOff>76200</xdr:rowOff>
    </xdr:from>
    <xdr:to>
      <xdr:col>1</xdr:col>
      <xdr:colOff>390525</xdr:colOff>
      <xdr:row>10</xdr:row>
      <xdr:rowOff>28575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>
          <a:spLocks noChangeArrowheads="1"/>
        </xdr:cNvSpPr>
      </xdr:nvSpPr>
      <xdr:spPr bwMode="auto">
        <a:xfrm>
          <a:off x="1085850" y="1914525"/>
          <a:ext cx="85725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714375</xdr:colOff>
      <xdr:row>10</xdr:row>
      <xdr:rowOff>142875</xdr:rowOff>
    </xdr:from>
    <xdr:to>
      <xdr:col>3</xdr:col>
      <xdr:colOff>28575</xdr:colOff>
      <xdr:row>11</xdr:row>
      <xdr:rowOff>123825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SpPr>
          <a:spLocks noChangeArrowheads="1"/>
        </xdr:cNvSpPr>
      </xdr:nvSpPr>
      <xdr:spPr bwMode="auto">
        <a:xfrm>
          <a:off x="2019300" y="2152650"/>
          <a:ext cx="76200" cy="1524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9</xdr:row>
      <xdr:rowOff>85725</xdr:rowOff>
    </xdr:from>
    <xdr:to>
      <xdr:col>2</xdr:col>
      <xdr:colOff>152400</xdr:colOff>
      <xdr:row>9</xdr:row>
      <xdr:rowOff>161925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SpPr>
          <a:spLocks noChangeArrowheads="1"/>
        </xdr:cNvSpPr>
      </xdr:nvSpPr>
      <xdr:spPr bwMode="auto">
        <a:xfrm>
          <a:off x="1362075" y="19240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200025</xdr:colOff>
      <xdr:row>11</xdr:row>
      <xdr:rowOff>19050</xdr:rowOff>
    </xdr:from>
    <xdr:to>
      <xdr:col>1</xdr:col>
      <xdr:colOff>295275</xdr:colOff>
      <xdr:row>11</xdr:row>
      <xdr:rowOff>95250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>
          <a:spLocks noChangeArrowheads="1"/>
        </xdr:cNvSpPr>
      </xdr:nvSpPr>
      <xdr:spPr bwMode="auto">
        <a:xfrm>
          <a:off x="981075" y="2200275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381000</xdr:colOff>
      <xdr:row>10</xdr:row>
      <xdr:rowOff>123825</xdr:rowOff>
    </xdr:from>
    <xdr:to>
      <xdr:col>1</xdr:col>
      <xdr:colOff>457200</xdr:colOff>
      <xdr:row>11</xdr:row>
      <xdr:rowOff>57150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>
          <a:spLocks noChangeArrowheads="1"/>
        </xdr:cNvSpPr>
      </xdr:nvSpPr>
      <xdr:spPr bwMode="auto">
        <a:xfrm>
          <a:off x="1162050" y="2133600"/>
          <a:ext cx="7620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523875</xdr:colOff>
      <xdr:row>8</xdr:row>
      <xdr:rowOff>152400</xdr:rowOff>
    </xdr:from>
    <xdr:to>
      <xdr:col>2</xdr:col>
      <xdr:colOff>600075</xdr:colOff>
      <xdr:row>9</xdr:row>
      <xdr:rowOff>95250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>
          <a:spLocks noChangeArrowheads="1"/>
        </xdr:cNvSpPr>
      </xdr:nvSpPr>
      <xdr:spPr bwMode="auto">
        <a:xfrm>
          <a:off x="1828800" y="1819275"/>
          <a:ext cx="76200" cy="114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361950</xdr:colOff>
      <xdr:row>9</xdr:row>
      <xdr:rowOff>28575</xdr:rowOff>
    </xdr:from>
    <xdr:to>
      <xdr:col>2</xdr:col>
      <xdr:colOff>438150</xdr:colOff>
      <xdr:row>9</xdr:row>
      <xdr:rowOff>104775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>
          <a:spLocks noChangeArrowheads="1"/>
        </xdr:cNvSpPr>
      </xdr:nvSpPr>
      <xdr:spPr bwMode="auto">
        <a:xfrm>
          <a:off x="1666875" y="186690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714375</xdr:colOff>
      <xdr:row>8</xdr:row>
      <xdr:rowOff>123825</xdr:rowOff>
    </xdr:from>
    <xdr:to>
      <xdr:col>3</xdr:col>
      <xdr:colOff>19050</xdr:colOff>
      <xdr:row>9</xdr:row>
      <xdr:rowOff>85725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SpPr>
          <a:spLocks noChangeArrowheads="1"/>
        </xdr:cNvSpPr>
      </xdr:nvSpPr>
      <xdr:spPr bwMode="auto">
        <a:xfrm>
          <a:off x="2019300" y="1790700"/>
          <a:ext cx="66675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161925</xdr:rowOff>
    </xdr:from>
    <xdr:to>
      <xdr:col>4</xdr:col>
      <xdr:colOff>209550</xdr:colOff>
      <xdr:row>8</xdr:row>
      <xdr:rowOff>28575</xdr:rowOff>
    </xdr:to>
    <xdr:sp macro="" textlink="">
      <xdr:nvSpPr>
        <xdr:cNvPr id="122" name="Freeform 121" descr="75%"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SpPr>
          <a:spLocks/>
        </xdr:cNvSpPr>
      </xdr:nvSpPr>
      <xdr:spPr bwMode="auto">
        <a:xfrm>
          <a:off x="781050" y="1314450"/>
          <a:ext cx="1905000" cy="381000"/>
        </a:xfrm>
        <a:custGeom>
          <a:avLst/>
          <a:gdLst>
            <a:gd name="T0" fmla="*/ 2147483647 w 225"/>
            <a:gd name="T1" fmla="*/ 2147483647 h 42"/>
            <a:gd name="T2" fmla="*/ 2147483647 w 225"/>
            <a:gd name="T3" fmla="*/ 2147483647 h 42"/>
            <a:gd name="T4" fmla="*/ 2147483647 w 225"/>
            <a:gd name="T5" fmla="*/ 2147483647 h 42"/>
            <a:gd name="T6" fmla="*/ 2147483647 w 225"/>
            <a:gd name="T7" fmla="*/ 2147483647 h 42"/>
            <a:gd name="T8" fmla="*/ 2147483647 w 225"/>
            <a:gd name="T9" fmla="*/ 2147483647 h 42"/>
            <a:gd name="T10" fmla="*/ 2147483647 w 225"/>
            <a:gd name="T11" fmla="*/ 2147483647 h 42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25"/>
            <a:gd name="T19" fmla="*/ 0 h 42"/>
            <a:gd name="T20" fmla="*/ 225 w 225"/>
            <a:gd name="T21" fmla="*/ 42 h 42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25" h="42">
              <a:moveTo>
                <a:pt x="27" y="5"/>
              </a:moveTo>
              <a:cubicBezTo>
                <a:pt x="54" y="0"/>
                <a:pt x="169" y="3"/>
                <a:pt x="197" y="5"/>
              </a:cubicBezTo>
              <a:cubicBezTo>
                <a:pt x="225" y="7"/>
                <a:pt x="205" y="12"/>
                <a:pt x="197" y="17"/>
              </a:cubicBezTo>
              <a:cubicBezTo>
                <a:pt x="189" y="22"/>
                <a:pt x="173" y="32"/>
                <a:pt x="146" y="35"/>
              </a:cubicBezTo>
              <a:cubicBezTo>
                <a:pt x="119" y="38"/>
                <a:pt x="54" y="42"/>
                <a:pt x="35" y="37"/>
              </a:cubicBezTo>
              <a:cubicBezTo>
                <a:pt x="16" y="32"/>
                <a:pt x="0" y="10"/>
                <a:pt x="27" y="5"/>
              </a:cubicBezTo>
              <a:close/>
            </a:path>
          </a:pathLst>
        </a:custGeom>
        <a:pattFill prst="pct75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0</xdr:row>
      <xdr:rowOff>28575</xdr:rowOff>
    </xdr:from>
    <xdr:to>
      <xdr:col>14</xdr:col>
      <xdr:colOff>723900</xdr:colOff>
      <xdr:row>31</xdr:row>
      <xdr:rowOff>133350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>
          <a:spLocks noChangeArrowheads="1"/>
        </xdr:cNvSpPr>
      </xdr:nvSpPr>
      <xdr:spPr bwMode="auto">
        <a:xfrm>
          <a:off x="38100" y="28575"/>
          <a:ext cx="8867775" cy="583882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32</xdr:row>
      <xdr:rowOff>76200</xdr:rowOff>
    </xdr:from>
    <xdr:to>
      <xdr:col>14</xdr:col>
      <xdr:colOff>695325</xdr:colOff>
      <xdr:row>53</xdr:row>
      <xdr:rowOff>0</xdr:rowOff>
    </xdr:to>
    <xdr:sp macro="" textlink="">
      <xdr:nvSpPr>
        <xdr:cNvPr id="124" name="Rectangle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>
          <a:spLocks noChangeArrowheads="1"/>
        </xdr:cNvSpPr>
      </xdr:nvSpPr>
      <xdr:spPr bwMode="auto">
        <a:xfrm>
          <a:off x="0" y="6086475"/>
          <a:ext cx="8877300" cy="574357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142875</xdr:colOff>
      <xdr:row>26</xdr:row>
      <xdr:rowOff>9525</xdr:rowOff>
    </xdr:from>
    <xdr:to>
      <xdr:col>3</xdr:col>
      <xdr:colOff>142875</xdr:colOff>
      <xdr:row>28</xdr:row>
      <xdr:rowOff>142875</xdr:rowOff>
    </xdr:to>
    <xdr:sp macro="" textlink="">
      <xdr:nvSpPr>
        <xdr:cNvPr id="125" name="Line 124">
          <a:extLst>
            <a:ext uri="{FF2B5EF4-FFF2-40B4-BE49-F238E27FC236}">
              <a16:creationId xmlns:a16="http://schemas.microsoft.com/office/drawing/2014/main" id="{00000000-0008-0000-0500-00007D000000}"/>
            </a:ext>
          </a:extLst>
        </xdr:cNvPr>
        <xdr:cNvSpPr>
          <a:spLocks noChangeShapeType="1"/>
        </xdr:cNvSpPr>
      </xdr:nvSpPr>
      <xdr:spPr bwMode="auto">
        <a:xfrm>
          <a:off x="2209800" y="488632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276225</xdr:colOff>
      <xdr:row>26</xdr:row>
      <xdr:rowOff>0</xdr:rowOff>
    </xdr:to>
    <xdr:sp macro="" textlink="">
      <xdr:nvSpPr>
        <xdr:cNvPr id="126" name="Line 125">
          <a:extLst>
            <a:ext uri="{FF2B5EF4-FFF2-40B4-BE49-F238E27FC236}">
              <a16:creationId xmlns:a16="http://schemas.microsoft.com/office/drawing/2014/main" id="{00000000-0008-0000-0500-00007E000000}"/>
            </a:ext>
          </a:extLst>
        </xdr:cNvPr>
        <xdr:cNvSpPr>
          <a:spLocks noChangeShapeType="1"/>
        </xdr:cNvSpPr>
      </xdr:nvSpPr>
      <xdr:spPr bwMode="auto">
        <a:xfrm>
          <a:off x="2066925" y="48768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28</xdr:row>
      <xdr:rowOff>161925</xdr:rowOff>
    </xdr:from>
    <xdr:to>
      <xdr:col>3</xdr:col>
      <xdr:colOff>276225</xdr:colOff>
      <xdr:row>28</xdr:row>
      <xdr:rowOff>161925</xdr:rowOff>
    </xdr:to>
    <xdr:sp macro="" textlink="">
      <xdr:nvSpPr>
        <xdr:cNvPr id="127" name="Line 126">
          <a:extLst>
            <a:ext uri="{FF2B5EF4-FFF2-40B4-BE49-F238E27FC236}">
              <a16:creationId xmlns:a16="http://schemas.microsoft.com/office/drawing/2014/main" id="{00000000-0008-0000-0500-00007F000000}"/>
            </a:ext>
          </a:extLst>
        </xdr:cNvPr>
        <xdr:cNvSpPr>
          <a:spLocks noChangeShapeType="1"/>
        </xdr:cNvSpPr>
      </xdr:nvSpPr>
      <xdr:spPr bwMode="auto">
        <a:xfrm>
          <a:off x="2066925" y="53816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704850</xdr:colOff>
      <xdr:row>18</xdr:row>
      <xdr:rowOff>0</xdr:rowOff>
    </xdr:from>
    <xdr:to>
      <xdr:col>13</xdr:col>
      <xdr:colOff>647700</xdr:colOff>
      <xdr:row>18</xdr:row>
      <xdr:rowOff>0</xdr:rowOff>
    </xdr:to>
    <xdr:sp macro="" textlink="">
      <xdr:nvSpPr>
        <xdr:cNvPr id="128" name="Line 127">
          <a:extLst>
            <a:ext uri="{FF2B5EF4-FFF2-40B4-BE49-F238E27FC236}">
              <a16:creationId xmlns:a16="http://schemas.microsoft.com/office/drawing/2014/main" id="{00000000-0008-0000-0500-000080000000}"/>
            </a:ext>
          </a:extLst>
        </xdr:cNvPr>
        <xdr:cNvSpPr>
          <a:spLocks noChangeShapeType="1"/>
        </xdr:cNvSpPr>
      </xdr:nvSpPr>
      <xdr:spPr bwMode="auto">
        <a:xfrm>
          <a:off x="6800850" y="34861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6</xdr:row>
      <xdr:rowOff>9525</xdr:rowOff>
    </xdr:from>
    <xdr:to>
      <xdr:col>13</xdr:col>
      <xdr:colOff>9525</xdr:colOff>
      <xdr:row>17</xdr:row>
      <xdr:rowOff>161925</xdr:rowOff>
    </xdr:to>
    <xdr:sp macro="" textlink="">
      <xdr:nvSpPr>
        <xdr:cNvPr id="129" name="Line 128">
          <a:extLst>
            <a:ext uri="{FF2B5EF4-FFF2-40B4-BE49-F238E27FC236}">
              <a16:creationId xmlns:a16="http://schemas.microsoft.com/office/drawing/2014/main" id="{00000000-0008-0000-0500-000081000000}"/>
            </a:ext>
          </a:extLst>
        </xdr:cNvPr>
        <xdr:cNvSpPr>
          <a:spLocks noChangeShapeType="1"/>
        </xdr:cNvSpPr>
      </xdr:nvSpPr>
      <xdr:spPr bwMode="auto">
        <a:xfrm>
          <a:off x="7591425" y="1333500"/>
          <a:ext cx="0" cy="21431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18</xdr:row>
      <xdr:rowOff>28575</xdr:rowOff>
    </xdr:from>
    <xdr:to>
      <xdr:col>13</xdr:col>
      <xdr:colOff>9525</xdr:colOff>
      <xdr:row>29</xdr:row>
      <xdr:rowOff>9525</xdr:rowOff>
    </xdr:to>
    <xdr:sp macro="" textlink="">
      <xdr:nvSpPr>
        <xdr:cNvPr id="130" name="Line 129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SpPr>
          <a:spLocks noChangeShapeType="1"/>
        </xdr:cNvSpPr>
      </xdr:nvSpPr>
      <xdr:spPr bwMode="auto">
        <a:xfrm>
          <a:off x="7591425" y="3514725"/>
          <a:ext cx="0" cy="1885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53</xdr:row>
      <xdr:rowOff>0</xdr:rowOff>
    </xdr:from>
    <xdr:to>
      <xdr:col>6</xdr:col>
      <xdr:colOff>9525</xdr:colOff>
      <xdr:row>53</xdr:row>
      <xdr:rowOff>0</xdr:rowOff>
    </xdr:to>
    <xdr:sp macro="" textlink="">
      <xdr:nvSpPr>
        <xdr:cNvPr id="131" name="Rectangle 130" descr="수평 벽돌 무늬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>
          <a:spLocks noChangeArrowheads="1"/>
        </xdr:cNvSpPr>
      </xdr:nvSpPr>
      <xdr:spPr bwMode="auto">
        <a:xfrm>
          <a:off x="2905125" y="11830050"/>
          <a:ext cx="352425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53</xdr:row>
      <xdr:rowOff>0</xdr:rowOff>
    </xdr:from>
    <xdr:to>
      <xdr:col>9</xdr:col>
      <xdr:colOff>371475</xdr:colOff>
      <xdr:row>53</xdr:row>
      <xdr:rowOff>0</xdr:rowOff>
    </xdr:to>
    <xdr:sp macro="" textlink="">
      <xdr:nvSpPr>
        <xdr:cNvPr id="132" name="Rectangle 131" descr="수평 벽돌 무늬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>
          <a:spLocks noChangeArrowheads="1"/>
        </xdr:cNvSpPr>
      </xdr:nvSpPr>
      <xdr:spPr bwMode="auto">
        <a:xfrm>
          <a:off x="5200650" y="11830050"/>
          <a:ext cx="361950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53</xdr:row>
      <xdr:rowOff>0</xdr:rowOff>
    </xdr:from>
    <xdr:to>
      <xdr:col>6</xdr:col>
      <xdr:colOff>9525</xdr:colOff>
      <xdr:row>53</xdr:row>
      <xdr:rowOff>0</xdr:rowOff>
    </xdr:to>
    <xdr:sp macro="" textlink="">
      <xdr:nvSpPr>
        <xdr:cNvPr id="133" name="Rectangle 132" descr="수평 벽돌 무늬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>
          <a:spLocks noChangeArrowheads="1"/>
        </xdr:cNvSpPr>
      </xdr:nvSpPr>
      <xdr:spPr bwMode="auto">
        <a:xfrm>
          <a:off x="2905125" y="11830050"/>
          <a:ext cx="352425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53</xdr:row>
      <xdr:rowOff>0</xdr:rowOff>
    </xdr:from>
    <xdr:to>
      <xdr:col>9</xdr:col>
      <xdr:colOff>342900</xdr:colOff>
      <xdr:row>53</xdr:row>
      <xdr:rowOff>0</xdr:rowOff>
    </xdr:to>
    <xdr:sp macro="" textlink="">
      <xdr:nvSpPr>
        <xdr:cNvPr id="134" name="Rectangle 133" descr="수평 벽돌 무늬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>
          <a:spLocks noChangeArrowheads="1"/>
        </xdr:cNvSpPr>
      </xdr:nvSpPr>
      <xdr:spPr bwMode="auto">
        <a:xfrm>
          <a:off x="5191125" y="11830050"/>
          <a:ext cx="342900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53</xdr:row>
      <xdr:rowOff>0</xdr:rowOff>
    </xdr:from>
    <xdr:to>
      <xdr:col>5</xdr:col>
      <xdr:colOff>266700</xdr:colOff>
      <xdr:row>53</xdr:row>
      <xdr:rowOff>0</xdr:rowOff>
    </xdr:to>
    <xdr:sp macro="" textlink="">
      <xdr:nvSpPr>
        <xdr:cNvPr id="135" name="Rectangle 134" descr="화강암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>
          <a:spLocks noChangeArrowheads="1"/>
        </xdr:cNvSpPr>
      </xdr:nvSpPr>
      <xdr:spPr bwMode="auto">
        <a:xfrm>
          <a:off x="2971800" y="11830050"/>
          <a:ext cx="200025" cy="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428625</xdr:colOff>
      <xdr:row>53</xdr:row>
      <xdr:rowOff>0</xdr:rowOff>
    </xdr:from>
    <xdr:to>
      <xdr:col>7</xdr:col>
      <xdr:colOff>904875</xdr:colOff>
      <xdr:row>53</xdr:row>
      <xdr:rowOff>0</xdr:rowOff>
    </xdr:to>
    <xdr:sp macro="" textlink="">
      <xdr:nvSpPr>
        <xdr:cNvPr id="136" name="AutoShape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>
          <a:spLocks noChangeArrowheads="1"/>
        </xdr:cNvSpPr>
      </xdr:nvSpPr>
      <xdr:spPr bwMode="auto">
        <a:xfrm>
          <a:off x="3990975" y="11830050"/>
          <a:ext cx="476250" cy="0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53</xdr:row>
      <xdr:rowOff>0</xdr:rowOff>
    </xdr:from>
    <xdr:to>
      <xdr:col>7</xdr:col>
      <xdr:colOff>771525</xdr:colOff>
      <xdr:row>53</xdr:row>
      <xdr:rowOff>0</xdr:rowOff>
    </xdr:to>
    <xdr:sp macro="" textlink="">
      <xdr:nvSpPr>
        <xdr:cNvPr id="137" name="Rectangle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>
          <a:spLocks noChangeArrowheads="1"/>
        </xdr:cNvSpPr>
      </xdr:nvSpPr>
      <xdr:spPr bwMode="auto">
        <a:xfrm>
          <a:off x="4152900" y="11830050"/>
          <a:ext cx="1809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53</xdr:row>
      <xdr:rowOff>0</xdr:rowOff>
    </xdr:from>
    <xdr:to>
      <xdr:col>5</xdr:col>
      <xdr:colOff>76200</xdr:colOff>
      <xdr:row>53</xdr:row>
      <xdr:rowOff>0</xdr:rowOff>
    </xdr:to>
    <xdr:sp macro="" textlink="">
      <xdr:nvSpPr>
        <xdr:cNvPr id="138" name="Line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>
          <a:spLocks noChangeShapeType="1"/>
        </xdr:cNvSpPr>
      </xdr:nvSpPr>
      <xdr:spPr bwMode="auto">
        <a:xfrm>
          <a:off x="2981325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53</xdr:row>
      <xdr:rowOff>0</xdr:rowOff>
    </xdr:from>
    <xdr:to>
      <xdr:col>9</xdr:col>
      <xdr:colOff>314325</xdr:colOff>
      <xdr:row>53</xdr:row>
      <xdr:rowOff>0</xdr:rowOff>
    </xdr:to>
    <xdr:sp macro="" textlink="">
      <xdr:nvSpPr>
        <xdr:cNvPr id="139" name="Line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>
          <a:spLocks noChangeShapeType="1"/>
        </xdr:cNvSpPr>
      </xdr:nvSpPr>
      <xdr:spPr bwMode="auto">
        <a:xfrm flipV="1">
          <a:off x="5505450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140" name="Line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53</xdr:row>
      <xdr:rowOff>0</xdr:rowOff>
    </xdr:from>
    <xdr:to>
      <xdr:col>11</xdr:col>
      <xdr:colOff>419100</xdr:colOff>
      <xdr:row>53</xdr:row>
      <xdr:rowOff>0</xdr:rowOff>
    </xdr:to>
    <xdr:sp macro="" textlink="">
      <xdr:nvSpPr>
        <xdr:cNvPr id="141" name="Line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>
          <a:spLocks noChangeShapeType="1"/>
        </xdr:cNvSpPr>
      </xdr:nvSpPr>
      <xdr:spPr bwMode="auto">
        <a:xfrm>
          <a:off x="65151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53</xdr:row>
      <xdr:rowOff>0</xdr:rowOff>
    </xdr:from>
    <xdr:to>
      <xdr:col>11</xdr:col>
      <xdr:colOff>390525</xdr:colOff>
      <xdr:row>53</xdr:row>
      <xdr:rowOff>0</xdr:rowOff>
    </xdr:to>
    <xdr:sp macro="" textlink="">
      <xdr:nvSpPr>
        <xdr:cNvPr id="142" name="Line 14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>
          <a:spLocks noChangeShapeType="1"/>
        </xdr:cNvSpPr>
      </xdr:nvSpPr>
      <xdr:spPr bwMode="auto">
        <a:xfrm>
          <a:off x="6115050" y="11830050"/>
          <a:ext cx="371475" cy="0"/>
        </a:xfrm>
        <a:prstGeom prst="line">
          <a:avLst/>
        </a:prstGeom>
        <a:noFill/>
        <a:ln w="19050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400050</xdr:colOff>
      <xdr:row>53</xdr:row>
      <xdr:rowOff>0</xdr:rowOff>
    </xdr:from>
    <xdr:to>
      <xdr:col>12</xdr:col>
      <xdr:colOff>314325</xdr:colOff>
      <xdr:row>53</xdr:row>
      <xdr:rowOff>0</xdr:rowOff>
    </xdr:to>
    <xdr:sp macro="" textlink="">
      <xdr:nvSpPr>
        <xdr:cNvPr id="143" name="Line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>
          <a:spLocks noChangeShapeType="1"/>
        </xdr:cNvSpPr>
      </xdr:nvSpPr>
      <xdr:spPr bwMode="auto">
        <a:xfrm flipH="1">
          <a:off x="6496050" y="11830050"/>
          <a:ext cx="8286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0</xdr:rowOff>
    </xdr:from>
    <xdr:to>
      <xdr:col>2</xdr:col>
      <xdr:colOff>9525</xdr:colOff>
      <xdr:row>53</xdr:row>
      <xdr:rowOff>0</xdr:rowOff>
    </xdr:to>
    <xdr:sp macro="" textlink="">
      <xdr:nvSpPr>
        <xdr:cNvPr id="144" name="Line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>
          <a:spLocks noChangeShapeType="1"/>
        </xdr:cNvSpPr>
      </xdr:nvSpPr>
      <xdr:spPr bwMode="auto">
        <a:xfrm>
          <a:off x="1314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53</xdr:row>
      <xdr:rowOff>0</xdr:rowOff>
    </xdr:from>
    <xdr:to>
      <xdr:col>12</xdr:col>
      <xdr:colOff>304800</xdr:colOff>
      <xdr:row>53</xdr:row>
      <xdr:rowOff>0</xdr:rowOff>
    </xdr:to>
    <xdr:sp macro="" textlink="">
      <xdr:nvSpPr>
        <xdr:cNvPr id="145" name="Line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>
          <a:spLocks noChangeShapeType="1"/>
        </xdr:cNvSpPr>
      </xdr:nvSpPr>
      <xdr:spPr bwMode="auto">
        <a:xfrm>
          <a:off x="73152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53</xdr:row>
      <xdr:rowOff>0</xdr:rowOff>
    </xdr:from>
    <xdr:to>
      <xdr:col>14</xdr:col>
      <xdr:colOff>142875</xdr:colOff>
      <xdr:row>53</xdr:row>
      <xdr:rowOff>0</xdr:rowOff>
    </xdr:to>
    <xdr:sp macro="" textlink="">
      <xdr:nvSpPr>
        <xdr:cNvPr id="146" name="Line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>
          <a:spLocks noChangeShapeType="1"/>
        </xdr:cNvSpPr>
      </xdr:nvSpPr>
      <xdr:spPr bwMode="auto">
        <a:xfrm>
          <a:off x="7372350" y="118300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53</xdr:row>
      <xdr:rowOff>0</xdr:rowOff>
    </xdr:from>
    <xdr:to>
      <xdr:col>14</xdr:col>
      <xdr:colOff>19050</xdr:colOff>
      <xdr:row>53</xdr:row>
      <xdr:rowOff>0</xdr:rowOff>
    </xdr:to>
    <xdr:sp macro="" textlink="">
      <xdr:nvSpPr>
        <xdr:cNvPr id="147" name="Line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>
          <a:spLocks noChangeShapeType="1"/>
        </xdr:cNvSpPr>
      </xdr:nvSpPr>
      <xdr:spPr bwMode="auto">
        <a:xfrm>
          <a:off x="8201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247650</xdr:colOff>
      <xdr:row>53</xdr:row>
      <xdr:rowOff>0</xdr:rowOff>
    </xdr:from>
    <xdr:to>
      <xdr:col>12</xdr:col>
      <xdr:colOff>219075</xdr:colOff>
      <xdr:row>53</xdr:row>
      <xdr:rowOff>0</xdr:rowOff>
    </xdr:to>
    <xdr:sp macro="" textlink="">
      <xdr:nvSpPr>
        <xdr:cNvPr id="148" name="Line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>
          <a:spLocks noChangeShapeType="1"/>
        </xdr:cNvSpPr>
      </xdr:nvSpPr>
      <xdr:spPr bwMode="auto">
        <a:xfrm>
          <a:off x="5895975" y="11830050"/>
          <a:ext cx="1333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149" name="Line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53</xdr:row>
      <xdr:rowOff>0</xdr:rowOff>
    </xdr:from>
    <xdr:to>
      <xdr:col>10</xdr:col>
      <xdr:colOff>438150</xdr:colOff>
      <xdr:row>53</xdr:row>
      <xdr:rowOff>0</xdr:rowOff>
    </xdr:to>
    <xdr:sp macro="" textlink="">
      <xdr:nvSpPr>
        <xdr:cNvPr id="150" name="Line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>
          <a:spLocks noChangeShapeType="1"/>
        </xdr:cNvSpPr>
      </xdr:nvSpPr>
      <xdr:spPr bwMode="auto">
        <a:xfrm>
          <a:off x="60864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428625</xdr:colOff>
      <xdr:row>53</xdr:row>
      <xdr:rowOff>0</xdr:rowOff>
    </xdr:from>
    <xdr:to>
      <xdr:col>7</xdr:col>
      <xdr:colOff>904875</xdr:colOff>
      <xdr:row>53</xdr:row>
      <xdr:rowOff>0</xdr:rowOff>
    </xdr:to>
    <xdr:sp macro="" textlink="">
      <xdr:nvSpPr>
        <xdr:cNvPr id="151" name="AutoShape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>
          <a:spLocks noChangeArrowheads="1"/>
        </xdr:cNvSpPr>
      </xdr:nvSpPr>
      <xdr:spPr bwMode="auto">
        <a:xfrm>
          <a:off x="3990975" y="11830050"/>
          <a:ext cx="476250" cy="0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53</xdr:row>
      <xdr:rowOff>0</xdr:rowOff>
    </xdr:from>
    <xdr:to>
      <xdr:col>7</xdr:col>
      <xdr:colOff>771525</xdr:colOff>
      <xdr:row>53</xdr:row>
      <xdr:rowOff>0</xdr:rowOff>
    </xdr:to>
    <xdr:sp macro="" textlink="">
      <xdr:nvSpPr>
        <xdr:cNvPr id="152" name="Rectangle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>
          <a:spLocks noChangeArrowheads="1"/>
        </xdr:cNvSpPr>
      </xdr:nvSpPr>
      <xdr:spPr bwMode="auto">
        <a:xfrm>
          <a:off x="4152900" y="11830050"/>
          <a:ext cx="1809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53</xdr:row>
      <xdr:rowOff>0</xdr:rowOff>
    </xdr:from>
    <xdr:to>
      <xdr:col>5</xdr:col>
      <xdr:colOff>76200</xdr:colOff>
      <xdr:row>53</xdr:row>
      <xdr:rowOff>0</xdr:rowOff>
    </xdr:to>
    <xdr:sp macro="" textlink="">
      <xdr:nvSpPr>
        <xdr:cNvPr id="153" name="Line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>
          <a:spLocks noChangeShapeType="1"/>
        </xdr:cNvSpPr>
      </xdr:nvSpPr>
      <xdr:spPr bwMode="auto">
        <a:xfrm>
          <a:off x="2981325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53</xdr:row>
      <xdr:rowOff>0</xdr:rowOff>
    </xdr:from>
    <xdr:to>
      <xdr:col>9</xdr:col>
      <xdr:colOff>314325</xdr:colOff>
      <xdr:row>53</xdr:row>
      <xdr:rowOff>0</xdr:rowOff>
    </xdr:to>
    <xdr:sp macro="" textlink="">
      <xdr:nvSpPr>
        <xdr:cNvPr id="154" name="Line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>
          <a:spLocks noChangeShapeType="1"/>
        </xdr:cNvSpPr>
      </xdr:nvSpPr>
      <xdr:spPr bwMode="auto">
        <a:xfrm flipV="1">
          <a:off x="5505450" y="118300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155" name="Line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53</xdr:row>
      <xdr:rowOff>0</xdr:rowOff>
    </xdr:from>
    <xdr:to>
      <xdr:col>11</xdr:col>
      <xdr:colOff>409575</xdr:colOff>
      <xdr:row>53</xdr:row>
      <xdr:rowOff>0</xdr:rowOff>
    </xdr:to>
    <xdr:sp macro="" textlink="">
      <xdr:nvSpPr>
        <xdr:cNvPr id="156" name="Line 155">
          <a:extLst>
            <a:ext uri="{FF2B5EF4-FFF2-40B4-BE49-F238E27FC236}">
              <a16:creationId xmlns:a16="http://schemas.microsoft.com/office/drawing/2014/main" id="{00000000-0008-0000-0500-00009C000000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53</xdr:row>
      <xdr:rowOff>0</xdr:rowOff>
    </xdr:from>
    <xdr:to>
      <xdr:col>2</xdr:col>
      <xdr:colOff>9525</xdr:colOff>
      <xdr:row>53</xdr:row>
      <xdr:rowOff>0</xdr:rowOff>
    </xdr:to>
    <xdr:sp macro="" textlink="">
      <xdr:nvSpPr>
        <xdr:cNvPr id="157" name="Line 156">
          <a:extLst>
            <a:ext uri="{FF2B5EF4-FFF2-40B4-BE49-F238E27FC236}">
              <a16:creationId xmlns:a16="http://schemas.microsoft.com/office/drawing/2014/main" id="{00000000-0008-0000-0500-00009D000000}"/>
            </a:ext>
          </a:extLst>
        </xdr:cNvPr>
        <xdr:cNvSpPr>
          <a:spLocks noChangeShapeType="1"/>
        </xdr:cNvSpPr>
      </xdr:nvSpPr>
      <xdr:spPr bwMode="auto">
        <a:xfrm>
          <a:off x="1314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53</xdr:row>
      <xdr:rowOff>0</xdr:rowOff>
    </xdr:from>
    <xdr:to>
      <xdr:col>12</xdr:col>
      <xdr:colOff>304800</xdr:colOff>
      <xdr:row>53</xdr:row>
      <xdr:rowOff>0</xdr:rowOff>
    </xdr:to>
    <xdr:sp macro="" textlink="">
      <xdr:nvSpPr>
        <xdr:cNvPr id="158" name="Line 157">
          <a:extLst>
            <a:ext uri="{FF2B5EF4-FFF2-40B4-BE49-F238E27FC236}">
              <a16:creationId xmlns:a16="http://schemas.microsoft.com/office/drawing/2014/main" id="{00000000-0008-0000-0500-00009E000000}"/>
            </a:ext>
          </a:extLst>
        </xdr:cNvPr>
        <xdr:cNvSpPr>
          <a:spLocks noChangeShapeType="1"/>
        </xdr:cNvSpPr>
      </xdr:nvSpPr>
      <xdr:spPr bwMode="auto">
        <a:xfrm>
          <a:off x="73152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53</xdr:row>
      <xdr:rowOff>0</xdr:rowOff>
    </xdr:from>
    <xdr:to>
      <xdr:col>14</xdr:col>
      <xdr:colOff>142875</xdr:colOff>
      <xdr:row>53</xdr:row>
      <xdr:rowOff>0</xdr:rowOff>
    </xdr:to>
    <xdr:sp macro="" textlink="">
      <xdr:nvSpPr>
        <xdr:cNvPr id="159" name="Line 158">
          <a:extLst>
            <a:ext uri="{FF2B5EF4-FFF2-40B4-BE49-F238E27FC236}">
              <a16:creationId xmlns:a16="http://schemas.microsoft.com/office/drawing/2014/main" id="{00000000-0008-0000-0500-00009F000000}"/>
            </a:ext>
          </a:extLst>
        </xdr:cNvPr>
        <xdr:cNvSpPr>
          <a:spLocks noChangeShapeType="1"/>
        </xdr:cNvSpPr>
      </xdr:nvSpPr>
      <xdr:spPr bwMode="auto">
        <a:xfrm>
          <a:off x="7372350" y="118300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53</xdr:row>
      <xdr:rowOff>0</xdr:rowOff>
    </xdr:from>
    <xdr:to>
      <xdr:col>14</xdr:col>
      <xdr:colOff>19050</xdr:colOff>
      <xdr:row>53</xdr:row>
      <xdr:rowOff>0</xdr:rowOff>
    </xdr:to>
    <xdr:sp macro="" textlink="">
      <xdr:nvSpPr>
        <xdr:cNvPr id="160" name="Line 159">
          <a:extLst>
            <a:ext uri="{FF2B5EF4-FFF2-40B4-BE49-F238E27FC236}">
              <a16:creationId xmlns:a16="http://schemas.microsoft.com/office/drawing/2014/main" id="{00000000-0008-0000-0500-0000A0000000}"/>
            </a:ext>
          </a:extLst>
        </xdr:cNvPr>
        <xdr:cNvSpPr>
          <a:spLocks noChangeShapeType="1"/>
        </xdr:cNvSpPr>
      </xdr:nvSpPr>
      <xdr:spPr bwMode="auto">
        <a:xfrm>
          <a:off x="8201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53</xdr:row>
      <xdr:rowOff>0</xdr:rowOff>
    </xdr:from>
    <xdr:to>
      <xdr:col>11</xdr:col>
      <xdr:colOff>428625</xdr:colOff>
      <xdr:row>53</xdr:row>
      <xdr:rowOff>0</xdr:rowOff>
    </xdr:to>
    <xdr:sp macro="" textlink="">
      <xdr:nvSpPr>
        <xdr:cNvPr id="161" name="Line 160">
          <a:extLst>
            <a:ext uri="{FF2B5EF4-FFF2-40B4-BE49-F238E27FC236}">
              <a16:creationId xmlns:a16="http://schemas.microsoft.com/office/drawing/2014/main" id="{00000000-0008-0000-0500-0000A1000000}"/>
            </a:ext>
          </a:extLst>
        </xdr:cNvPr>
        <xdr:cNvSpPr>
          <a:spLocks noChangeShapeType="1"/>
        </xdr:cNvSpPr>
      </xdr:nvSpPr>
      <xdr:spPr bwMode="auto">
        <a:xfrm>
          <a:off x="65246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53</xdr:row>
      <xdr:rowOff>0</xdr:rowOff>
    </xdr:from>
    <xdr:to>
      <xdr:col>2</xdr:col>
      <xdr:colOff>247650</xdr:colOff>
      <xdr:row>53</xdr:row>
      <xdr:rowOff>0</xdr:rowOff>
    </xdr:to>
    <xdr:sp macro="" textlink="">
      <xdr:nvSpPr>
        <xdr:cNvPr id="162" name="Line 161">
          <a:extLst>
            <a:ext uri="{FF2B5EF4-FFF2-40B4-BE49-F238E27FC236}">
              <a16:creationId xmlns:a16="http://schemas.microsoft.com/office/drawing/2014/main" id="{00000000-0008-0000-0500-0000A2000000}"/>
            </a:ext>
          </a:extLst>
        </xdr:cNvPr>
        <xdr:cNvSpPr>
          <a:spLocks noChangeShapeType="1"/>
        </xdr:cNvSpPr>
      </xdr:nvSpPr>
      <xdr:spPr bwMode="auto">
        <a:xfrm flipH="1">
          <a:off x="1552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53</xdr:row>
      <xdr:rowOff>0</xdr:rowOff>
    </xdr:from>
    <xdr:to>
      <xdr:col>2</xdr:col>
      <xdr:colOff>95250</xdr:colOff>
      <xdr:row>53</xdr:row>
      <xdr:rowOff>0</xdr:rowOff>
    </xdr:to>
    <xdr:sp macro="" textlink="">
      <xdr:nvSpPr>
        <xdr:cNvPr id="163" name="Line 162">
          <a:extLst>
            <a:ext uri="{FF2B5EF4-FFF2-40B4-BE49-F238E27FC236}">
              <a16:creationId xmlns:a16="http://schemas.microsoft.com/office/drawing/2014/main" id="{00000000-0008-0000-0500-0000A3000000}"/>
            </a:ext>
          </a:extLst>
        </xdr:cNvPr>
        <xdr:cNvSpPr>
          <a:spLocks noChangeShapeType="1"/>
        </xdr:cNvSpPr>
      </xdr:nvSpPr>
      <xdr:spPr bwMode="auto">
        <a:xfrm>
          <a:off x="14001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53</xdr:row>
      <xdr:rowOff>0</xdr:rowOff>
    </xdr:from>
    <xdr:to>
      <xdr:col>12</xdr:col>
      <xdr:colOff>285750</xdr:colOff>
      <xdr:row>53</xdr:row>
      <xdr:rowOff>0</xdr:rowOff>
    </xdr:to>
    <xdr:sp macro="" textlink="">
      <xdr:nvSpPr>
        <xdr:cNvPr id="164" name="Line 163">
          <a:extLst>
            <a:ext uri="{FF2B5EF4-FFF2-40B4-BE49-F238E27FC236}">
              <a16:creationId xmlns:a16="http://schemas.microsoft.com/office/drawing/2014/main" id="{00000000-0008-0000-0500-0000A4000000}"/>
            </a:ext>
          </a:extLst>
        </xdr:cNvPr>
        <xdr:cNvSpPr>
          <a:spLocks noChangeShapeType="1"/>
        </xdr:cNvSpPr>
      </xdr:nvSpPr>
      <xdr:spPr bwMode="auto">
        <a:xfrm>
          <a:off x="72961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53</xdr:row>
      <xdr:rowOff>0</xdr:rowOff>
    </xdr:from>
    <xdr:to>
      <xdr:col>12</xdr:col>
      <xdr:colOff>104775</xdr:colOff>
      <xdr:row>53</xdr:row>
      <xdr:rowOff>0</xdr:rowOff>
    </xdr:to>
    <xdr:sp macro="" textlink="">
      <xdr:nvSpPr>
        <xdr:cNvPr id="165" name="Line 164">
          <a:extLst>
            <a:ext uri="{FF2B5EF4-FFF2-40B4-BE49-F238E27FC236}">
              <a16:creationId xmlns:a16="http://schemas.microsoft.com/office/drawing/2014/main" id="{00000000-0008-0000-0500-0000A5000000}"/>
            </a:ext>
          </a:extLst>
        </xdr:cNvPr>
        <xdr:cNvSpPr>
          <a:spLocks noChangeShapeType="1"/>
        </xdr:cNvSpPr>
      </xdr:nvSpPr>
      <xdr:spPr bwMode="auto">
        <a:xfrm>
          <a:off x="71151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sp macro="" textlink="">
      <xdr:nvSpPr>
        <xdr:cNvPr id="166" name="Line 165">
          <a:extLst>
            <a:ext uri="{FF2B5EF4-FFF2-40B4-BE49-F238E27FC236}">
              <a16:creationId xmlns:a16="http://schemas.microsoft.com/office/drawing/2014/main" id="{00000000-0008-0000-0500-0000A6000000}"/>
            </a:ext>
          </a:extLst>
        </xdr:cNvPr>
        <xdr:cNvSpPr>
          <a:spLocks noChangeShapeType="1"/>
        </xdr:cNvSpPr>
      </xdr:nvSpPr>
      <xdr:spPr bwMode="auto">
        <a:xfrm>
          <a:off x="7810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53</xdr:row>
      <xdr:rowOff>0</xdr:rowOff>
    </xdr:from>
    <xdr:to>
      <xdr:col>3</xdr:col>
      <xdr:colOff>95250</xdr:colOff>
      <xdr:row>53</xdr:row>
      <xdr:rowOff>0</xdr:rowOff>
    </xdr:to>
    <xdr:sp macro="" textlink="">
      <xdr:nvSpPr>
        <xdr:cNvPr id="167" name="Line 166">
          <a:extLst>
            <a:ext uri="{FF2B5EF4-FFF2-40B4-BE49-F238E27FC236}">
              <a16:creationId xmlns:a16="http://schemas.microsoft.com/office/drawing/2014/main" id="{00000000-0008-0000-0500-0000A7000000}"/>
            </a:ext>
          </a:extLst>
        </xdr:cNvPr>
        <xdr:cNvSpPr>
          <a:spLocks noChangeShapeType="1"/>
        </xdr:cNvSpPr>
      </xdr:nvSpPr>
      <xdr:spPr bwMode="auto">
        <a:xfrm>
          <a:off x="2009775" y="11830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168" name="Line 167">
          <a:extLst>
            <a:ext uri="{FF2B5EF4-FFF2-40B4-BE49-F238E27FC236}">
              <a16:creationId xmlns:a16="http://schemas.microsoft.com/office/drawing/2014/main" id="{00000000-0008-0000-0500-0000A8000000}"/>
            </a:ext>
          </a:extLst>
        </xdr:cNvPr>
        <xdr:cNvSpPr>
          <a:spLocks noChangeShapeType="1"/>
        </xdr:cNvSpPr>
      </xdr:nvSpPr>
      <xdr:spPr bwMode="auto">
        <a:xfrm>
          <a:off x="20764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0</xdr:colOff>
      <xdr:row>53</xdr:row>
      <xdr:rowOff>0</xdr:rowOff>
    </xdr:to>
    <xdr:sp macro="" textlink="">
      <xdr:nvSpPr>
        <xdr:cNvPr id="169" name="Line 168">
          <a:extLst>
            <a:ext uri="{FF2B5EF4-FFF2-40B4-BE49-F238E27FC236}">
              <a16:creationId xmlns:a16="http://schemas.microsoft.com/office/drawing/2014/main" id="{00000000-0008-0000-0500-0000A9000000}"/>
            </a:ext>
          </a:extLst>
        </xdr:cNvPr>
        <xdr:cNvSpPr>
          <a:spLocks noChangeShapeType="1"/>
        </xdr:cNvSpPr>
      </xdr:nvSpPr>
      <xdr:spPr bwMode="auto">
        <a:xfrm>
          <a:off x="7810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53</xdr:row>
      <xdr:rowOff>0</xdr:rowOff>
    </xdr:from>
    <xdr:to>
      <xdr:col>11</xdr:col>
      <xdr:colOff>390525</xdr:colOff>
      <xdr:row>53</xdr:row>
      <xdr:rowOff>0</xdr:rowOff>
    </xdr:to>
    <xdr:sp macro="" textlink="">
      <xdr:nvSpPr>
        <xdr:cNvPr id="170" name="Line 169">
          <a:extLst>
            <a:ext uri="{FF2B5EF4-FFF2-40B4-BE49-F238E27FC236}">
              <a16:creationId xmlns:a16="http://schemas.microsoft.com/office/drawing/2014/main" id="{00000000-0008-0000-0500-0000AA000000}"/>
            </a:ext>
          </a:extLst>
        </xdr:cNvPr>
        <xdr:cNvSpPr>
          <a:spLocks noChangeShapeType="1"/>
        </xdr:cNvSpPr>
      </xdr:nvSpPr>
      <xdr:spPr bwMode="auto">
        <a:xfrm>
          <a:off x="64865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53</xdr:row>
      <xdr:rowOff>0</xdr:rowOff>
    </xdr:from>
    <xdr:to>
      <xdr:col>1</xdr:col>
      <xdr:colOff>361950</xdr:colOff>
      <xdr:row>53</xdr:row>
      <xdr:rowOff>0</xdr:rowOff>
    </xdr:to>
    <xdr:sp macro="" textlink="">
      <xdr:nvSpPr>
        <xdr:cNvPr id="171" name="Line 170">
          <a:extLst>
            <a:ext uri="{FF2B5EF4-FFF2-40B4-BE49-F238E27FC236}">
              <a16:creationId xmlns:a16="http://schemas.microsoft.com/office/drawing/2014/main" id="{00000000-0008-0000-0500-0000AB000000}"/>
            </a:ext>
          </a:extLst>
        </xdr:cNvPr>
        <xdr:cNvSpPr>
          <a:spLocks noChangeShapeType="1"/>
        </xdr:cNvSpPr>
      </xdr:nvSpPr>
      <xdr:spPr bwMode="auto">
        <a:xfrm>
          <a:off x="11430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172" name="Line 171">
          <a:extLst>
            <a:ext uri="{FF2B5EF4-FFF2-40B4-BE49-F238E27FC236}">
              <a16:creationId xmlns:a16="http://schemas.microsoft.com/office/drawing/2014/main" id="{00000000-0008-0000-0500-0000AC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53</xdr:row>
      <xdr:rowOff>0</xdr:rowOff>
    </xdr:from>
    <xdr:to>
      <xdr:col>11</xdr:col>
      <xdr:colOff>0</xdr:colOff>
      <xdr:row>53</xdr:row>
      <xdr:rowOff>0</xdr:rowOff>
    </xdr:to>
    <xdr:sp macro="" textlink="">
      <xdr:nvSpPr>
        <xdr:cNvPr id="173" name="Line 172">
          <a:extLst>
            <a:ext uri="{FF2B5EF4-FFF2-40B4-BE49-F238E27FC236}">
              <a16:creationId xmlns:a16="http://schemas.microsoft.com/office/drawing/2014/main" id="{00000000-0008-0000-0500-0000AD000000}"/>
            </a:ext>
          </a:extLst>
        </xdr:cNvPr>
        <xdr:cNvSpPr>
          <a:spLocks noChangeShapeType="1"/>
        </xdr:cNvSpPr>
      </xdr:nvSpPr>
      <xdr:spPr bwMode="auto">
        <a:xfrm>
          <a:off x="60960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53</xdr:row>
      <xdr:rowOff>0</xdr:rowOff>
    </xdr:from>
    <xdr:to>
      <xdr:col>2</xdr:col>
      <xdr:colOff>314325</xdr:colOff>
      <xdr:row>53</xdr:row>
      <xdr:rowOff>0</xdr:rowOff>
    </xdr:to>
    <xdr:sp macro="" textlink="">
      <xdr:nvSpPr>
        <xdr:cNvPr id="174" name="Line 173">
          <a:extLst>
            <a:ext uri="{FF2B5EF4-FFF2-40B4-BE49-F238E27FC236}">
              <a16:creationId xmlns:a16="http://schemas.microsoft.com/office/drawing/2014/main" id="{00000000-0008-0000-0500-0000AE000000}"/>
            </a:ext>
          </a:extLst>
        </xdr:cNvPr>
        <xdr:cNvSpPr>
          <a:spLocks noChangeShapeType="1"/>
        </xdr:cNvSpPr>
      </xdr:nvSpPr>
      <xdr:spPr bwMode="auto">
        <a:xfrm>
          <a:off x="16192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53</xdr:row>
      <xdr:rowOff>0</xdr:rowOff>
    </xdr:from>
    <xdr:to>
      <xdr:col>3</xdr:col>
      <xdr:colOff>0</xdr:colOff>
      <xdr:row>53</xdr:row>
      <xdr:rowOff>0</xdr:rowOff>
    </xdr:to>
    <xdr:sp macro="" textlink="">
      <xdr:nvSpPr>
        <xdr:cNvPr id="175" name="Line 174">
          <a:extLst>
            <a:ext uri="{FF2B5EF4-FFF2-40B4-BE49-F238E27FC236}">
              <a16:creationId xmlns:a16="http://schemas.microsoft.com/office/drawing/2014/main" id="{00000000-0008-0000-0500-0000AF000000}"/>
            </a:ext>
          </a:extLst>
        </xdr:cNvPr>
        <xdr:cNvSpPr>
          <a:spLocks noChangeShapeType="1"/>
        </xdr:cNvSpPr>
      </xdr:nvSpPr>
      <xdr:spPr bwMode="auto">
        <a:xfrm>
          <a:off x="20669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176" name="Line 175">
          <a:extLst>
            <a:ext uri="{FF2B5EF4-FFF2-40B4-BE49-F238E27FC236}">
              <a16:creationId xmlns:a16="http://schemas.microsoft.com/office/drawing/2014/main" id="{00000000-0008-0000-0500-0000B0000000}"/>
            </a:ext>
          </a:extLst>
        </xdr:cNvPr>
        <xdr:cNvSpPr>
          <a:spLocks noChangeShapeType="1"/>
        </xdr:cNvSpPr>
      </xdr:nvSpPr>
      <xdr:spPr bwMode="auto">
        <a:xfrm>
          <a:off x="2486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53</xdr:row>
      <xdr:rowOff>0</xdr:rowOff>
    </xdr:from>
    <xdr:to>
      <xdr:col>1</xdr:col>
      <xdr:colOff>9525</xdr:colOff>
      <xdr:row>53</xdr:row>
      <xdr:rowOff>0</xdr:rowOff>
    </xdr:to>
    <xdr:sp macro="" textlink="">
      <xdr:nvSpPr>
        <xdr:cNvPr id="177" name="Line 176">
          <a:extLst>
            <a:ext uri="{FF2B5EF4-FFF2-40B4-BE49-F238E27FC236}">
              <a16:creationId xmlns:a16="http://schemas.microsoft.com/office/drawing/2014/main" id="{00000000-0008-0000-0500-0000B1000000}"/>
            </a:ext>
          </a:extLst>
        </xdr:cNvPr>
        <xdr:cNvSpPr>
          <a:spLocks noChangeShapeType="1"/>
        </xdr:cNvSpPr>
      </xdr:nvSpPr>
      <xdr:spPr bwMode="auto">
        <a:xfrm flipH="1" flipV="1">
          <a:off x="781050" y="118300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53</xdr:row>
      <xdr:rowOff>0</xdr:rowOff>
    </xdr:from>
    <xdr:to>
      <xdr:col>1</xdr:col>
      <xdr:colOff>19050</xdr:colOff>
      <xdr:row>53</xdr:row>
      <xdr:rowOff>0</xdr:rowOff>
    </xdr:to>
    <xdr:sp macro="" textlink="">
      <xdr:nvSpPr>
        <xdr:cNvPr id="178" name="Line 177">
          <a:extLst>
            <a:ext uri="{FF2B5EF4-FFF2-40B4-BE49-F238E27FC236}">
              <a16:creationId xmlns:a16="http://schemas.microsoft.com/office/drawing/2014/main" id="{00000000-0008-0000-0500-0000B2000000}"/>
            </a:ext>
          </a:extLst>
        </xdr:cNvPr>
        <xdr:cNvSpPr>
          <a:spLocks noChangeShapeType="1"/>
        </xdr:cNvSpPr>
      </xdr:nvSpPr>
      <xdr:spPr bwMode="auto">
        <a:xfrm>
          <a:off x="8001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53</xdr:row>
      <xdr:rowOff>0</xdr:rowOff>
    </xdr:from>
    <xdr:to>
      <xdr:col>2</xdr:col>
      <xdr:colOff>38100</xdr:colOff>
      <xdr:row>53</xdr:row>
      <xdr:rowOff>0</xdr:rowOff>
    </xdr:to>
    <xdr:sp macro="" textlink="">
      <xdr:nvSpPr>
        <xdr:cNvPr id="179" name="Line 178">
          <a:extLst>
            <a:ext uri="{FF2B5EF4-FFF2-40B4-BE49-F238E27FC236}">
              <a16:creationId xmlns:a16="http://schemas.microsoft.com/office/drawing/2014/main" id="{00000000-0008-0000-0500-0000B3000000}"/>
            </a:ext>
          </a:extLst>
        </xdr:cNvPr>
        <xdr:cNvSpPr>
          <a:spLocks noChangeShapeType="1"/>
        </xdr:cNvSpPr>
      </xdr:nvSpPr>
      <xdr:spPr bwMode="auto">
        <a:xfrm>
          <a:off x="13430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53</xdr:row>
      <xdr:rowOff>0</xdr:rowOff>
    </xdr:from>
    <xdr:to>
      <xdr:col>12</xdr:col>
      <xdr:colOff>361950</xdr:colOff>
      <xdr:row>53</xdr:row>
      <xdr:rowOff>0</xdr:rowOff>
    </xdr:to>
    <xdr:sp macro="" textlink="">
      <xdr:nvSpPr>
        <xdr:cNvPr id="180" name="Line 179">
          <a:extLst>
            <a:ext uri="{FF2B5EF4-FFF2-40B4-BE49-F238E27FC236}">
              <a16:creationId xmlns:a16="http://schemas.microsoft.com/office/drawing/2014/main" id="{00000000-0008-0000-0500-0000B4000000}"/>
            </a:ext>
          </a:extLst>
        </xdr:cNvPr>
        <xdr:cNvSpPr>
          <a:spLocks noChangeShapeType="1"/>
        </xdr:cNvSpPr>
      </xdr:nvSpPr>
      <xdr:spPr bwMode="auto">
        <a:xfrm>
          <a:off x="737235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53</xdr:row>
      <xdr:rowOff>0</xdr:rowOff>
    </xdr:from>
    <xdr:to>
      <xdr:col>2</xdr:col>
      <xdr:colOff>304800</xdr:colOff>
      <xdr:row>53</xdr:row>
      <xdr:rowOff>0</xdr:rowOff>
    </xdr:to>
    <xdr:sp macro="" textlink="">
      <xdr:nvSpPr>
        <xdr:cNvPr id="181" name="Line 180">
          <a:extLst>
            <a:ext uri="{FF2B5EF4-FFF2-40B4-BE49-F238E27FC236}">
              <a16:creationId xmlns:a16="http://schemas.microsoft.com/office/drawing/2014/main" id="{00000000-0008-0000-0500-0000B5000000}"/>
            </a:ext>
          </a:extLst>
        </xdr:cNvPr>
        <xdr:cNvSpPr>
          <a:spLocks noChangeShapeType="1"/>
        </xdr:cNvSpPr>
      </xdr:nvSpPr>
      <xdr:spPr bwMode="auto">
        <a:xfrm>
          <a:off x="160972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53</xdr:row>
      <xdr:rowOff>0</xdr:rowOff>
    </xdr:from>
    <xdr:to>
      <xdr:col>2</xdr:col>
      <xdr:colOff>628650</xdr:colOff>
      <xdr:row>53</xdr:row>
      <xdr:rowOff>0</xdr:rowOff>
    </xdr:to>
    <xdr:sp macro="" textlink="">
      <xdr:nvSpPr>
        <xdr:cNvPr id="182" name="Line 181">
          <a:extLst>
            <a:ext uri="{FF2B5EF4-FFF2-40B4-BE49-F238E27FC236}">
              <a16:creationId xmlns:a16="http://schemas.microsoft.com/office/drawing/2014/main" id="{00000000-0008-0000-0500-0000B6000000}"/>
            </a:ext>
          </a:extLst>
        </xdr:cNvPr>
        <xdr:cNvSpPr>
          <a:spLocks noChangeShapeType="1"/>
        </xdr:cNvSpPr>
      </xdr:nvSpPr>
      <xdr:spPr bwMode="auto">
        <a:xfrm>
          <a:off x="19335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53</xdr:row>
      <xdr:rowOff>0</xdr:rowOff>
    </xdr:from>
    <xdr:to>
      <xdr:col>3</xdr:col>
      <xdr:colOff>171450</xdr:colOff>
      <xdr:row>53</xdr:row>
      <xdr:rowOff>0</xdr:rowOff>
    </xdr:to>
    <xdr:sp macro="" textlink="">
      <xdr:nvSpPr>
        <xdr:cNvPr id="183" name="Line 182">
          <a:extLst>
            <a:ext uri="{FF2B5EF4-FFF2-40B4-BE49-F238E27FC236}">
              <a16:creationId xmlns:a16="http://schemas.microsoft.com/office/drawing/2014/main" id="{00000000-0008-0000-0500-0000B7000000}"/>
            </a:ext>
          </a:extLst>
        </xdr:cNvPr>
        <xdr:cNvSpPr>
          <a:spLocks noChangeShapeType="1"/>
        </xdr:cNvSpPr>
      </xdr:nvSpPr>
      <xdr:spPr bwMode="auto">
        <a:xfrm>
          <a:off x="2238375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53</xdr:row>
      <xdr:rowOff>0</xdr:rowOff>
    </xdr:from>
    <xdr:to>
      <xdr:col>4</xdr:col>
      <xdr:colOff>114300</xdr:colOff>
      <xdr:row>53</xdr:row>
      <xdr:rowOff>0</xdr:rowOff>
    </xdr:to>
    <xdr:sp macro="" textlink="">
      <xdr:nvSpPr>
        <xdr:cNvPr id="184" name="Line 183">
          <a:extLst>
            <a:ext uri="{FF2B5EF4-FFF2-40B4-BE49-F238E27FC236}">
              <a16:creationId xmlns:a16="http://schemas.microsoft.com/office/drawing/2014/main" id="{00000000-0008-0000-0500-0000B8000000}"/>
            </a:ext>
          </a:extLst>
        </xdr:cNvPr>
        <xdr:cNvSpPr>
          <a:spLocks noChangeShapeType="1"/>
        </xdr:cNvSpPr>
      </xdr:nvSpPr>
      <xdr:spPr bwMode="auto">
        <a:xfrm>
          <a:off x="2590800" y="11830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76</xdr:row>
      <xdr:rowOff>0</xdr:rowOff>
    </xdr:from>
    <xdr:to>
      <xdr:col>6</xdr:col>
      <xdr:colOff>9525</xdr:colOff>
      <xdr:row>80</xdr:row>
      <xdr:rowOff>19050</xdr:rowOff>
    </xdr:to>
    <xdr:sp macro="" textlink="">
      <xdr:nvSpPr>
        <xdr:cNvPr id="185" name="Rectangle 184" descr="수평 벽돌 무늬">
          <a:extLst>
            <a:ext uri="{FF2B5EF4-FFF2-40B4-BE49-F238E27FC236}">
              <a16:creationId xmlns:a16="http://schemas.microsoft.com/office/drawing/2014/main" id="{00000000-0008-0000-0500-0000B9000000}"/>
            </a:ext>
          </a:extLst>
        </xdr:cNvPr>
        <xdr:cNvSpPr>
          <a:spLocks noChangeArrowheads="1"/>
        </xdr:cNvSpPr>
      </xdr:nvSpPr>
      <xdr:spPr bwMode="auto">
        <a:xfrm>
          <a:off x="2905125" y="16192500"/>
          <a:ext cx="352425" cy="7048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76</xdr:row>
      <xdr:rowOff>19050</xdr:rowOff>
    </xdr:from>
    <xdr:to>
      <xdr:col>9</xdr:col>
      <xdr:colOff>371475</xdr:colOff>
      <xdr:row>80</xdr:row>
      <xdr:rowOff>0</xdr:rowOff>
    </xdr:to>
    <xdr:sp macro="" textlink="">
      <xdr:nvSpPr>
        <xdr:cNvPr id="186" name="Rectangle 185" descr="수평 벽돌 무늬">
          <a:extLst>
            <a:ext uri="{FF2B5EF4-FFF2-40B4-BE49-F238E27FC236}">
              <a16:creationId xmlns:a16="http://schemas.microsoft.com/office/drawing/2014/main" id="{00000000-0008-0000-0500-0000BA000000}"/>
            </a:ext>
          </a:extLst>
        </xdr:cNvPr>
        <xdr:cNvSpPr>
          <a:spLocks noChangeArrowheads="1"/>
        </xdr:cNvSpPr>
      </xdr:nvSpPr>
      <xdr:spPr bwMode="auto">
        <a:xfrm>
          <a:off x="5200650" y="16211550"/>
          <a:ext cx="361950" cy="6667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390525</xdr:colOff>
      <xdr:row>80</xdr:row>
      <xdr:rowOff>9525</xdr:rowOff>
    </xdr:from>
    <xdr:to>
      <xdr:col>11</xdr:col>
      <xdr:colOff>0</xdr:colOff>
      <xdr:row>82</xdr:row>
      <xdr:rowOff>142875</xdr:rowOff>
    </xdr:to>
    <xdr:sp macro="" textlink="">
      <xdr:nvSpPr>
        <xdr:cNvPr id="187" name="Rectangle 186" descr="40%">
          <a:extLst>
            <a:ext uri="{FF2B5EF4-FFF2-40B4-BE49-F238E27FC236}">
              <a16:creationId xmlns:a16="http://schemas.microsoft.com/office/drawing/2014/main" id="{00000000-0008-0000-0500-0000BB000000}"/>
            </a:ext>
          </a:extLst>
        </xdr:cNvPr>
        <xdr:cNvSpPr>
          <a:spLocks noChangeArrowheads="1"/>
        </xdr:cNvSpPr>
      </xdr:nvSpPr>
      <xdr:spPr bwMode="auto">
        <a:xfrm>
          <a:off x="2457450" y="16887825"/>
          <a:ext cx="3638550" cy="476250"/>
        </a:xfrm>
        <a:prstGeom prst="rect">
          <a:avLst/>
        </a:prstGeom>
        <a:pattFill prst="pct40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endParaRPr lang="ko-KR" altLang="en-US" sz="1100" b="1" i="0" strike="noStrike">
            <a:solidFill>
              <a:srgbClr val="000000"/>
            </a:solidFill>
            <a:latin typeface="견고딕"/>
          </a:endParaRPr>
        </a:p>
        <a:p>
          <a:pPr algn="ctr" rtl="0">
            <a:defRPr sz="1000"/>
          </a:pPr>
          <a:r>
            <a:rPr lang="ko-KR" altLang="en-US" sz="1100" b="1" i="0" strike="noStrike">
              <a:solidFill>
                <a:srgbClr val="000000"/>
              </a:solidFill>
              <a:latin typeface="견고딕"/>
            </a:rPr>
            <a:t>기초콘크리트</a:t>
          </a:r>
          <a:r>
            <a:rPr lang="en-US" altLang="ko-KR" sz="1100" b="1" i="0" strike="noStrike">
              <a:solidFill>
                <a:srgbClr val="000000"/>
              </a:solidFill>
              <a:latin typeface="견고딕"/>
            </a:rPr>
            <a:t>(25-210-12)</a:t>
          </a:r>
        </a:p>
      </xdr:txBody>
    </xdr:sp>
    <xdr:clientData/>
  </xdr:twoCellAnchor>
  <xdr:twoCellAnchor>
    <xdr:from>
      <xdr:col>3</xdr:col>
      <xdr:colOff>0</xdr:colOff>
      <xdr:row>75</xdr:row>
      <xdr:rowOff>28575</xdr:rowOff>
    </xdr:from>
    <xdr:to>
      <xdr:col>11</xdr:col>
      <xdr:colOff>914400</xdr:colOff>
      <xdr:row>76</xdr:row>
      <xdr:rowOff>9525</xdr:rowOff>
    </xdr:to>
    <xdr:sp macro="" textlink="">
      <xdr:nvSpPr>
        <xdr:cNvPr id="188" name="AutoShape 187" descr="50%">
          <a:extLst>
            <a:ext uri="{FF2B5EF4-FFF2-40B4-BE49-F238E27FC236}">
              <a16:creationId xmlns:a16="http://schemas.microsoft.com/office/drawing/2014/main" id="{00000000-0008-0000-0500-0000BC000000}"/>
            </a:ext>
          </a:extLst>
        </xdr:cNvPr>
        <xdr:cNvSpPr>
          <a:spLocks noChangeArrowheads="1"/>
        </xdr:cNvSpPr>
      </xdr:nvSpPr>
      <xdr:spPr bwMode="auto">
        <a:xfrm>
          <a:off x="2066925" y="15954375"/>
          <a:ext cx="4943475" cy="247650"/>
        </a:xfrm>
        <a:prstGeom prst="flowChartOnlineStorage">
          <a:avLst/>
        </a:prstGeom>
        <a:pattFill prst="pct5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72</xdr:row>
      <xdr:rowOff>0</xdr:rowOff>
    </xdr:from>
    <xdr:to>
      <xdr:col>6</xdr:col>
      <xdr:colOff>9525</xdr:colOff>
      <xdr:row>75</xdr:row>
      <xdr:rowOff>9525</xdr:rowOff>
    </xdr:to>
    <xdr:sp macro="" textlink="">
      <xdr:nvSpPr>
        <xdr:cNvPr id="189" name="Rectangle 188" descr="수평 벽돌 무늬">
          <a:extLst>
            <a:ext uri="{FF2B5EF4-FFF2-40B4-BE49-F238E27FC236}">
              <a16:creationId xmlns:a16="http://schemas.microsoft.com/office/drawing/2014/main" id="{00000000-0008-0000-0500-0000BD000000}"/>
            </a:ext>
          </a:extLst>
        </xdr:cNvPr>
        <xdr:cNvSpPr>
          <a:spLocks noChangeArrowheads="1"/>
        </xdr:cNvSpPr>
      </xdr:nvSpPr>
      <xdr:spPr bwMode="auto">
        <a:xfrm>
          <a:off x="2905125" y="15487650"/>
          <a:ext cx="352425" cy="447675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72</xdr:row>
      <xdr:rowOff>9525</xdr:rowOff>
    </xdr:from>
    <xdr:to>
      <xdr:col>9</xdr:col>
      <xdr:colOff>342900</xdr:colOff>
      <xdr:row>75</xdr:row>
      <xdr:rowOff>9525</xdr:rowOff>
    </xdr:to>
    <xdr:sp macro="" textlink="">
      <xdr:nvSpPr>
        <xdr:cNvPr id="190" name="Rectangle 189" descr="수평 벽돌 무늬">
          <a:extLst>
            <a:ext uri="{FF2B5EF4-FFF2-40B4-BE49-F238E27FC236}">
              <a16:creationId xmlns:a16="http://schemas.microsoft.com/office/drawing/2014/main" id="{00000000-0008-0000-0500-0000BE000000}"/>
            </a:ext>
          </a:extLst>
        </xdr:cNvPr>
        <xdr:cNvSpPr>
          <a:spLocks noChangeArrowheads="1"/>
        </xdr:cNvSpPr>
      </xdr:nvSpPr>
      <xdr:spPr bwMode="auto">
        <a:xfrm>
          <a:off x="5191125" y="15497175"/>
          <a:ext cx="342900" cy="43815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63</xdr:row>
      <xdr:rowOff>161925</xdr:rowOff>
    </xdr:from>
    <xdr:to>
      <xdr:col>5</xdr:col>
      <xdr:colOff>266700</xdr:colOff>
      <xdr:row>72</xdr:row>
      <xdr:rowOff>0</xdr:rowOff>
    </xdr:to>
    <xdr:sp macro="" textlink="">
      <xdr:nvSpPr>
        <xdr:cNvPr id="191" name="Rectangle 190" descr="화강암">
          <a:extLst>
            <a:ext uri="{FF2B5EF4-FFF2-40B4-BE49-F238E27FC236}">
              <a16:creationId xmlns:a16="http://schemas.microsoft.com/office/drawing/2014/main" id="{00000000-0008-0000-0500-0000BF000000}"/>
            </a:ext>
          </a:extLst>
        </xdr:cNvPr>
        <xdr:cNvSpPr>
          <a:spLocks noChangeArrowheads="1"/>
        </xdr:cNvSpPr>
      </xdr:nvSpPr>
      <xdr:spPr bwMode="auto">
        <a:xfrm>
          <a:off x="2971800" y="14001750"/>
          <a:ext cx="200025" cy="148590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66675</xdr:colOff>
      <xdr:row>63</xdr:row>
      <xdr:rowOff>161925</xdr:rowOff>
    </xdr:from>
    <xdr:to>
      <xdr:col>9</xdr:col>
      <xdr:colOff>285750</xdr:colOff>
      <xdr:row>72</xdr:row>
      <xdr:rowOff>9525</xdr:rowOff>
    </xdr:to>
    <xdr:sp macro="" textlink="">
      <xdr:nvSpPr>
        <xdr:cNvPr id="192" name="Rectangle 191" descr="화강암">
          <a:extLst>
            <a:ext uri="{FF2B5EF4-FFF2-40B4-BE49-F238E27FC236}">
              <a16:creationId xmlns:a16="http://schemas.microsoft.com/office/drawing/2014/main" id="{00000000-0008-0000-0500-0000C0000000}"/>
            </a:ext>
          </a:extLst>
        </xdr:cNvPr>
        <xdr:cNvSpPr>
          <a:spLocks noChangeArrowheads="1"/>
        </xdr:cNvSpPr>
      </xdr:nvSpPr>
      <xdr:spPr bwMode="auto">
        <a:xfrm>
          <a:off x="5257800" y="14001750"/>
          <a:ext cx="219075" cy="1495425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428625</xdr:colOff>
      <xdr:row>72</xdr:row>
      <xdr:rowOff>0</xdr:rowOff>
    </xdr:from>
    <xdr:to>
      <xdr:col>7</xdr:col>
      <xdr:colOff>904875</xdr:colOff>
      <xdr:row>77</xdr:row>
      <xdr:rowOff>161925</xdr:rowOff>
    </xdr:to>
    <xdr:sp macro="" textlink="">
      <xdr:nvSpPr>
        <xdr:cNvPr id="193" name="AutoShape 192">
          <a:extLst>
            <a:ext uri="{FF2B5EF4-FFF2-40B4-BE49-F238E27FC236}">
              <a16:creationId xmlns:a16="http://schemas.microsoft.com/office/drawing/2014/main" id="{00000000-0008-0000-0500-0000C1000000}"/>
            </a:ext>
          </a:extLst>
        </xdr:cNvPr>
        <xdr:cNvSpPr>
          <a:spLocks noChangeArrowheads="1"/>
        </xdr:cNvSpPr>
      </xdr:nvSpPr>
      <xdr:spPr bwMode="auto">
        <a:xfrm>
          <a:off x="3990975" y="15487650"/>
          <a:ext cx="476250" cy="1038225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78</xdr:row>
      <xdr:rowOff>0</xdr:rowOff>
    </xdr:from>
    <xdr:to>
      <xdr:col>7</xdr:col>
      <xdr:colOff>771525</xdr:colOff>
      <xdr:row>80</xdr:row>
      <xdr:rowOff>9525</xdr:rowOff>
    </xdr:to>
    <xdr:sp macro="" textlink="">
      <xdr:nvSpPr>
        <xdr:cNvPr id="194" name="Rectangle 193">
          <a:extLst>
            <a:ext uri="{FF2B5EF4-FFF2-40B4-BE49-F238E27FC236}">
              <a16:creationId xmlns:a16="http://schemas.microsoft.com/office/drawing/2014/main" id="{00000000-0008-0000-0500-0000C2000000}"/>
            </a:ext>
          </a:extLst>
        </xdr:cNvPr>
        <xdr:cNvSpPr>
          <a:spLocks noChangeArrowheads="1"/>
        </xdr:cNvSpPr>
      </xdr:nvSpPr>
      <xdr:spPr bwMode="auto">
        <a:xfrm>
          <a:off x="4152900" y="16535400"/>
          <a:ext cx="180975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352425</xdr:colOff>
      <xdr:row>62</xdr:row>
      <xdr:rowOff>9525</xdr:rowOff>
    </xdr:from>
    <xdr:to>
      <xdr:col>9</xdr:col>
      <xdr:colOff>428625</xdr:colOff>
      <xdr:row>62</xdr:row>
      <xdr:rowOff>9525</xdr:rowOff>
    </xdr:to>
    <xdr:sp macro="" textlink="">
      <xdr:nvSpPr>
        <xdr:cNvPr id="195" name="Line 194">
          <a:extLst>
            <a:ext uri="{FF2B5EF4-FFF2-40B4-BE49-F238E27FC236}">
              <a16:creationId xmlns:a16="http://schemas.microsoft.com/office/drawing/2014/main" id="{00000000-0008-0000-0500-0000C3000000}"/>
            </a:ext>
          </a:extLst>
        </xdr:cNvPr>
        <xdr:cNvSpPr>
          <a:spLocks noChangeShapeType="1"/>
        </xdr:cNvSpPr>
      </xdr:nvSpPr>
      <xdr:spPr bwMode="auto">
        <a:xfrm>
          <a:off x="2828925" y="13677900"/>
          <a:ext cx="2790825" cy="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60</xdr:row>
      <xdr:rowOff>9525</xdr:rowOff>
    </xdr:from>
    <xdr:to>
      <xdr:col>7</xdr:col>
      <xdr:colOff>1314450</xdr:colOff>
      <xdr:row>60</xdr:row>
      <xdr:rowOff>161925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00000000-0008-0000-0500-0000C4000000}"/>
            </a:ext>
          </a:extLst>
        </xdr:cNvPr>
        <xdr:cNvSpPr>
          <a:spLocks noChangeArrowheads="1"/>
        </xdr:cNvSpPr>
      </xdr:nvSpPr>
      <xdr:spPr bwMode="auto">
        <a:xfrm>
          <a:off x="3581400" y="13335000"/>
          <a:ext cx="1295400" cy="152400"/>
        </a:xfrm>
        <a:prstGeom prst="rect">
          <a:avLst/>
        </a:prstGeom>
        <a:solidFill>
          <a:srgbClr val="FFFFFF"/>
        </a:solidFill>
        <a:ln w="3810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266700</xdr:colOff>
      <xdr:row>71</xdr:row>
      <xdr:rowOff>76200</xdr:rowOff>
    </xdr:from>
    <xdr:to>
      <xdr:col>9</xdr:col>
      <xdr:colOff>57150</xdr:colOff>
      <xdr:row>72</xdr:row>
      <xdr:rowOff>9525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500-0000C5000000}"/>
            </a:ext>
          </a:extLst>
        </xdr:cNvPr>
        <xdr:cNvSpPr>
          <a:spLocks noChangeArrowheads="1"/>
        </xdr:cNvSpPr>
      </xdr:nvSpPr>
      <xdr:spPr bwMode="auto">
        <a:xfrm>
          <a:off x="3171825" y="15392400"/>
          <a:ext cx="207645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83</xdr:row>
      <xdr:rowOff>76200</xdr:rowOff>
    </xdr:from>
    <xdr:to>
      <xdr:col>4</xdr:col>
      <xdr:colOff>0</xdr:colOff>
      <xdr:row>85</xdr:row>
      <xdr:rowOff>9525</xdr:rowOff>
    </xdr:to>
    <xdr:sp macro="" textlink="">
      <xdr:nvSpPr>
        <xdr:cNvPr id="198" name="Line 197">
          <a:extLst>
            <a:ext uri="{FF2B5EF4-FFF2-40B4-BE49-F238E27FC236}">
              <a16:creationId xmlns:a16="http://schemas.microsoft.com/office/drawing/2014/main" id="{00000000-0008-0000-0500-0000C6000000}"/>
            </a:ext>
          </a:extLst>
        </xdr:cNvPr>
        <xdr:cNvSpPr>
          <a:spLocks noChangeShapeType="1"/>
        </xdr:cNvSpPr>
      </xdr:nvSpPr>
      <xdr:spPr bwMode="auto">
        <a:xfrm>
          <a:off x="2476500" y="1746885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83</xdr:row>
      <xdr:rowOff>47625</xdr:rowOff>
    </xdr:from>
    <xdr:to>
      <xdr:col>10</xdr:col>
      <xdr:colOff>438150</xdr:colOff>
      <xdr:row>85</xdr:row>
      <xdr:rowOff>0</xdr:rowOff>
    </xdr:to>
    <xdr:sp macro="" textlink="">
      <xdr:nvSpPr>
        <xdr:cNvPr id="199" name="Line 198">
          <a:extLst>
            <a:ext uri="{FF2B5EF4-FFF2-40B4-BE49-F238E27FC236}">
              <a16:creationId xmlns:a16="http://schemas.microsoft.com/office/drawing/2014/main" id="{00000000-0008-0000-0500-0000C7000000}"/>
            </a:ext>
          </a:extLst>
        </xdr:cNvPr>
        <xdr:cNvSpPr>
          <a:spLocks noChangeShapeType="1"/>
        </xdr:cNvSpPr>
      </xdr:nvSpPr>
      <xdr:spPr bwMode="auto">
        <a:xfrm>
          <a:off x="6086475" y="17440275"/>
          <a:ext cx="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571500</xdr:colOff>
      <xdr:row>60</xdr:row>
      <xdr:rowOff>0</xdr:rowOff>
    </xdr:from>
    <xdr:to>
      <xdr:col>14</xdr:col>
      <xdr:colOff>104775</xdr:colOff>
      <xdr:row>60</xdr:row>
      <xdr:rowOff>0</xdr:rowOff>
    </xdr:to>
    <xdr:sp macro="" textlink="">
      <xdr:nvSpPr>
        <xdr:cNvPr id="200" name="Line 199">
          <a:extLst>
            <a:ext uri="{FF2B5EF4-FFF2-40B4-BE49-F238E27FC236}">
              <a16:creationId xmlns:a16="http://schemas.microsoft.com/office/drawing/2014/main" id="{00000000-0008-0000-0500-0000C8000000}"/>
            </a:ext>
          </a:extLst>
        </xdr:cNvPr>
        <xdr:cNvSpPr>
          <a:spLocks noChangeShapeType="1"/>
        </xdr:cNvSpPr>
      </xdr:nvSpPr>
      <xdr:spPr bwMode="auto">
        <a:xfrm>
          <a:off x="571500" y="13325475"/>
          <a:ext cx="771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83</xdr:row>
      <xdr:rowOff>0</xdr:rowOff>
    </xdr:from>
    <xdr:to>
      <xdr:col>14</xdr:col>
      <xdr:colOff>142875</xdr:colOff>
      <xdr:row>83</xdr:row>
      <xdr:rowOff>0</xdr:rowOff>
    </xdr:to>
    <xdr:sp macro="" textlink="">
      <xdr:nvSpPr>
        <xdr:cNvPr id="201" name="Line 200">
          <a:extLst>
            <a:ext uri="{FF2B5EF4-FFF2-40B4-BE49-F238E27FC236}">
              <a16:creationId xmlns:a16="http://schemas.microsoft.com/office/drawing/2014/main" id="{00000000-0008-0000-0500-0000C9000000}"/>
            </a:ext>
          </a:extLst>
        </xdr:cNvPr>
        <xdr:cNvSpPr>
          <a:spLocks noChangeShapeType="1"/>
        </xdr:cNvSpPr>
      </xdr:nvSpPr>
      <xdr:spPr bwMode="auto">
        <a:xfrm>
          <a:off x="7372350" y="173926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59</xdr:row>
      <xdr:rowOff>161925</xdr:rowOff>
    </xdr:from>
    <xdr:to>
      <xdr:col>14</xdr:col>
      <xdr:colOff>19050</xdr:colOff>
      <xdr:row>83</xdr:row>
      <xdr:rowOff>0</xdr:rowOff>
    </xdr:to>
    <xdr:sp macro="" textlink="">
      <xdr:nvSpPr>
        <xdr:cNvPr id="202" name="Line 201">
          <a:extLst>
            <a:ext uri="{FF2B5EF4-FFF2-40B4-BE49-F238E27FC236}">
              <a16:creationId xmlns:a16="http://schemas.microsoft.com/office/drawing/2014/main" id="{00000000-0008-0000-0500-0000CA000000}"/>
            </a:ext>
          </a:extLst>
        </xdr:cNvPr>
        <xdr:cNvSpPr>
          <a:spLocks noChangeShapeType="1"/>
        </xdr:cNvSpPr>
      </xdr:nvSpPr>
      <xdr:spPr bwMode="auto">
        <a:xfrm>
          <a:off x="8201025" y="13315950"/>
          <a:ext cx="0" cy="407670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247650</xdr:colOff>
      <xdr:row>62</xdr:row>
      <xdr:rowOff>0</xdr:rowOff>
    </xdr:from>
    <xdr:to>
      <xdr:col>12</xdr:col>
      <xdr:colOff>219075</xdr:colOff>
      <xdr:row>62</xdr:row>
      <xdr:rowOff>0</xdr:rowOff>
    </xdr:to>
    <xdr:sp macro="" textlink="">
      <xdr:nvSpPr>
        <xdr:cNvPr id="203" name="Line 202">
          <a:extLst>
            <a:ext uri="{FF2B5EF4-FFF2-40B4-BE49-F238E27FC236}">
              <a16:creationId xmlns:a16="http://schemas.microsoft.com/office/drawing/2014/main" id="{00000000-0008-0000-0500-0000CB000000}"/>
            </a:ext>
          </a:extLst>
        </xdr:cNvPr>
        <xdr:cNvSpPr>
          <a:spLocks noChangeShapeType="1"/>
        </xdr:cNvSpPr>
      </xdr:nvSpPr>
      <xdr:spPr bwMode="auto">
        <a:xfrm>
          <a:off x="5895975" y="13668375"/>
          <a:ext cx="1333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76200</xdr:colOff>
      <xdr:row>62</xdr:row>
      <xdr:rowOff>0</xdr:rowOff>
    </xdr:from>
    <xdr:to>
      <xdr:col>4</xdr:col>
      <xdr:colOff>76200</xdr:colOff>
      <xdr:row>62</xdr:row>
      <xdr:rowOff>0</xdr:rowOff>
    </xdr:to>
    <xdr:sp macro="" textlink="">
      <xdr:nvSpPr>
        <xdr:cNvPr id="204" name="Line 203">
          <a:extLst>
            <a:ext uri="{FF2B5EF4-FFF2-40B4-BE49-F238E27FC236}">
              <a16:creationId xmlns:a16="http://schemas.microsoft.com/office/drawing/2014/main" id="{00000000-0008-0000-0500-0000CC000000}"/>
            </a:ext>
          </a:extLst>
        </xdr:cNvPr>
        <xdr:cNvSpPr>
          <a:spLocks noChangeShapeType="1"/>
        </xdr:cNvSpPr>
      </xdr:nvSpPr>
      <xdr:spPr bwMode="auto">
        <a:xfrm>
          <a:off x="1381125" y="13668375"/>
          <a:ext cx="1171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257175</xdr:colOff>
      <xdr:row>66</xdr:row>
      <xdr:rowOff>0</xdr:rowOff>
    </xdr:from>
    <xdr:to>
      <xdr:col>12</xdr:col>
      <xdr:colOff>104775</xdr:colOff>
      <xdr:row>66</xdr:row>
      <xdr:rowOff>0</xdr:rowOff>
    </xdr:to>
    <xdr:sp macro="" textlink="">
      <xdr:nvSpPr>
        <xdr:cNvPr id="205" name="Line 204">
          <a:extLst>
            <a:ext uri="{FF2B5EF4-FFF2-40B4-BE49-F238E27FC236}">
              <a16:creationId xmlns:a16="http://schemas.microsoft.com/office/drawing/2014/main" id="{00000000-0008-0000-0500-0000CD000000}"/>
            </a:ext>
          </a:extLst>
        </xdr:cNvPr>
        <xdr:cNvSpPr>
          <a:spLocks noChangeShapeType="1"/>
        </xdr:cNvSpPr>
      </xdr:nvSpPr>
      <xdr:spPr bwMode="auto">
        <a:xfrm>
          <a:off x="5448300" y="14354175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86</xdr:row>
      <xdr:rowOff>0</xdr:rowOff>
    </xdr:from>
    <xdr:to>
      <xdr:col>5</xdr:col>
      <xdr:colOff>76200</xdr:colOff>
      <xdr:row>86</xdr:row>
      <xdr:rowOff>0</xdr:rowOff>
    </xdr:to>
    <xdr:sp macro="" textlink="">
      <xdr:nvSpPr>
        <xdr:cNvPr id="206" name="Line 205">
          <a:extLst>
            <a:ext uri="{FF2B5EF4-FFF2-40B4-BE49-F238E27FC236}">
              <a16:creationId xmlns:a16="http://schemas.microsoft.com/office/drawing/2014/main" id="{00000000-0008-0000-0500-0000CE000000}"/>
            </a:ext>
          </a:extLst>
        </xdr:cNvPr>
        <xdr:cNvSpPr>
          <a:spLocks noChangeShapeType="1"/>
        </xdr:cNvSpPr>
      </xdr:nvSpPr>
      <xdr:spPr bwMode="auto">
        <a:xfrm>
          <a:off x="2981325" y="180117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86</xdr:row>
      <xdr:rowOff>0</xdr:rowOff>
    </xdr:from>
    <xdr:to>
      <xdr:col>9</xdr:col>
      <xdr:colOff>314325</xdr:colOff>
      <xdr:row>86</xdr:row>
      <xdr:rowOff>0</xdr:rowOff>
    </xdr:to>
    <xdr:sp macro="" textlink="">
      <xdr:nvSpPr>
        <xdr:cNvPr id="207" name="Line 206">
          <a:extLst>
            <a:ext uri="{FF2B5EF4-FFF2-40B4-BE49-F238E27FC236}">
              <a16:creationId xmlns:a16="http://schemas.microsoft.com/office/drawing/2014/main" id="{00000000-0008-0000-0500-0000CF000000}"/>
            </a:ext>
          </a:extLst>
        </xdr:cNvPr>
        <xdr:cNvSpPr>
          <a:spLocks noChangeShapeType="1"/>
        </xdr:cNvSpPr>
      </xdr:nvSpPr>
      <xdr:spPr bwMode="auto">
        <a:xfrm flipV="1">
          <a:off x="5505450" y="18011775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86</xdr:row>
      <xdr:rowOff>0</xdr:rowOff>
    </xdr:from>
    <xdr:to>
      <xdr:col>3</xdr:col>
      <xdr:colOff>0</xdr:colOff>
      <xdr:row>86</xdr:row>
      <xdr:rowOff>0</xdr:rowOff>
    </xdr:to>
    <xdr:sp macro="" textlink="">
      <xdr:nvSpPr>
        <xdr:cNvPr id="208" name="Line 207">
          <a:extLst>
            <a:ext uri="{FF2B5EF4-FFF2-40B4-BE49-F238E27FC236}">
              <a16:creationId xmlns:a16="http://schemas.microsoft.com/office/drawing/2014/main" id="{00000000-0008-0000-0500-0000D0000000}"/>
            </a:ext>
          </a:extLst>
        </xdr:cNvPr>
        <xdr:cNvSpPr>
          <a:spLocks noChangeShapeType="1"/>
        </xdr:cNvSpPr>
      </xdr:nvSpPr>
      <xdr:spPr bwMode="auto">
        <a:xfrm>
          <a:off x="206692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86</xdr:row>
      <xdr:rowOff>0</xdr:rowOff>
    </xdr:from>
    <xdr:to>
      <xdr:col>11</xdr:col>
      <xdr:colOff>409575</xdr:colOff>
      <xdr:row>86</xdr:row>
      <xdr:rowOff>0</xdr:rowOff>
    </xdr:to>
    <xdr:sp macro="" textlink="">
      <xdr:nvSpPr>
        <xdr:cNvPr id="209" name="Line 208">
          <a:extLst>
            <a:ext uri="{FF2B5EF4-FFF2-40B4-BE49-F238E27FC236}">
              <a16:creationId xmlns:a16="http://schemas.microsoft.com/office/drawing/2014/main" id="{00000000-0008-0000-0500-0000D1000000}"/>
            </a:ext>
          </a:extLst>
        </xdr:cNvPr>
        <xdr:cNvSpPr>
          <a:spLocks noChangeShapeType="1"/>
        </xdr:cNvSpPr>
      </xdr:nvSpPr>
      <xdr:spPr bwMode="auto">
        <a:xfrm>
          <a:off x="650557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86</xdr:row>
      <xdr:rowOff>0</xdr:rowOff>
    </xdr:from>
    <xdr:to>
      <xdr:col>2</xdr:col>
      <xdr:colOff>9525</xdr:colOff>
      <xdr:row>86</xdr:row>
      <xdr:rowOff>0</xdr:rowOff>
    </xdr:to>
    <xdr:sp macro="" textlink="">
      <xdr:nvSpPr>
        <xdr:cNvPr id="210" name="Line 209">
          <a:extLst>
            <a:ext uri="{FF2B5EF4-FFF2-40B4-BE49-F238E27FC236}">
              <a16:creationId xmlns:a16="http://schemas.microsoft.com/office/drawing/2014/main" id="{00000000-0008-0000-0500-0000D2000000}"/>
            </a:ext>
          </a:extLst>
        </xdr:cNvPr>
        <xdr:cNvSpPr>
          <a:spLocks noChangeShapeType="1"/>
        </xdr:cNvSpPr>
      </xdr:nvSpPr>
      <xdr:spPr bwMode="auto">
        <a:xfrm>
          <a:off x="131445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86</xdr:row>
      <xdr:rowOff>0</xdr:rowOff>
    </xdr:from>
    <xdr:to>
      <xdr:col>12</xdr:col>
      <xdr:colOff>304800</xdr:colOff>
      <xdr:row>86</xdr:row>
      <xdr:rowOff>0</xdr:rowOff>
    </xdr:to>
    <xdr:sp macro="" textlink="">
      <xdr:nvSpPr>
        <xdr:cNvPr id="211" name="Line 210">
          <a:extLst>
            <a:ext uri="{FF2B5EF4-FFF2-40B4-BE49-F238E27FC236}">
              <a16:creationId xmlns:a16="http://schemas.microsoft.com/office/drawing/2014/main" id="{00000000-0008-0000-0500-0000D3000000}"/>
            </a:ext>
          </a:extLst>
        </xdr:cNvPr>
        <xdr:cNvSpPr>
          <a:spLocks noChangeShapeType="1"/>
        </xdr:cNvSpPr>
      </xdr:nvSpPr>
      <xdr:spPr bwMode="auto">
        <a:xfrm>
          <a:off x="731520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86</xdr:row>
      <xdr:rowOff>0</xdr:rowOff>
    </xdr:from>
    <xdr:to>
      <xdr:col>14</xdr:col>
      <xdr:colOff>19050</xdr:colOff>
      <xdr:row>86</xdr:row>
      <xdr:rowOff>0</xdr:rowOff>
    </xdr:to>
    <xdr:sp macro="" textlink="">
      <xdr:nvSpPr>
        <xdr:cNvPr id="212" name="Line 211">
          <a:extLst>
            <a:ext uri="{FF2B5EF4-FFF2-40B4-BE49-F238E27FC236}">
              <a16:creationId xmlns:a16="http://schemas.microsoft.com/office/drawing/2014/main" id="{00000000-0008-0000-0500-0000D4000000}"/>
            </a:ext>
          </a:extLst>
        </xdr:cNvPr>
        <xdr:cNvSpPr>
          <a:spLocks noChangeShapeType="1"/>
        </xdr:cNvSpPr>
      </xdr:nvSpPr>
      <xdr:spPr bwMode="auto">
        <a:xfrm>
          <a:off x="820102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86</xdr:row>
      <xdr:rowOff>0</xdr:rowOff>
    </xdr:from>
    <xdr:to>
      <xdr:col>11</xdr:col>
      <xdr:colOff>428625</xdr:colOff>
      <xdr:row>86</xdr:row>
      <xdr:rowOff>0</xdr:rowOff>
    </xdr:to>
    <xdr:sp macro="" textlink="">
      <xdr:nvSpPr>
        <xdr:cNvPr id="213" name="Line 212">
          <a:extLst>
            <a:ext uri="{FF2B5EF4-FFF2-40B4-BE49-F238E27FC236}">
              <a16:creationId xmlns:a16="http://schemas.microsoft.com/office/drawing/2014/main" id="{00000000-0008-0000-0500-0000D5000000}"/>
            </a:ext>
          </a:extLst>
        </xdr:cNvPr>
        <xdr:cNvSpPr>
          <a:spLocks noChangeShapeType="1"/>
        </xdr:cNvSpPr>
      </xdr:nvSpPr>
      <xdr:spPr bwMode="auto">
        <a:xfrm>
          <a:off x="652462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86</xdr:row>
      <xdr:rowOff>0</xdr:rowOff>
    </xdr:from>
    <xdr:to>
      <xdr:col>2</xdr:col>
      <xdr:colOff>314325</xdr:colOff>
      <xdr:row>86</xdr:row>
      <xdr:rowOff>0</xdr:rowOff>
    </xdr:to>
    <xdr:sp macro="" textlink="">
      <xdr:nvSpPr>
        <xdr:cNvPr id="214" name="Line 213">
          <a:extLst>
            <a:ext uri="{FF2B5EF4-FFF2-40B4-BE49-F238E27FC236}">
              <a16:creationId xmlns:a16="http://schemas.microsoft.com/office/drawing/2014/main" id="{00000000-0008-0000-0500-0000D6000000}"/>
            </a:ext>
          </a:extLst>
        </xdr:cNvPr>
        <xdr:cNvSpPr>
          <a:spLocks noChangeShapeType="1"/>
        </xdr:cNvSpPr>
      </xdr:nvSpPr>
      <xdr:spPr bwMode="auto">
        <a:xfrm flipH="1">
          <a:off x="161925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86</xdr:row>
      <xdr:rowOff>0</xdr:rowOff>
    </xdr:from>
    <xdr:to>
      <xdr:col>2</xdr:col>
      <xdr:colOff>95250</xdr:colOff>
      <xdr:row>86</xdr:row>
      <xdr:rowOff>0</xdr:rowOff>
    </xdr:to>
    <xdr:sp macro="" textlink="">
      <xdr:nvSpPr>
        <xdr:cNvPr id="215" name="Line 214">
          <a:extLst>
            <a:ext uri="{FF2B5EF4-FFF2-40B4-BE49-F238E27FC236}">
              <a16:creationId xmlns:a16="http://schemas.microsoft.com/office/drawing/2014/main" id="{00000000-0008-0000-0500-0000D7000000}"/>
            </a:ext>
          </a:extLst>
        </xdr:cNvPr>
        <xdr:cNvSpPr>
          <a:spLocks noChangeShapeType="1"/>
        </xdr:cNvSpPr>
      </xdr:nvSpPr>
      <xdr:spPr bwMode="auto">
        <a:xfrm>
          <a:off x="140017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86</xdr:row>
      <xdr:rowOff>0</xdr:rowOff>
    </xdr:from>
    <xdr:to>
      <xdr:col>12</xdr:col>
      <xdr:colOff>381000</xdr:colOff>
      <xdr:row>86</xdr:row>
      <xdr:rowOff>0</xdr:rowOff>
    </xdr:to>
    <xdr:sp macro="" textlink="">
      <xdr:nvSpPr>
        <xdr:cNvPr id="216" name="Line 215">
          <a:extLst>
            <a:ext uri="{FF2B5EF4-FFF2-40B4-BE49-F238E27FC236}">
              <a16:creationId xmlns:a16="http://schemas.microsoft.com/office/drawing/2014/main" id="{00000000-0008-0000-0500-0000D8000000}"/>
            </a:ext>
          </a:extLst>
        </xdr:cNvPr>
        <xdr:cNvSpPr>
          <a:spLocks noChangeShapeType="1"/>
        </xdr:cNvSpPr>
      </xdr:nvSpPr>
      <xdr:spPr bwMode="auto">
        <a:xfrm>
          <a:off x="739140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86</xdr:row>
      <xdr:rowOff>0</xdr:rowOff>
    </xdr:from>
    <xdr:to>
      <xdr:col>12</xdr:col>
      <xdr:colOff>104775</xdr:colOff>
      <xdr:row>86</xdr:row>
      <xdr:rowOff>0</xdr:rowOff>
    </xdr:to>
    <xdr:sp macro="" textlink="">
      <xdr:nvSpPr>
        <xdr:cNvPr id="217" name="Line 216">
          <a:extLst>
            <a:ext uri="{FF2B5EF4-FFF2-40B4-BE49-F238E27FC236}">
              <a16:creationId xmlns:a16="http://schemas.microsoft.com/office/drawing/2014/main" id="{00000000-0008-0000-0500-0000D9000000}"/>
            </a:ext>
          </a:extLst>
        </xdr:cNvPr>
        <xdr:cNvSpPr>
          <a:spLocks noChangeShapeType="1"/>
        </xdr:cNvSpPr>
      </xdr:nvSpPr>
      <xdr:spPr bwMode="auto">
        <a:xfrm>
          <a:off x="711517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1</xdr:col>
      <xdr:colOff>0</xdr:colOff>
      <xdr:row>86</xdr:row>
      <xdr:rowOff>0</xdr:rowOff>
    </xdr:to>
    <xdr:sp macro="" textlink="">
      <xdr:nvSpPr>
        <xdr:cNvPr id="218" name="Line 217">
          <a:extLst>
            <a:ext uri="{FF2B5EF4-FFF2-40B4-BE49-F238E27FC236}">
              <a16:creationId xmlns:a16="http://schemas.microsoft.com/office/drawing/2014/main" id="{00000000-0008-0000-0500-0000DA000000}"/>
            </a:ext>
          </a:extLst>
        </xdr:cNvPr>
        <xdr:cNvSpPr>
          <a:spLocks noChangeShapeType="1"/>
        </xdr:cNvSpPr>
      </xdr:nvSpPr>
      <xdr:spPr bwMode="auto">
        <a:xfrm>
          <a:off x="78105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86</xdr:row>
      <xdr:rowOff>0</xdr:rowOff>
    </xdr:from>
    <xdr:to>
      <xdr:col>3</xdr:col>
      <xdr:colOff>9525</xdr:colOff>
      <xdr:row>86</xdr:row>
      <xdr:rowOff>0</xdr:rowOff>
    </xdr:to>
    <xdr:sp macro="" textlink="">
      <xdr:nvSpPr>
        <xdr:cNvPr id="219" name="Line 218">
          <a:extLst>
            <a:ext uri="{FF2B5EF4-FFF2-40B4-BE49-F238E27FC236}">
              <a16:creationId xmlns:a16="http://schemas.microsoft.com/office/drawing/2014/main" id="{00000000-0008-0000-0500-0000DB000000}"/>
            </a:ext>
          </a:extLst>
        </xdr:cNvPr>
        <xdr:cNvSpPr>
          <a:spLocks noChangeShapeType="1"/>
        </xdr:cNvSpPr>
      </xdr:nvSpPr>
      <xdr:spPr bwMode="auto">
        <a:xfrm>
          <a:off x="207645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86</xdr:row>
      <xdr:rowOff>0</xdr:rowOff>
    </xdr:from>
    <xdr:to>
      <xdr:col>1</xdr:col>
      <xdr:colOff>9525</xdr:colOff>
      <xdr:row>86</xdr:row>
      <xdr:rowOff>0</xdr:rowOff>
    </xdr:to>
    <xdr:sp macro="" textlink="">
      <xdr:nvSpPr>
        <xdr:cNvPr id="220" name="Line 219">
          <a:extLst>
            <a:ext uri="{FF2B5EF4-FFF2-40B4-BE49-F238E27FC236}">
              <a16:creationId xmlns:a16="http://schemas.microsoft.com/office/drawing/2014/main" id="{00000000-0008-0000-0500-0000DC000000}"/>
            </a:ext>
          </a:extLst>
        </xdr:cNvPr>
        <xdr:cNvSpPr>
          <a:spLocks noChangeShapeType="1"/>
        </xdr:cNvSpPr>
      </xdr:nvSpPr>
      <xdr:spPr bwMode="auto">
        <a:xfrm>
          <a:off x="79057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86</xdr:row>
      <xdr:rowOff>0</xdr:rowOff>
    </xdr:from>
    <xdr:to>
      <xdr:col>1</xdr:col>
      <xdr:colOff>0</xdr:colOff>
      <xdr:row>86</xdr:row>
      <xdr:rowOff>0</xdr:rowOff>
    </xdr:to>
    <xdr:sp macro="" textlink="">
      <xdr:nvSpPr>
        <xdr:cNvPr id="221" name="Line 220">
          <a:extLst>
            <a:ext uri="{FF2B5EF4-FFF2-40B4-BE49-F238E27FC236}">
              <a16:creationId xmlns:a16="http://schemas.microsoft.com/office/drawing/2014/main" id="{00000000-0008-0000-0500-0000DD000000}"/>
            </a:ext>
          </a:extLst>
        </xdr:cNvPr>
        <xdr:cNvSpPr>
          <a:spLocks noChangeShapeType="1"/>
        </xdr:cNvSpPr>
      </xdr:nvSpPr>
      <xdr:spPr bwMode="auto">
        <a:xfrm>
          <a:off x="78105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84</xdr:row>
      <xdr:rowOff>66675</xdr:rowOff>
    </xdr:from>
    <xdr:to>
      <xdr:col>10</xdr:col>
      <xdr:colOff>428625</xdr:colOff>
      <xdr:row>84</xdr:row>
      <xdr:rowOff>66675</xdr:rowOff>
    </xdr:to>
    <xdr:sp macro="" textlink="">
      <xdr:nvSpPr>
        <xdr:cNvPr id="222" name="Line 221">
          <a:extLst>
            <a:ext uri="{FF2B5EF4-FFF2-40B4-BE49-F238E27FC236}">
              <a16:creationId xmlns:a16="http://schemas.microsoft.com/office/drawing/2014/main" id="{00000000-0008-0000-0500-0000DE000000}"/>
            </a:ext>
          </a:extLst>
        </xdr:cNvPr>
        <xdr:cNvSpPr>
          <a:spLocks noChangeShapeType="1"/>
        </xdr:cNvSpPr>
      </xdr:nvSpPr>
      <xdr:spPr bwMode="auto">
        <a:xfrm flipH="1" flipV="1">
          <a:off x="2486025" y="17630775"/>
          <a:ext cx="3590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86</xdr:row>
      <xdr:rowOff>0</xdr:rowOff>
    </xdr:from>
    <xdr:to>
      <xdr:col>11</xdr:col>
      <xdr:colOff>390525</xdr:colOff>
      <xdr:row>86</xdr:row>
      <xdr:rowOff>0</xdr:rowOff>
    </xdr:to>
    <xdr:sp macro="" textlink="">
      <xdr:nvSpPr>
        <xdr:cNvPr id="223" name="Line 222">
          <a:extLst>
            <a:ext uri="{FF2B5EF4-FFF2-40B4-BE49-F238E27FC236}">
              <a16:creationId xmlns:a16="http://schemas.microsoft.com/office/drawing/2014/main" id="{00000000-0008-0000-0500-0000DF000000}"/>
            </a:ext>
          </a:extLst>
        </xdr:cNvPr>
        <xdr:cNvSpPr>
          <a:spLocks noChangeShapeType="1"/>
        </xdr:cNvSpPr>
      </xdr:nvSpPr>
      <xdr:spPr bwMode="auto">
        <a:xfrm>
          <a:off x="648652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86</xdr:row>
      <xdr:rowOff>0</xdr:rowOff>
    </xdr:from>
    <xdr:to>
      <xdr:col>1</xdr:col>
      <xdr:colOff>361950</xdr:colOff>
      <xdr:row>86</xdr:row>
      <xdr:rowOff>0</xdr:rowOff>
    </xdr:to>
    <xdr:sp macro="" textlink="">
      <xdr:nvSpPr>
        <xdr:cNvPr id="224" name="Line 223">
          <a:extLst>
            <a:ext uri="{FF2B5EF4-FFF2-40B4-BE49-F238E27FC236}">
              <a16:creationId xmlns:a16="http://schemas.microsoft.com/office/drawing/2014/main" id="{00000000-0008-0000-0500-0000E0000000}"/>
            </a:ext>
          </a:extLst>
        </xdr:cNvPr>
        <xdr:cNvSpPr>
          <a:spLocks noChangeShapeType="1"/>
        </xdr:cNvSpPr>
      </xdr:nvSpPr>
      <xdr:spPr bwMode="auto">
        <a:xfrm>
          <a:off x="114300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86</xdr:row>
      <xdr:rowOff>0</xdr:rowOff>
    </xdr:from>
    <xdr:to>
      <xdr:col>4</xdr:col>
      <xdr:colOff>9525</xdr:colOff>
      <xdr:row>86</xdr:row>
      <xdr:rowOff>0</xdr:rowOff>
    </xdr:to>
    <xdr:sp macro="" textlink="">
      <xdr:nvSpPr>
        <xdr:cNvPr id="225" name="Line 224">
          <a:extLst>
            <a:ext uri="{FF2B5EF4-FFF2-40B4-BE49-F238E27FC236}">
              <a16:creationId xmlns:a16="http://schemas.microsoft.com/office/drawing/2014/main" id="{00000000-0008-0000-0500-0000E1000000}"/>
            </a:ext>
          </a:extLst>
        </xdr:cNvPr>
        <xdr:cNvSpPr>
          <a:spLocks noChangeShapeType="1"/>
        </xdr:cNvSpPr>
      </xdr:nvSpPr>
      <xdr:spPr bwMode="auto">
        <a:xfrm>
          <a:off x="2486025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86</xdr:row>
      <xdr:rowOff>0</xdr:rowOff>
    </xdr:from>
    <xdr:to>
      <xdr:col>11</xdr:col>
      <xdr:colOff>0</xdr:colOff>
      <xdr:row>86</xdr:row>
      <xdr:rowOff>0</xdr:rowOff>
    </xdr:to>
    <xdr:sp macro="" textlink="">
      <xdr:nvSpPr>
        <xdr:cNvPr id="226" name="Line 225">
          <a:extLst>
            <a:ext uri="{FF2B5EF4-FFF2-40B4-BE49-F238E27FC236}">
              <a16:creationId xmlns:a16="http://schemas.microsoft.com/office/drawing/2014/main" id="{00000000-0008-0000-0500-0000E2000000}"/>
            </a:ext>
          </a:extLst>
        </xdr:cNvPr>
        <xdr:cNvSpPr>
          <a:spLocks noChangeShapeType="1"/>
        </xdr:cNvSpPr>
      </xdr:nvSpPr>
      <xdr:spPr bwMode="auto">
        <a:xfrm>
          <a:off x="6096000" y="18011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107</xdr:row>
      <xdr:rowOff>0</xdr:rowOff>
    </xdr:from>
    <xdr:to>
      <xdr:col>5</xdr:col>
      <xdr:colOff>76200</xdr:colOff>
      <xdr:row>107</xdr:row>
      <xdr:rowOff>0</xdr:rowOff>
    </xdr:to>
    <xdr:sp macro="" textlink="">
      <xdr:nvSpPr>
        <xdr:cNvPr id="227" name="Line 226">
          <a:extLst>
            <a:ext uri="{FF2B5EF4-FFF2-40B4-BE49-F238E27FC236}">
              <a16:creationId xmlns:a16="http://schemas.microsoft.com/office/drawing/2014/main" id="{00000000-0008-0000-0500-0000E3000000}"/>
            </a:ext>
          </a:extLst>
        </xdr:cNvPr>
        <xdr:cNvSpPr>
          <a:spLocks noChangeShapeType="1"/>
        </xdr:cNvSpPr>
      </xdr:nvSpPr>
      <xdr:spPr bwMode="auto">
        <a:xfrm>
          <a:off x="2981325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107</xdr:row>
      <xdr:rowOff>0</xdr:rowOff>
    </xdr:from>
    <xdr:to>
      <xdr:col>9</xdr:col>
      <xdr:colOff>314325</xdr:colOff>
      <xdr:row>107</xdr:row>
      <xdr:rowOff>0</xdr:rowOff>
    </xdr:to>
    <xdr:sp macro="" textlink="">
      <xdr:nvSpPr>
        <xdr:cNvPr id="228" name="Line 227">
          <a:extLst>
            <a:ext uri="{FF2B5EF4-FFF2-40B4-BE49-F238E27FC236}">
              <a16:creationId xmlns:a16="http://schemas.microsoft.com/office/drawing/2014/main" id="{00000000-0008-0000-0500-0000E4000000}"/>
            </a:ext>
          </a:extLst>
        </xdr:cNvPr>
        <xdr:cNvSpPr>
          <a:spLocks noChangeShapeType="1"/>
        </xdr:cNvSpPr>
      </xdr:nvSpPr>
      <xdr:spPr bwMode="auto">
        <a:xfrm flipV="1">
          <a:off x="5505450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229" name="Line 228">
          <a:extLst>
            <a:ext uri="{FF2B5EF4-FFF2-40B4-BE49-F238E27FC236}">
              <a16:creationId xmlns:a16="http://schemas.microsoft.com/office/drawing/2014/main" id="{00000000-0008-0000-0500-0000E500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107</xdr:row>
      <xdr:rowOff>0</xdr:rowOff>
    </xdr:from>
    <xdr:to>
      <xdr:col>11</xdr:col>
      <xdr:colOff>419100</xdr:colOff>
      <xdr:row>107</xdr:row>
      <xdr:rowOff>0</xdr:rowOff>
    </xdr:to>
    <xdr:sp macro="" textlink="">
      <xdr:nvSpPr>
        <xdr:cNvPr id="230" name="Line 229">
          <a:extLst>
            <a:ext uri="{FF2B5EF4-FFF2-40B4-BE49-F238E27FC236}">
              <a16:creationId xmlns:a16="http://schemas.microsoft.com/office/drawing/2014/main" id="{00000000-0008-0000-0500-0000E6000000}"/>
            </a:ext>
          </a:extLst>
        </xdr:cNvPr>
        <xdr:cNvSpPr>
          <a:spLocks noChangeShapeType="1"/>
        </xdr:cNvSpPr>
      </xdr:nvSpPr>
      <xdr:spPr bwMode="auto">
        <a:xfrm>
          <a:off x="65151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107</xdr:row>
      <xdr:rowOff>0</xdr:rowOff>
    </xdr:from>
    <xdr:to>
      <xdr:col>2</xdr:col>
      <xdr:colOff>9525</xdr:colOff>
      <xdr:row>107</xdr:row>
      <xdr:rowOff>0</xdr:rowOff>
    </xdr:to>
    <xdr:sp macro="" textlink="">
      <xdr:nvSpPr>
        <xdr:cNvPr id="231" name="Line 230">
          <a:extLst>
            <a:ext uri="{FF2B5EF4-FFF2-40B4-BE49-F238E27FC236}">
              <a16:creationId xmlns:a16="http://schemas.microsoft.com/office/drawing/2014/main" id="{00000000-0008-0000-0500-0000E7000000}"/>
            </a:ext>
          </a:extLst>
        </xdr:cNvPr>
        <xdr:cNvSpPr>
          <a:spLocks noChangeShapeType="1"/>
        </xdr:cNvSpPr>
      </xdr:nvSpPr>
      <xdr:spPr bwMode="auto">
        <a:xfrm>
          <a:off x="1314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107</xdr:row>
      <xdr:rowOff>0</xdr:rowOff>
    </xdr:from>
    <xdr:to>
      <xdr:col>12</xdr:col>
      <xdr:colOff>304800</xdr:colOff>
      <xdr:row>107</xdr:row>
      <xdr:rowOff>0</xdr:rowOff>
    </xdr:to>
    <xdr:sp macro="" textlink="">
      <xdr:nvSpPr>
        <xdr:cNvPr id="232" name="Line 231">
          <a:extLst>
            <a:ext uri="{FF2B5EF4-FFF2-40B4-BE49-F238E27FC236}">
              <a16:creationId xmlns:a16="http://schemas.microsoft.com/office/drawing/2014/main" id="{00000000-0008-0000-0500-0000E8000000}"/>
            </a:ext>
          </a:extLst>
        </xdr:cNvPr>
        <xdr:cNvSpPr>
          <a:spLocks noChangeShapeType="1"/>
        </xdr:cNvSpPr>
      </xdr:nvSpPr>
      <xdr:spPr bwMode="auto">
        <a:xfrm>
          <a:off x="73152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107</xdr:row>
      <xdr:rowOff>0</xdr:rowOff>
    </xdr:from>
    <xdr:to>
      <xdr:col>14</xdr:col>
      <xdr:colOff>19050</xdr:colOff>
      <xdr:row>107</xdr:row>
      <xdr:rowOff>0</xdr:rowOff>
    </xdr:to>
    <xdr:sp macro="" textlink="">
      <xdr:nvSpPr>
        <xdr:cNvPr id="233" name="Line 232">
          <a:extLst>
            <a:ext uri="{FF2B5EF4-FFF2-40B4-BE49-F238E27FC236}">
              <a16:creationId xmlns:a16="http://schemas.microsoft.com/office/drawing/2014/main" id="{00000000-0008-0000-0500-0000E9000000}"/>
            </a:ext>
          </a:extLst>
        </xdr:cNvPr>
        <xdr:cNvSpPr>
          <a:spLocks noChangeShapeType="1"/>
        </xdr:cNvSpPr>
      </xdr:nvSpPr>
      <xdr:spPr bwMode="auto">
        <a:xfrm>
          <a:off x="8201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234" name="Line 233">
          <a:extLst>
            <a:ext uri="{FF2B5EF4-FFF2-40B4-BE49-F238E27FC236}">
              <a16:creationId xmlns:a16="http://schemas.microsoft.com/office/drawing/2014/main" id="{00000000-0008-0000-0500-0000EA00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107</xdr:row>
      <xdr:rowOff>0</xdr:rowOff>
    </xdr:from>
    <xdr:to>
      <xdr:col>10</xdr:col>
      <xdr:colOff>438150</xdr:colOff>
      <xdr:row>107</xdr:row>
      <xdr:rowOff>0</xdr:rowOff>
    </xdr:to>
    <xdr:sp macro="" textlink="">
      <xdr:nvSpPr>
        <xdr:cNvPr id="235" name="Line 234">
          <a:extLst>
            <a:ext uri="{FF2B5EF4-FFF2-40B4-BE49-F238E27FC236}">
              <a16:creationId xmlns:a16="http://schemas.microsoft.com/office/drawing/2014/main" id="{00000000-0008-0000-0500-0000EB000000}"/>
            </a:ext>
          </a:extLst>
        </xdr:cNvPr>
        <xdr:cNvSpPr>
          <a:spLocks noChangeShapeType="1"/>
        </xdr:cNvSpPr>
      </xdr:nvSpPr>
      <xdr:spPr bwMode="auto">
        <a:xfrm>
          <a:off x="60864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107</xdr:row>
      <xdr:rowOff>0</xdr:rowOff>
    </xdr:from>
    <xdr:to>
      <xdr:col>5</xdr:col>
      <xdr:colOff>76200</xdr:colOff>
      <xdr:row>107</xdr:row>
      <xdr:rowOff>0</xdr:rowOff>
    </xdr:to>
    <xdr:sp macro="" textlink="">
      <xdr:nvSpPr>
        <xdr:cNvPr id="236" name="Line 235">
          <a:extLst>
            <a:ext uri="{FF2B5EF4-FFF2-40B4-BE49-F238E27FC236}">
              <a16:creationId xmlns:a16="http://schemas.microsoft.com/office/drawing/2014/main" id="{00000000-0008-0000-0500-0000EC000000}"/>
            </a:ext>
          </a:extLst>
        </xdr:cNvPr>
        <xdr:cNvSpPr>
          <a:spLocks noChangeShapeType="1"/>
        </xdr:cNvSpPr>
      </xdr:nvSpPr>
      <xdr:spPr bwMode="auto">
        <a:xfrm>
          <a:off x="2981325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107</xdr:row>
      <xdr:rowOff>0</xdr:rowOff>
    </xdr:from>
    <xdr:to>
      <xdr:col>9</xdr:col>
      <xdr:colOff>314325</xdr:colOff>
      <xdr:row>107</xdr:row>
      <xdr:rowOff>0</xdr:rowOff>
    </xdr:to>
    <xdr:sp macro="" textlink="">
      <xdr:nvSpPr>
        <xdr:cNvPr id="237" name="Line 236">
          <a:extLst>
            <a:ext uri="{FF2B5EF4-FFF2-40B4-BE49-F238E27FC236}">
              <a16:creationId xmlns:a16="http://schemas.microsoft.com/office/drawing/2014/main" id="{00000000-0008-0000-0500-0000ED000000}"/>
            </a:ext>
          </a:extLst>
        </xdr:cNvPr>
        <xdr:cNvSpPr>
          <a:spLocks noChangeShapeType="1"/>
        </xdr:cNvSpPr>
      </xdr:nvSpPr>
      <xdr:spPr bwMode="auto">
        <a:xfrm flipV="1">
          <a:off x="5505450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238" name="Line 237">
          <a:extLst>
            <a:ext uri="{FF2B5EF4-FFF2-40B4-BE49-F238E27FC236}">
              <a16:creationId xmlns:a16="http://schemas.microsoft.com/office/drawing/2014/main" id="{00000000-0008-0000-0500-0000EE00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107</xdr:row>
      <xdr:rowOff>0</xdr:rowOff>
    </xdr:from>
    <xdr:to>
      <xdr:col>11</xdr:col>
      <xdr:colOff>409575</xdr:colOff>
      <xdr:row>107</xdr:row>
      <xdr:rowOff>0</xdr:rowOff>
    </xdr:to>
    <xdr:sp macro="" textlink="">
      <xdr:nvSpPr>
        <xdr:cNvPr id="239" name="Line 238">
          <a:extLst>
            <a:ext uri="{FF2B5EF4-FFF2-40B4-BE49-F238E27FC236}">
              <a16:creationId xmlns:a16="http://schemas.microsoft.com/office/drawing/2014/main" id="{00000000-0008-0000-0500-0000EF000000}"/>
            </a:ext>
          </a:extLst>
        </xdr:cNvPr>
        <xdr:cNvSpPr>
          <a:spLocks noChangeShapeType="1"/>
        </xdr:cNvSpPr>
      </xdr:nvSpPr>
      <xdr:spPr bwMode="auto">
        <a:xfrm>
          <a:off x="6505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107</xdr:row>
      <xdr:rowOff>0</xdr:rowOff>
    </xdr:from>
    <xdr:to>
      <xdr:col>2</xdr:col>
      <xdr:colOff>9525</xdr:colOff>
      <xdr:row>107</xdr:row>
      <xdr:rowOff>0</xdr:rowOff>
    </xdr:to>
    <xdr:sp macro="" textlink="">
      <xdr:nvSpPr>
        <xdr:cNvPr id="240" name="Line 239">
          <a:extLst>
            <a:ext uri="{FF2B5EF4-FFF2-40B4-BE49-F238E27FC236}">
              <a16:creationId xmlns:a16="http://schemas.microsoft.com/office/drawing/2014/main" id="{00000000-0008-0000-0500-0000F0000000}"/>
            </a:ext>
          </a:extLst>
        </xdr:cNvPr>
        <xdr:cNvSpPr>
          <a:spLocks noChangeShapeType="1"/>
        </xdr:cNvSpPr>
      </xdr:nvSpPr>
      <xdr:spPr bwMode="auto">
        <a:xfrm>
          <a:off x="1314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107</xdr:row>
      <xdr:rowOff>0</xdr:rowOff>
    </xdr:from>
    <xdr:to>
      <xdr:col>12</xdr:col>
      <xdr:colOff>304800</xdr:colOff>
      <xdr:row>107</xdr:row>
      <xdr:rowOff>0</xdr:rowOff>
    </xdr:to>
    <xdr:sp macro="" textlink="">
      <xdr:nvSpPr>
        <xdr:cNvPr id="241" name="Line 240">
          <a:extLst>
            <a:ext uri="{FF2B5EF4-FFF2-40B4-BE49-F238E27FC236}">
              <a16:creationId xmlns:a16="http://schemas.microsoft.com/office/drawing/2014/main" id="{00000000-0008-0000-0500-0000F1000000}"/>
            </a:ext>
          </a:extLst>
        </xdr:cNvPr>
        <xdr:cNvSpPr>
          <a:spLocks noChangeShapeType="1"/>
        </xdr:cNvSpPr>
      </xdr:nvSpPr>
      <xdr:spPr bwMode="auto">
        <a:xfrm>
          <a:off x="73152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107</xdr:row>
      <xdr:rowOff>0</xdr:rowOff>
    </xdr:from>
    <xdr:to>
      <xdr:col>14</xdr:col>
      <xdr:colOff>19050</xdr:colOff>
      <xdr:row>107</xdr:row>
      <xdr:rowOff>0</xdr:rowOff>
    </xdr:to>
    <xdr:sp macro="" textlink="">
      <xdr:nvSpPr>
        <xdr:cNvPr id="242" name="Line 241">
          <a:extLst>
            <a:ext uri="{FF2B5EF4-FFF2-40B4-BE49-F238E27FC236}">
              <a16:creationId xmlns:a16="http://schemas.microsoft.com/office/drawing/2014/main" id="{00000000-0008-0000-0500-0000F2000000}"/>
            </a:ext>
          </a:extLst>
        </xdr:cNvPr>
        <xdr:cNvSpPr>
          <a:spLocks noChangeShapeType="1"/>
        </xdr:cNvSpPr>
      </xdr:nvSpPr>
      <xdr:spPr bwMode="auto">
        <a:xfrm>
          <a:off x="8201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107</xdr:row>
      <xdr:rowOff>0</xdr:rowOff>
    </xdr:from>
    <xdr:to>
      <xdr:col>11</xdr:col>
      <xdr:colOff>428625</xdr:colOff>
      <xdr:row>107</xdr:row>
      <xdr:rowOff>0</xdr:rowOff>
    </xdr:to>
    <xdr:sp macro="" textlink="">
      <xdr:nvSpPr>
        <xdr:cNvPr id="243" name="Line 242">
          <a:extLst>
            <a:ext uri="{FF2B5EF4-FFF2-40B4-BE49-F238E27FC236}">
              <a16:creationId xmlns:a16="http://schemas.microsoft.com/office/drawing/2014/main" id="{00000000-0008-0000-0500-0000F3000000}"/>
            </a:ext>
          </a:extLst>
        </xdr:cNvPr>
        <xdr:cNvSpPr>
          <a:spLocks noChangeShapeType="1"/>
        </xdr:cNvSpPr>
      </xdr:nvSpPr>
      <xdr:spPr bwMode="auto">
        <a:xfrm>
          <a:off x="65246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107</xdr:row>
      <xdr:rowOff>0</xdr:rowOff>
    </xdr:from>
    <xdr:to>
      <xdr:col>2</xdr:col>
      <xdr:colOff>247650</xdr:colOff>
      <xdr:row>107</xdr:row>
      <xdr:rowOff>0</xdr:rowOff>
    </xdr:to>
    <xdr:sp macro="" textlink="">
      <xdr:nvSpPr>
        <xdr:cNvPr id="244" name="Line 243">
          <a:extLst>
            <a:ext uri="{FF2B5EF4-FFF2-40B4-BE49-F238E27FC236}">
              <a16:creationId xmlns:a16="http://schemas.microsoft.com/office/drawing/2014/main" id="{00000000-0008-0000-0500-0000F4000000}"/>
            </a:ext>
          </a:extLst>
        </xdr:cNvPr>
        <xdr:cNvSpPr>
          <a:spLocks noChangeShapeType="1"/>
        </xdr:cNvSpPr>
      </xdr:nvSpPr>
      <xdr:spPr bwMode="auto">
        <a:xfrm flipH="1">
          <a:off x="1552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107</xdr:row>
      <xdr:rowOff>0</xdr:rowOff>
    </xdr:from>
    <xdr:to>
      <xdr:col>2</xdr:col>
      <xdr:colOff>95250</xdr:colOff>
      <xdr:row>107</xdr:row>
      <xdr:rowOff>0</xdr:rowOff>
    </xdr:to>
    <xdr:sp macro="" textlink="">
      <xdr:nvSpPr>
        <xdr:cNvPr id="245" name="Line 244">
          <a:extLst>
            <a:ext uri="{FF2B5EF4-FFF2-40B4-BE49-F238E27FC236}">
              <a16:creationId xmlns:a16="http://schemas.microsoft.com/office/drawing/2014/main" id="{00000000-0008-0000-0500-0000F5000000}"/>
            </a:ext>
          </a:extLst>
        </xdr:cNvPr>
        <xdr:cNvSpPr>
          <a:spLocks noChangeShapeType="1"/>
        </xdr:cNvSpPr>
      </xdr:nvSpPr>
      <xdr:spPr bwMode="auto">
        <a:xfrm>
          <a:off x="14001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107</xdr:row>
      <xdr:rowOff>0</xdr:rowOff>
    </xdr:from>
    <xdr:to>
      <xdr:col>12</xdr:col>
      <xdr:colOff>285750</xdr:colOff>
      <xdr:row>107</xdr:row>
      <xdr:rowOff>0</xdr:rowOff>
    </xdr:to>
    <xdr:sp macro="" textlink="">
      <xdr:nvSpPr>
        <xdr:cNvPr id="246" name="Line 245">
          <a:extLst>
            <a:ext uri="{FF2B5EF4-FFF2-40B4-BE49-F238E27FC236}">
              <a16:creationId xmlns:a16="http://schemas.microsoft.com/office/drawing/2014/main" id="{00000000-0008-0000-0500-0000F6000000}"/>
            </a:ext>
          </a:extLst>
        </xdr:cNvPr>
        <xdr:cNvSpPr>
          <a:spLocks noChangeShapeType="1"/>
        </xdr:cNvSpPr>
      </xdr:nvSpPr>
      <xdr:spPr bwMode="auto">
        <a:xfrm>
          <a:off x="72961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107</xdr:row>
      <xdr:rowOff>0</xdr:rowOff>
    </xdr:from>
    <xdr:to>
      <xdr:col>12</xdr:col>
      <xdr:colOff>104775</xdr:colOff>
      <xdr:row>107</xdr:row>
      <xdr:rowOff>0</xdr:rowOff>
    </xdr:to>
    <xdr:sp macro="" textlink="">
      <xdr:nvSpPr>
        <xdr:cNvPr id="247" name="Line 246">
          <a:extLst>
            <a:ext uri="{FF2B5EF4-FFF2-40B4-BE49-F238E27FC236}">
              <a16:creationId xmlns:a16="http://schemas.microsoft.com/office/drawing/2014/main" id="{00000000-0008-0000-0500-0000F7000000}"/>
            </a:ext>
          </a:extLst>
        </xdr:cNvPr>
        <xdr:cNvSpPr>
          <a:spLocks noChangeShapeType="1"/>
        </xdr:cNvSpPr>
      </xdr:nvSpPr>
      <xdr:spPr bwMode="auto">
        <a:xfrm>
          <a:off x="71151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0</xdr:rowOff>
    </xdr:to>
    <xdr:sp macro="" textlink="">
      <xdr:nvSpPr>
        <xdr:cNvPr id="248" name="Line 247">
          <a:extLst>
            <a:ext uri="{FF2B5EF4-FFF2-40B4-BE49-F238E27FC236}">
              <a16:creationId xmlns:a16="http://schemas.microsoft.com/office/drawing/2014/main" id="{00000000-0008-0000-0500-0000F8000000}"/>
            </a:ext>
          </a:extLst>
        </xdr:cNvPr>
        <xdr:cNvSpPr>
          <a:spLocks noChangeShapeType="1"/>
        </xdr:cNvSpPr>
      </xdr:nvSpPr>
      <xdr:spPr bwMode="auto">
        <a:xfrm>
          <a:off x="7810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107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249" name="Line 248">
          <a:extLst>
            <a:ext uri="{FF2B5EF4-FFF2-40B4-BE49-F238E27FC236}">
              <a16:creationId xmlns:a16="http://schemas.microsoft.com/office/drawing/2014/main" id="{00000000-0008-0000-0500-0000F9000000}"/>
            </a:ext>
          </a:extLst>
        </xdr:cNvPr>
        <xdr:cNvSpPr>
          <a:spLocks noChangeShapeType="1"/>
        </xdr:cNvSpPr>
      </xdr:nvSpPr>
      <xdr:spPr bwMode="auto">
        <a:xfrm>
          <a:off x="2076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0</xdr:rowOff>
    </xdr:to>
    <xdr:sp macro="" textlink="">
      <xdr:nvSpPr>
        <xdr:cNvPr id="250" name="Line 249">
          <a:extLst>
            <a:ext uri="{FF2B5EF4-FFF2-40B4-BE49-F238E27FC236}">
              <a16:creationId xmlns:a16="http://schemas.microsoft.com/office/drawing/2014/main" id="{00000000-0008-0000-0500-0000FA000000}"/>
            </a:ext>
          </a:extLst>
        </xdr:cNvPr>
        <xdr:cNvSpPr>
          <a:spLocks noChangeShapeType="1"/>
        </xdr:cNvSpPr>
      </xdr:nvSpPr>
      <xdr:spPr bwMode="auto">
        <a:xfrm>
          <a:off x="7810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107</xdr:row>
      <xdr:rowOff>0</xdr:rowOff>
    </xdr:from>
    <xdr:to>
      <xdr:col>11</xdr:col>
      <xdr:colOff>390525</xdr:colOff>
      <xdr:row>107</xdr:row>
      <xdr:rowOff>0</xdr:rowOff>
    </xdr:to>
    <xdr:sp macro="" textlink="">
      <xdr:nvSpPr>
        <xdr:cNvPr id="251" name="Line 250">
          <a:extLst>
            <a:ext uri="{FF2B5EF4-FFF2-40B4-BE49-F238E27FC236}">
              <a16:creationId xmlns:a16="http://schemas.microsoft.com/office/drawing/2014/main" id="{00000000-0008-0000-0500-0000FB000000}"/>
            </a:ext>
          </a:extLst>
        </xdr:cNvPr>
        <xdr:cNvSpPr>
          <a:spLocks noChangeShapeType="1"/>
        </xdr:cNvSpPr>
      </xdr:nvSpPr>
      <xdr:spPr bwMode="auto">
        <a:xfrm>
          <a:off x="64865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107</xdr:row>
      <xdr:rowOff>0</xdr:rowOff>
    </xdr:from>
    <xdr:to>
      <xdr:col>1</xdr:col>
      <xdr:colOff>361950</xdr:colOff>
      <xdr:row>107</xdr:row>
      <xdr:rowOff>0</xdr:rowOff>
    </xdr:to>
    <xdr:sp macro="" textlink="">
      <xdr:nvSpPr>
        <xdr:cNvPr id="252" name="Line 251">
          <a:extLst>
            <a:ext uri="{FF2B5EF4-FFF2-40B4-BE49-F238E27FC236}">
              <a16:creationId xmlns:a16="http://schemas.microsoft.com/office/drawing/2014/main" id="{00000000-0008-0000-0500-0000FC000000}"/>
            </a:ext>
          </a:extLst>
        </xdr:cNvPr>
        <xdr:cNvSpPr>
          <a:spLocks noChangeShapeType="1"/>
        </xdr:cNvSpPr>
      </xdr:nvSpPr>
      <xdr:spPr bwMode="auto">
        <a:xfrm>
          <a:off x="11430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253" name="Line 252">
          <a:extLst>
            <a:ext uri="{FF2B5EF4-FFF2-40B4-BE49-F238E27FC236}">
              <a16:creationId xmlns:a16="http://schemas.microsoft.com/office/drawing/2014/main" id="{00000000-0008-0000-0500-0000FD00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107</xdr:row>
      <xdr:rowOff>0</xdr:rowOff>
    </xdr:from>
    <xdr:to>
      <xdr:col>11</xdr:col>
      <xdr:colOff>0</xdr:colOff>
      <xdr:row>107</xdr:row>
      <xdr:rowOff>0</xdr:rowOff>
    </xdr:to>
    <xdr:sp macro="" textlink="">
      <xdr:nvSpPr>
        <xdr:cNvPr id="254" name="Line 253">
          <a:extLst>
            <a:ext uri="{FF2B5EF4-FFF2-40B4-BE49-F238E27FC236}">
              <a16:creationId xmlns:a16="http://schemas.microsoft.com/office/drawing/2014/main" id="{00000000-0008-0000-0500-0000FE000000}"/>
            </a:ext>
          </a:extLst>
        </xdr:cNvPr>
        <xdr:cNvSpPr>
          <a:spLocks noChangeShapeType="1"/>
        </xdr:cNvSpPr>
      </xdr:nvSpPr>
      <xdr:spPr bwMode="auto">
        <a:xfrm>
          <a:off x="60960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107</xdr:row>
      <xdr:rowOff>0</xdr:rowOff>
    </xdr:from>
    <xdr:to>
      <xdr:col>2</xdr:col>
      <xdr:colOff>314325</xdr:colOff>
      <xdr:row>107</xdr:row>
      <xdr:rowOff>0</xdr:rowOff>
    </xdr:to>
    <xdr:sp macro="" textlink="">
      <xdr:nvSpPr>
        <xdr:cNvPr id="255" name="Line 254">
          <a:extLst>
            <a:ext uri="{FF2B5EF4-FFF2-40B4-BE49-F238E27FC236}">
              <a16:creationId xmlns:a16="http://schemas.microsoft.com/office/drawing/2014/main" id="{00000000-0008-0000-0500-0000FF000000}"/>
            </a:ext>
          </a:extLst>
        </xdr:cNvPr>
        <xdr:cNvSpPr>
          <a:spLocks noChangeShapeType="1"/>
        </xdr:cNvSpPr>
      </xdr:nvSpPr>
      <xdr:spPr bwMode="auto">
        <a:xfrm>
          <a:off x="16192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256" name="Line 255">
          <a:extLst>
            <a:ext uri="{FF2B5EF4-FFF2-40B4-BE49-F238E27FC236}">
              <a16:creationId xmlns:a16="http://schemas.microsoft.com/office/drawing/2014/main" id="{00000000-0008-0000-0500-00000001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257" name="Line 256">
          <a:extLst>
            <a:ext uri="{FF2B5EF4-FFF2-40B4-BE49-F238E27FC236}">
              <a16:creationId xmlns:a16="http://schemas.microsoft.com/office/drawing/2014/main" id="{00000000-0008-0000-0500-00000101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9525</xdr:colOff>
      <xdr:row>107</xdr:row>
      <xdr:rowOff>0</xdr:rowOff>
    </xdr:to>
    <xdr:sp macro="" textlink="">
      <xdr:nvSpPr>
        <xdr:cNvPr id="258" name="Line 257">
          <a:extLst>
            <a:ext uri="{FF2B5EF4-FFF2-40B4-BE49-F238E27FC236}">
              <a16:creationId xmlns:a16="http://schemas.microsoft.com/office/drawing/2014/main" id="{00000000-0008-0000-0500-000002010000}"/>
            </a:ext>
          </a:extLst>
        </xdr:cNvPr>
        <xdr:cNvSpPr>
          <a:spLocks noChangeShapeType="1"/>
        </xdr:cNvSpPr>
      </xdr:nvSpPr>
      <xdr:spPr bwMode="auto">
        <a:xfrm flipH="1" flipV="1">
          <a:off x="781050" y="238315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107</xdr:row>
      <xdr:rowOff>0</xdr:rowOff>
    </xdr:from>
    <xdr:to>
      <xdr:col>1</xdr:col>
      <xdr:colOff>19050</xdr:colOff>
      <xdr:row>107</xdr:row>
      <xdr:rowOff>0</xdr:rowOff>
    </xdr:to>
    <xdr:sp macro="" textlink="">
      <xdr:nvSpPr>
        <xdr:cNvPr id="259" name="Line 258">
          <a:extLst>
            <a:ext uri="{FF2B5EF4-FFF2-40B4-BE49-F238E27FC236}">
              <a16:creationId xmlns:a16="http://schemas.microsoft.com/office/drawing/2014/main" id="{00000000-0008-0000-0500-000003010000}"/>
            </a:ext>
          </a:extLst>
        </xdr:cNvPr>
        <xdr:cNvSpPr>
          <a:spLocks noChangeShapeType="1"/>
        </xdr:cNvSpPr>
      </xdr:nvSpPr>
      <xdr:spPr bwMode="auto">
        <a:xfrm>
          <a:off x="8001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107</xdr:row>
      <xdr:rowOff>0</xdr:rowOff>
    </xdr:from>
    <xdr:to>
      <xdr:col>2</xdr:col>
      <xdr:colOff>38100</xdr:colOff>
      <xdr:row>107</xdr:row>
      <xdr:rowOff>0</xdr:rowOff>
    </xdr:to>
    <xdr:sp macro="" textlink="">
      <xdr:nvSpPr>
        <xdr:cNvPr id="260" name="Line 259">
          <a:extLst>
            <a:ext uri="{FF2B5EF4-FFF2-40B4-BE49-F238E27FC236}">
              <a16:creationId xmlns:a16="http://schemas.microsoft.com/office/drawing/2014/main" id="{00000000-0008-0000-0500-000004010000}"/>
            </a:ext>
          </a:extLst>
        </xdr:cNvPr>
        <xdr:cNvSpPr>
          <a:spLocks noChangeShapeType="1"/>
        </xdr:cNvSpPr>
      </xdr:nvSpPr>
      <xdr:spPr bwMode="auto">
        <a:xfrm>
          <a:off x="1343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107</xdr:row>
      <xdr:rowOff>0</xdr:rowOff>
    </xdr:from>
    <xdr:to>
      <xdr:col>12</xdr:col>
      <xdr:colOff>361950</xdr:colOff>
      <xdr:row>107</xdr:row>
      <xdr:rowOff>0</xdr:rowOff>
    </xdr:to>
    <xdr:sp macro="" textlink="">
      <xdr:nvSpPr>
        <xdr:cNvPr id="261" name="Line 260">
          <a:extLst>
            <a:ext uri="{FF2B5EF4-FFF2-40B4-BE49-F238E27FC236}">
              <a16:creationId xmlns:a16="http://schemas.microsoft.com/office/drawing/2014/main" id="{00000000-0008-0000-0500-000005010000}"/>
            </a:ext>
          </a:extLst>
        </xdr:cNvPr>
        <xdr:cNvSpPr>
          <a:spLocks noChangeShapeType="1"/>
        </xdr:cNvSpPr>
      </xdr:nvSpPr>
      <xdr:spPr bwMode="auto">
        <a:xfrm>
          <a:off x="73723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838200</xdr:colOff>
      <xdr:row>107</xdr:row>
      <xdr:rowOff>0</xdr:rowOff>
    </xdr:from>
    <xdr:to>
      <xdr:col>13</xdr:col>
      <xdr:colOff>238125</xdr:colOff>
      <xdr:row>107</xdr:row>
      <xdr:rowOff>0</xdr:rowOff>
    </xdr:to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00000000-0008-0000-0500-000006010000}"/>
            </a:ext>
          </a:extLst>
        </xdr:cNvPr>
        <xdr:cNvSpPr>
          <a:spLocks noChangeArrowheads="1"/>
        </xdr:cNvSpPr>
      </xdr:nvSpPr>
      <xdr:spPr bwMode="auto">
        <a:xfrm>
          <a:off x="6934200" y="23831550"/>
          <a:ext cx="885825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PE</a:t>
          </a: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및주철관</a:t>
          </a:r>
        </a:p>
        <a:p>
          <a:pPr algn="l" rtl="0">
            <a:defRPr sz="1000"/>
          </a:pP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∮</a:t>
          </a: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500mm</a:t>
          </a:r>
        </a:p>
      </xdr:txBody>
    </xdr:sp>
    <xdr:clientData/>
  </xdr:twoCellAnchor>
  <xdr:twoCellAnchor>
    <xdr:from>
      <xdr:col>11</xdr:col>
      <xdr:colOff>857250</xdr:colOff>
      <xdr:row>107</xdr:row>
      <xdr:rowOff>0</xdr:rowOff>
    </xdr:from>
    <xdr:to>
      <xdr:col>13</xdr:col>
      <xdr:colOff>257175</xdr:colOff>
      <xdr:row>107</xdr:row>
      <xdr:rowOff>0</xdr:rowOff>
    </xdr:to>
    <xdr:sp macro="" textlink="">
      <xdr:nvSpPr>
        <xdr:cNvPr id="263" name="Rectangle 262">
          <a:extLst>
            <a:ext uri="{FF2B5EF4-FFF2-40B4-BE49-F238E27FC236}">
              <a16:creationId xmlns:a16="http://schemas.microsoft.com/office/drawing/2014/main" id="{00000000-0008-0000-0500-000007010000}"/>
            </a:ext>
          </a:extLst>
        </xdr:cNvPr>
        <xdr:cNvSpPr>
          <a:spLocks noChangeArrowheads="1"/>
        </xdr:cNvSpPr>
      </xdr:nvSpPr>
      <xdr:spPr bwMode="auto">
        <a:xfrm>
          <a:off x="6953250" y="23831550"/>
          <a:ext cx="885825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PE</a:t>
          </a: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및주철관</a:t>
          </a:r>
        </a:p>
        <a:p>
          <a:pPr algn="l" rtl="0">
            <a:defRPr sz="1000"/>
          </a:pPr>
          <a:r>
            <a:rPr lang="ko-KR" altLang="en-US" sz="1200" b="0" i="0" strike="noStrike">
              <a:solidFill>
                <a:srgbClr val="000000"/>
              </a:solidFill>
              <a:latin typeface="바탕체"/>
              <a:ea typeface="바탕체"/>
            </a:rPr>
            <a:t>∮</a:t>
          </a:r>
          <a:r>
            <a:rPr lang="en-US" altLang="ko-KR" sz="1200" b="0" i="0" strike="noStrike">
              <a:solidFill>
                <a:srgbClr val="000000"/>
              </a:solidFill>
              <a:latin typeface="바탕체"/>
              <a:ea typeface="바탕체"/>
            </a:rPr>
            <a:t>500mm</a:t>
          </a:r>
        </a:p>
      </xdr:txBody>
    </xdr:sp>
    <xdr:clientData/>
  </xdr:twoCellAnchor>
  <xdr:twoCellAnchor>
    <xdr:from>
      <xdr:col>2</xdr:col>
      <xdr:colOff>304800</xdr:colOff>
      <xdr:row>107</xdr:row>
      <xdr:rowOff>0</xdr:rowOff>
    </xdr:from>
    <xdr:to>
      <xdr:col>2</xdr:col>
      <xdr:colOff>304800</xdr:colOff>
      <xdr:row>107</xdr:row>
      <xdr:rowOff>0</xdr:rowOff>
    </xdr:to>
    <xdr:sp macro="" textlink="">
      <xdr:nvSpPr>
        <xdr:cNvPr id="264" name="Line 263">
          <a:extLst>
            <a:ext uri="{FF2B5EF4-FFF2-40B4-BE49-F238E27FC236}">
              <a16:creationId xmlns:a16="http://schemas.microsoft.com/office/drawing/2014/main" id="{00000000-0008-0000-0500-000008010000}"/>
            </a:ext>
          </a:extLst>
        </xdr:cNvPr>
        <xdr:cNvSpPr>
          <a:spLocks noChangeShapeType="1"/>
        </xdr:cNvSpPr>
      </xdr:nvSpPr>
      <xdr:spPr bwMode="auto">
        <a:xfrm>
          <a:off x="16097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107</xdr:row>
      <xdr:rowOff>0</xdr:rowOff>
    </xdr:from>
    <xdr:to>
      <xdr:col>2</xdr:col>
      <xdr:colOff>628650</xdr:colOff>
      <xdr:row>107</xdr:row>
      <xdr:rowOff>0</xdr:rowOff>
    </xdr:to>
    <xdr:sp macro="" textlink="">
      <xdr:nvSpPr>
        <xdr:cNvPr id="265" name="Line 264">
          <a:extLst>
            <a:ext uri="{FF2B5EF4-FFF2-40B4-BE49-F238E27FC236}">
              <a16:creationId xmlns:a16="http://schemas.microsoft.com/office/drawing/2014/main" id="{00000000-0008-0000-0500-000009010000}"/>
            </a:ext>
          </a:extLst>
        </xdr:cNvPr>
        <xdr:cNvSpPr>
          <a:spLocks noChangeShapeType="1"/>
        </xdr:cNvSpPr>
      </xdr:nvSpPr>
      <xdr:spPr bwMode="auto">
        <a:xfrm>
          <a:off x="1933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107</xdr:row>
      <xdr:rowOff>0</xdr:rowOff>
    </xdr:from>
    <xdr:to>
      <xdr:col>3</xdr:col>
      <xdr:colOff>171450</xdr:colOff>
      <xdr:row>107</xdr:row>
      <xdr:rowOff>0</xdr:rowOff>
    </xdr:to>
    <xdr:sp macro="" textlink="">
      <xdr:nvSpPr>
        <xdr:cNvPr id="266" name="Line 265">
          <a:extLst>
            <a:ext uri="{FF2B5EF4-FFF2-40B4-BE49-F238E27FC236}">
              <a16:creationId xmlns:a16="http://schemas.microsoft.com/office/drawing/2014/main" id="{00000000-0008-0000-0500-00000A010000}"/>
            </a:ext>
          </a:extLst>
        </xdr:cNvPr>
        <xdr:cNvSpPr>
          <a:spLocks noChangeShapeType="1"/>
        </xdr:cNvSpPr>
      </xdr:nvSpPr>
      <xdr:spPr bwMode="auto">
        <a:xfrm>
          <a:off x="22383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107</xdr:row>
      <xdr:rowOff>0</xdr:rowOff>
    </xdr:from>
    <xdr:to>
      <xdr:col>4</xdr:col>
      <xdr:colOff>114300</xdr:colOff>
      <xdr:row>107</xdr:row>
      <xdr:rowOff>0</xdr:rowOff>
    </xdr:to>
    <xdr:sp macro="" textlink="">
      <xdr:nvSpPr>
        <xdr:cNvPr id="267" name="Line 266">
          <a:extLst>
            <a:ext uri="{FF2B5EF4-FFF2-40B4-BE49-F238E27FC236}">
              <a16:creationId xmlns:a16="http://schemas.microsoft.com/office/drawing/2014/main" id="{00000000-0008-0000-0500-00000B010000}"/>
            </a:ext>
          </a:extLst>
        </xdr:cNvPr>
        <xdr:cNvSpPr>
          <a:spLocks noChangeShapeType="1"/>
        </xdr:cNvSpPr>
      </xdr:nvSpPr>
      <xdr:spPr bwMode="auto">
        <a:xfrm>
          <a:off x="25908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200025</xdr:colOff>
      <xdr:row>86</xdr:row>
      <xdr:rowOff>0</xdr:rowOff>
    </xdr:from>
    <xdr:to>
      <xdr:col>5</xdr:col>
      <xdr:colOff>9525</xdr:colOff>
      <xdr:row>86</xdr:row>
      <xdr:rowOff>0</xdr:rowOff>
    </xdr:to>
    <xdr:sp macro="" textlink="">
      <xdr:nvSpPr>
        <xdr:cNvPr id="268" name="Rectangle 267" descr="색종이 조각">
          <a:extLst>
            <a:ext uri="{FF2B5EF4-FFF2-40B4-BE49-F238E27FC236}">
              <a16:creationId xmlns:a16="http://schemas.microsoft.com/office/drawing/2014/main" id="{00000000-0008-0000-0500-00000C010000}"/>
            </a:ext>
          </a:extLst>
        </xdr:cNvPr>
        <xdr:cNvSpPr>
          <a:spLocks noChangeArrowheads="1"/>
        </xdr:cNvSpPr>
      </xdr:nvSpPr>
      <xdr:spPr bwMode="auto">
        <a:xfrm>
          <a:off x="1504950" y="18011775"/>
          <a:ext cx="1409700" cy="0"/>
        </a:xfrm>
        <a:prstGeom prst="rect">
          <a:avLst/>
        </a:prstGeom>
        <a:pattFill prst="lgConfetti">
          <a:fgClr>
            <a:srgbClr val="000000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171450</xdr:colOff>
      <xdr:row>62</xdr:row>
      <xdr:rowOff>9525</xdr:rowOff>
    </xdr:from>
    <xdr:to>
      <xdr:col>3</xdr:col>
      <xdr:colOff>295275</xdr:colOff>
      <xdr:row>65</xdr:row>
      <xdr:rowOff>133350</xdr:rowOff>
    </xdr:to>
    <xdr:sp macro="" textlink="">
      <xdr:nvSpPr>
        <xdr:cNvPr id="269" name="Rectangle 268" descr="색종이 조각">
          <a:extLst>
            <a:ext uri="{FF2B5EF4-FFF2-40B4-BE49-F238E27FC236}">
              <a16:creationId xmlns:a16="http://schemas.microsoft.com/office/drawing/2014/main" id="{00000000-0008-0000-0500-00000D010000}"/>
            </a:ext>
          </a:extLst>
        </xdr:cNvPr>
        <xdr:cNvSpPr>
          <a:spLocks noChangeArrowheads="1"/>
        </xdr:cNvSpPr>
      </xdr:nvSpPr>
      <xdr:spPr bwMode="auto">
        <a:xfrm>
          <a:off x="952500" y="13677900"/>
          <a:ext cx="1409700" cy="638175"/>
        </a:xfrm>
        <a:prstGeom prst="rect">
          <a:avLst/>
        </a:prstGeom>
        <a:pattFill prst="lgConfetti">
          <a:fgClr>
            <a:srgbClr val="000000"/>
          </a:fgClr>
          <a:bgClr>
            <a:srgbClr val="FFFFFF"/>
          </a:bgClr>
        </a:patt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190500</xdr:colOff>
      <xdr:row>65</xdr:row>
      <xdr:rowOff>161925</xdr:rowOff>
    </xdr:from>
    <xdr:to>
      <xdr:col>5</xdr:col>
      <xdr:colOff>57150</xdr:colOff>
      <xdr:row>65</xdr:row>
      <xdr:rowOff>161925</xdr:rowOff>
    </xdr:to>
    <xdr:sp macro="" textlink="">
      <xdr:nvSpPr>
        <xdr:cNvPr id="270" name="Line 269">
          <a:extLst>
            <a:ext uri="{FF2B5EF4-FFF2-40B4-BE49-F238E27FC236}">
              <a16:creationId xmlns:a16="http://schemas.microsoft.com/office/drawing/2014/main" id="{00000000-0008-0000-0500-00000E010000}"/>
            </a:ext>
          </a:extLst>
        </xdr:cNvPr>
        <xdr:cNvSpPr>
          <a:spLocks noChangeShapeType="1"/>
        </xdr:cNvSpPr>
      </xdr:nvSpPr>
      <xdr:spPr bwMode="auto">
        <a:xfrm>
          <a:off x="1495425" y="14344650"/>
          <a:ext cx="1466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266700</xdr:colOff>
      <xdr:row>64</xdr:row>
      <xdr:rowOff>123825</xdr:rowOff>
    </xdr:from>
    <xdr:to>
      <xdr:col>2</xdr:col>
      <xdr:colOff>400050</xdr:colOff>
      <xdr:row>65</xdr:row>
      <xdr:rowOff>85725</xdr:rowOff>
    </xdr:to>
    <xdr:sp macro="" textlink="">
      <xdr:nvSpPr>
        <xdr:cNvPr id="271" name="Oval 270">
          <a:extLst>
            <a:ext uri="{FF2B5EF4-FFF2-40B4-BE49-F238E27FC236}">
              <a16:creationId xmlns:a16="http://schemas.microsoft.com/office/drawing/2014/main" id="{00000000-0008-0000-0500-00000F010000}"/>
            </a:ext>
          </a:extLst>
        </xdr:cNvPr>
        <xdr:cNvSpPr>
          <a:spLocks noChangeArrowheads="1"/>
        </xdr:cNvSpPr>
      </xdr:nvSpPr>
      <xdr:spPr bwMode="auto">
        <a:xfrm>
          <a:off x="1571625" y="14135100"/>
          <a:ext cx="133350" cy="1333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504825</xdr:colOff>
      <xdr:row>65</xdr:row>
      <xdr:rowOff>66675</xdr:rowOff>
    </xdr:from>
    <xdr:to>
      <xdr:col>2</xdr:col>
      <xdr:colOff>600075</xdr:colOff>
      <xdr:row>65</xdr:row>
      <xdr:rowOff>142875</xdr:rowOff>
    </xdr:to>
    <xdr:sp macro="" textlink="">
      <xdr:nvSpPr>
        <xdr:cNvPr id="272" name="Oval 271">
          <a:extLst>
            <a:ext uri="{FF2B5EF4-FFF2-40B4-BE49-F238E27FC236}">
              <a16:creationId xmlns:a16="http://schemas.microsoft.com/office/drawing/2014/main" id="{00000000-0008-0000-0500-000010010000}"/>
            </a:ext>
          </a:extLst>
        </xdr:cNvPr>
        <xdr:cNvSpPr>
          <a:spLocks noChangeArrowheads="1"/>
        </xdr:cNvSpPr>
      </xdr:nvSpPr>
      <xdr:spPr bwMode="auto">
        <a:xfrm>
          <a:off x="1809750" y="142494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523875</xdr:colOff>
      <xdr:row>63</xdr:row>
      <xdr:rowOff>161925</xdr:rowOff>
    </xdr:from>
    <xdr:to>
      <xdr:col>2</xdr:col>
      <xdr:colOff>552450</xdr:colOff>
      <xdr:row>64</xdr:row>
      <xdr:rowOff>47625</xdr:rowOff>
    </xdr:to>
    <xdr:sp macro="" textlink="">
      <xdr:nvSpPr>
        <xdr:cNvPr id="273" name="Oval 272">
          <a:extLst>
            <a:ext uri="{FF2B5EF4-FFF2-40B4-BE49-F238E27FC236}">
              <a16:creationId xmlns:a16="http://schemas.microsoft.com/office/drawing/2014/main" id="{00000000-0008-0000-0500-000011010000}"/>
            </a:ext>
          </a:extLst>
        </xdr:cNvPr>
        <xdr:cNvSpPr>
          <a:spLocks noChangeArrowheads="1"/>
        </xdr:cNvSpPr>
      </xdr:nvSpPr>
      <xdr:spPr bwMode="auto">
        <a:xfrm>
          <a:off x="1828800" y="14001750"/>
          <a:ext cx="28575" cy="57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523875</xdr:colOff>
      <xdr:row>64</xdr:row>
      <xdr:rowOff>28575</xdr:rowOff>
    </xdr:from>
    <xdr:to>
      <xdr:col>2</xdr:col>
      <xdr:colOff>619125</xdr:colOff>
      <xdr:row>64</xdr:row>
      <xdr:rowOff>104775</xdr:rowOff>
    </xdr:to>
    <xdr:sp macro="" textlink="">
      <xdr:nvSpPr>
        <xdr:cNvPr id="274" name="Oval 273">
          <a:extLst>
            <a:ext uri="{FF2B5EF4-FFF2-40B4-BE49-F238E27FC236}">
              <a16:creationId xmlns:a16="http://schemas.microsoft.com/office/drawing/2014/main" id="{00000000-0008-0000-0500-000012010000}"/>
            </a:ext>
          </a:extLst>
        </xdr:cNvPr>
        <xdr:cNvSpPr>
          <a:spLocks noChangeArrowheads="1"/>
        </xdr:cNvSpPr>
      </xdr:nvSpPr>
      <xdr:spPr bwMode="auto">
        <a:xfrm>
          <a:off x="1828800" y="140398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209550</xdr:colOff>
      <xdr:row>65</xdr:row>
      <xdr:rowOff>19050</xdr:rowOff>
    </xdr:from>
    <xdr:to>
      <xdr:col>2</xdr:col>
      <xdr:colOff>323850</xdr:colOff>
      <xdr:row>65</xdr:row>
      <xdr:rowOff>104775</xdr:rowOff>
    </xdr:to>
    <xdr:sp macro="" textlink="">
      <xdr:nvSpPr>
        <xdr:cNvPr id="275" name="Oval 274">
          <a:extLst>
            <a:ext uri="{FF2B5EF4-FFF2-40B4-BE49-F238E27FC236}">
              <a16:creationId xmlns:a16="http://schemas.microsoft.com/office/drawing/2014/main" id="{00000000-0008-0000-0500-000013010000}"/>
            </a:ext>
          </a:extLst>
        </xdr:cNvPr>
        <xdr:cNvSpPr>
          <a:spLocks noChangeArrowheads="1"/>
        </xdr:cNvSpPr>
      </xdr:nvSpPr>
      <xdr:spPr bwMode="auto">
        <a:xfrm>
          <a:off x="1514475" y="14201775"/>
          <a:ext cx="114300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400050</xdr:colOff>
      <xdr:row>65</xdr:row>
      <xdr:rowOff>28575</xdr:rowOff>
    </xdr:from>
    <xdr:to>
      <xdr:col>2</xdr:col>
      <xdr:colOff>495300</xdr:colOff>
      <xdr:row>65</xdr:row>
      <xdr:rowOff>104775</xdr:rowOff>
    </xdr:to>
    <xdr:sp macro="" textlink="">
      <xdr:nvSpPr>
        <xdr:cNvPr id="276" name="Oval 275">
          <a:extLst>
            <a:ext uri="{FF2B5EF4-FFF2-40B4-BE49-F238E27FC236}">
              <a16:creationId xmlns:a16="http://schemas.microsoft.com/office/drawing/2014/main" id="{00000000-0008-0000-0500-000014010000}"/>
            </a:ext>
          </a:extLst>
        </xdr:cNvPr>
        <xdr:cNvSpPr>
          <a:spLocks noChangeArrowheads="1"/>
        </xdr:cNvSpPr>
      </xdr:nvSpPr>
      <xdr:spPr bwMode="auto">
        <a:xfrm>
          <a:off x="1704975" y="142113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247650</xdr:colOff>
      <xdr:row>63</xdr:row>
      <xdr:rowOff>123825</xdr:rowOff>
    </xdr:from>
    <xdr:to>
      <xdr:col>2</xdr:col>
      <xdr:colOff>361950</xdr:colOff>
      <xdr:row>64</xdr:row>
      <xdr:rowOff>57150</xdr:rowOff>
    </xdr:to>
    <xdr:sp macro="" textlink="">
      <xdr:nvSpPr>
        <xdr:cNvPr id="277" name="Oval 276">
          <a:extLst>
            <a:ext uri="{FF2B5EF4-FFF2-40B4-BE49-F238E27FC236}">
              <a16:creationId xmlns:a16="http://schemas.microsoft.com/office/drawing/2014/main" id="{00000000-0008-0000-0500-000015010000}"/>
            </a:ext>
          </a:extLst>
        </xdr:cNvPr>
        <xdr:cNvSpPr>
          <a:spLocks noChangeArrowheads="1"/>
        </xdr:cNvSpPr>
      </xdr:nvSpPr>
      <xdr:spPr bwMode="auto">
        <a:xfrm>
          <a:off x="1552575" y="13963650"/>
          <a:ext cx="11430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64</xdr:row>
      <xdr:rowOff>19050</xdr:rowOff>
    </xdr:from>
    <xdr:to>
      <xdr:col>2</xdr:col>
      <xdr:colOff>447675</xdr:colOff>
      <xdr:row>64</xdr:row>
      <xdr:rowOff>142875</xdr:rowOff>
    </xdr:to>
    <xdr:sp macro="" textlink="">
      <xdr:nvSpPr>
        <xdr:cNvPr id="278" name="Oval 277">
          <a:extLst>
            <a:ext uri="{FF2B5EF4-FFF2-40B4-BE49-F238E27FC236}">
              <a16:creationId xmlns:a16="http://schemas.microsoft.com/office/drawing/2014/main" id="{00000000-0008-0000-0500-000016010000}"/>
            </a:ext>
          </a:extLst>
        </xdr:cNvPr>
        <xdr:cNvSpPr>
          <a:spLocks noChangeArrowheads="1"/>
        </xdr:cNvSpPr>
      </xdr:nvSpPr>
      <xdr:spPr bwMode="auto">
        <a:xfrm>
          <a:off x="1628775" y="14030325"/>
          <a:ext cx="123825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63</xdr:row>
      <xdr:rowOff>0</xdr:rowOff>
    </xdr:from>
    <xdr:to>
      <xdr:col>2</xdr:col>
      <xdr:colOff>419100</xdr:colOff>
      <xdr:row>63</xdr:row>
      <xdr:rowOff>76200</xdr:rowOff>
    </xdr:to>
    <xdr:sp macro="" textlink="">
      <xdr:nvSpPr>
        <xdr:cNvPr id="279" name="Oval 278">
          <a:extLst>
            <a:ext uri="{FF2B5EF4-FFF2-40B4-BE49-F238E27FC236}">
              <a16:creationId xmlns:a16="http://schemas.microsoft.com/office/drawing/2014/main" id="{00000000-0008-0000-0500-000017010000}"/>
            </a:ext>
          </a:extLst>
        </xdr:cNvPr>
        <xdr:cNvSpPr>
          <a:spLocks noChangeArrowheads="1"/>
        </xdr:cNvSpPr>
      </xdr:nvSpPr>
      <xdr:spPr bwMode="auto">
        <a:xfrm>
          <a:off x="1628775" y="13839825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390525</xdr:colOff>
      <xdr:row>64</xdr:row>
      <xdr:rowOff>104775</xdr:rowOff>
    </xdr:from>
    <xdr:to>
      <xdr:col>2</xdr:col>
      <xdr:colOff>485775</xdr:colOff>
      <xdr:row>65</xdr:row>
      <xdr:rowOff>9525</xdr:rowOff>
    </xdr:to>
    <xdr:sp macro="" textlink="">
      <xdr:nvSpPr>
        <xdr:cNvPr id="280" name="Oval 279">
          <a:extLst>
            <a:ext uri="{FF2B5EF4-FFF2-40B4-BE49-F238E27FC236}">
              <a16:creationId xmlns:a16="http://schemas.microsoft.com/office/drawing/2014/main" id="{00000000-0008-0000-0500-000018010000}"/>
            </a:ext>
          </a:extLst>
        </xdr:cNvPr>
        <xdr:cNvSpPr>
          <a:spLocks noChangeArrowheads="1"/>
        </xdr:cNvSpPr>
      </xdr:nvSpPr>
      <xdr:spPr bwMode="auto">
        <a:xfrm>
          <a:off x="1695450" y="141160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180975</xdr:colOff>
      <xdr:row>63</xdr:row>
      <xdr:rowOff>28575</xdr:rowOff>
    </xdr:from>
    <xdr:to>
      <xdr:col>2</xdr:col>
      <xdr:colOff>276225</xdr:colOff>
      <xdr:row>63</xdr:row>
      <xdr:rowOff>104775</xdr:rowOff>
    </xdr:to>
    <xdr:sp macro="" textlink="">
      <xdr:nvSpPr>
        <xdr:cNvPr id="281" name="Oval 280">
          <a:extLst>
            <a:ext uri="{FF2B5EF4-FFF2-40B4-BE49-F238E27FC236}">
              <a16:creationId xmlns:a16="http://schemas.microsoft.com/office/drawing/2014/main" id="{00000000-0008-0000-0500-000019010000}"/>
            </a:ext>
          </a:extLst>
        </xdr:cNvPr>
        <xdr:cNvSpPr>
          <a:spLocks noChangeArrowheads="1"/>
        </xdr:cNvSpPr>
      </xdr:nvSpPr>
      <xdr:spPr bwMode="auto">
        <a:xfrm>
          <a:off x="1485900" y="138684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64</xdr:row>
      <xdr:rowOff>47625</xdr:rowOff>
    </xdr:from>
    <xdr:to>
      <xdr:col>2</xdr:col>
      <xdr:colOff>314325</xdr:colOff>
      <xdr:row>64</xdr:row>
      <xdr:rowOff>123825</xdr:rowOff>
    </xdr:to>
    <xdr:sp macro="" textlink="">
      <xdr:nvSpPr>
        <xdr:cNvPr id="282" name="Oval 281">
          <a:extLst>
            <a:ext uri="{FF2B5EF4-FFF2-40B4-BE49-F238E27FC236}">
              <a16:creationId xmlns:a16="http://schemas.microsoft.com/office/drawing/2014/main" id="{00000000-0008-0000-0500-00001A010000}"/>
            </a:ext>
          </a:extLst>
        </xdr:cNvPr>
        <xdr:cNvSpPr>
          <a:spLocks noChangeArrowheads="1"/>
        </xdr:cNvSpPr>
      </xdr:nvSpPr>
      <xdr:spPr bwMode="auto">
        <a:xfrm>
          <a:off x="1524000" y="140589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62</xdr:row>
      <xdr:rowOff>95250</xdr:rowOff>
    </xdr:from>
    <xdr:to>
      <xdr:col>2</xdr:col>
      <xdr:colOff>228600</xdr:colOff>
      <xdr:row>63</xdr:row>
      <xdr:rowOff>0</xdr:rowOff>
    </xdr:to>
    <xdr:sp macro="" textlink="">
      <xdr:nvSpPr>
        <xdr:cNvPr id="283" name="Oval 282">
          <a:extLst>
            <a:ext uri="{FF2B5EF4-FFF2-40B4-BE49-F238E27FC236}">
              <a16:creationId xmlns:a16="http://schemas.microsoft.com/office/drawing/2014/main" id="{00000000-0008-0000-0500-00001B010000}"/>
            </a:ext>
          </a:extLst>
        </xdr:cNvPr>
        <xdr:cNvSpPr>
          <a:spLocks noChangeArrowheads="1"/>
        </xdr:cNvSpPr>
      </xdr:nvSpPr>
      <xdr:spPr bwMode="auto">
        <a:xfrm>
          <a:off x="1438275" y="13763625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161925</xdr:colOff>
      <xdr:row>63</xdr:row>
      <xdr:rowOff>114300</xdr:rowOff>
    </xdr:from>
    <xdr:to>
      <xdr:col>2</xdr:col>
      <xdr:colOff>238125</xdr:colOff>
      <xdr:row>64</xdr:row>
      <xdr:rowOff>66675</xdr:rowOff>
    </xdr:to>
    <xdr:sp macro="" textlink="">
      <xdr:nvSpPr>
        <xdr:cNvPr id="284" name="Oval 283">
          <a:extLst>
            <a:ext uri="{FF2B5EF4-FFF2-40B4-BE49-F238E27FC236}">
              <a16:creationId xmlns:a16="http://schemas.microsoft.com/office/drawing/2014/main" id="{00000000-0008-0000-0500-00001C010000}"/>
            </a:ext>
          </a:extLst>
        </xdr:cNvPr>
        <xdr:cNvSpPr>
          <a:spLocks noChangeArrowheads="1"/>
        </xdr:cNvSpPr>
      </xdr:nvSpPr>
      <xdr:spPr bwMode="auto">
        <a:xfrm>
          <a:off x="1466850" y="13954125"/>
          <a:ext cx="76200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238125</xdr:colOff>
      <xdr:row>62</xdr:row>
      <xdr:rowOff>19050</xdr:rowOff>
    </xdr:from>
    <xdr:to>
      <xdr:col>2</xdr:col>
      <xdr:colOff>323850</xdr:colOff>
      <xdr:row>62</xdr:row>
      <xdr:rowOff>104775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0000000-0008-0000-0500-00001D010000}"/>
            </a:ext>
          </a:extLst>
        </xdr:cNvPr>
        <xdr:cNvSpPr>
          <a:spLocks noChangeArrowheads="1"/>
        </xdr:cNvSpPr>
      </xdr:nvSpPr>
      <xdr:spPr bwMode="auto">
        <a:xfrm>
          <a:off x="1543050" y="13687425"/>
          <a:ext cx="85725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266700</xdr:colOff>
      <xdr:row>62</xdr:row>
      <xdr:rowOff>133350</xdr:rowOff>
    </xdr:from>
    <xdr:to>
      <xdr:col>2</xdr:col>
      <xdr:colOff>342900</xdr:colOff>
      <xdr:row>63</xdr:row>
      <xdr:rowOff>38100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00000000-0008-0000-0500-00001E010000}"/>
            </a:ext>
          </a:extLst>
        </xdr:cNvPr>
        <xdr:cNvSpPr>
          <a:spLocks noChangeArrowheads="1"/>
        </xdr:cNvSpPr>
      </xdr:nvSpPr>
      <xdr:spPr bwMode="auto">
        <a:xfrm>
          <a:off x="1571625" y="1380172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63</xdr:row>
      <xdr:rowOff>47625</xdr:rowOff>
    </xdr:from>
    <xdr:to>
      <xdr:col>2</xdr:col>
      <xdr:colOff>523875</xdr:colOff>
      <xdr:row>63</xdr:row>
      <xdr:rowOff>161925</xdr:rowOff>
    </xdr:to>
    <xdr:sp macro="" textlink="">
      <xdr:nvSpPr>
        <xdr:cNvPr id="287" name="Oval 286">
          <a:extLst>
            <a:ext uri="{FF2B5EF4-FFF2-40B4-BE49-F238E27FC236}">
              <a16:creationId xmlns:a16="http://schemas.microsoft.com/office/drawing/2014/main" id="{00000000-0008-0000-0500-00001F010000}"/>
            </a:ext>
          </a:extLst>
        </xdr:cNvPr>
        <xdr:cNvSpPr>
          <a:spLocks noChangeArrowheads="1"/>
        </xdr:cNvSpPr>
      </xdr:nvSpPr>
      <xdr:spPr bwMode="auto">
        <a:xfrm>
          <a:off x="1752600" y="13887450"/>
          <a:ext cx="76200" cy="114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63</xdr:row>
      <xdr:rowOff>95250</xdr:rowOff>
    </xdr:from>
    <xdr:to>
      <xdr:col>2</xdr:col>
      <xdr:colOff>714375</xdr:colOff>
      <xdr:row>64</xdr:row>
      <xdr:rowOff>0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0000000-0008-0000-0500-000020010000}"/>
            </a:ext>
          </a:extLst>
        </xdr:cNvPr>
        <xdr:cNvSpPr>
          <a:spLocks noChangeArrowheads="1"/>
        </xdr:cNvSpPr>
      </xdr:nvSpPr>
      <xdr:spPr bwMode="auto">
        <a:xfrm>
          <a:off x="1943100" y="139350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495300</xdr:colOff>
      <xdr:row>64</xdr:row>
      <xdr:rowOff>95250</xdr:rowOff>
    </xdr:from>
    <xdr:to>
      <xdr:col>2</xdr:col>
      <xdr:colOff>47625</xdr:colOff>
      <xdr:row>65</xdr:row>
      <xdr:rowOff>0</xdr:rowOff>
    </xdr:to>
    <xdr:sp macro="" textlink="">
      <xdr:nvSpPr>
        <xdr:cNvPr id="289" name="Oval 288">
          <a:extLst>
            <a:ext uri="{FF2B5EF4-FFF2-40B4-BE49-F238E27FC236}">
              <a16:creationId xmlns:a16="http://schemas.microsoft.com/office/drawing/2014/main" id="{00000000-0008-0000-0500-000021010000}"/>
            </a:ext>
          </a:extLst>
        </xdr:cNvPr>
        <xdr:cNvSpPr>
          <a:spLocks noChangeArrowheads="1"/>
        </xdr:cNvSpPr>
      </xdr:nvSpPr>
      <xdr:spPr bwMode="auto">
        <a:xfrm>
          <a:off x="1276350" y="1410652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666750</xdr:colOff>
      <xdr:row>64</xdr:row>
      <xdr:rowOff>104775</xdr:rowOff>
    </xdr:from>
    <xdr:to>
      <xdr:col>3</xdr:col>
      <xdr:colOff>9525</xdr:colOff>
      <xdr:row>65</xdr:row>
      <xdr:rowOff>9525</xdr:rowOff>
    </xdr:to>
    <xdr:sp macro="" textlink="">
      <xdr:nvSpPr>
        <xdr:cNvPr id="290" name="Oval 289">
          <a:extLst>
            <a:ext uri="{FF2B5EF4-FFF2-40B4-BE49-F238E27FC236}">
              <a16:creationId xmlns:a16="http://schemas.microsoft.com/office/drawing/2014/main" id="{00000000-0008-0000-0500-000022010000}"/>
            </a:ext>
          </a:extLst>
        </xdr:cNvPr>
        <xdr:cNvSpPr>
          <a:spLocks noChangeArrowheads="1"/>
        </xdr:cNvSpPr>
      </xdr:nvSpPr>
      <xdr:spPr bwMode="auto">
        <a:xfrm>
          <a:off x="1971675" y="14116050"/>
          <a:ext cx="104775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733425</xdr:colOff>
      <xdr:row>64</xdr:row>
      <xdr:rowOff>133350</xdr:rowOff>
    </xdr:from>
    <xdr:to>
      <xdr:col>3</xdr:col>
      <xdr:colOff>47625</xdr:colOff>
      <xdr:row>65</xdr:row>
      <xdr:rowOff>57150</xdr:rowOff>
    </xdr:to>
    <xdr:sp macro="" textlink="">
      <xdr:nvSpPr>
        <xdr:cNvPr id="291" name="Oval 290">
          <a:extLst>
            <a:ext uri="{FF2B5EF4-FFF2-40B4-BE49-F238E27FC236}">
              <a16:creationId xmlns:a16="http://schemas.microsoft.com/office/drawing/2014/main" id="{00000000-0008-0000-0500-000023010000}"/>
            </a:ext>
          </a:extLst>
        </xdr:cNvPr>
        <xdr:cNvSpPr>
          <a:spLocks noChangeArrowheads="1"/>
        </xdr:cNvSpPr>
      </xdr:nvSpPr>
      <xdr:spPr bwMode="auto">
        <a:xfrm>
          <a:off x="2038350" y="14144625"/>
          <a:ext cx="76200" cy="95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285750</xdr:colOff>
      <xdr:row>64</xdr:row>
      <xdr:rowOff>28575</xdr:rowOff>
    </xdr:from>
    <xdr:to>
      <xdr:col>1</xdr:col>
      <xdr:colOff>361950</xdr:colOff>
      <xdr:row>64</xdr:row>
      <xdr:rowOff>133350</xdr:rowOff>
    </xdr:to>
    <xdr:sp macro="" textlink="">
      <xdr:nvSpPr>
        <xdr:cNvPr id="292" name="Oval 291">
          <a:extLst>
            <a:ext uri="{FF2B5EF4-FFF2-40B4-BE49-F238E27FC236}">
              <a16:creationId xmlns:a16="http://schemas.microsoft.com/office/drawing/2014/main" id="{00000000-0008-0000-0500-000024010000}"/>
            </a:ext>
          </a:extLst>
        </xdr:cNvPr>
        <xdr:cNvSpPr>
          <a:spLocks noChangeArrowheads="1"/>
        </xdr:cNvSpPr>
      </xdr:nvSpPr>
      <xdr:spPr bwMode="auto">
        <a:xfrm>
          <a:off x="1066800" y="14039850"/>
          <a:ext cx="7620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114300</xdr:colOff>
      <xdr:row>64</xdr:row>
      <xdr:rowOff>161925</xdr:rowOff>
    </xdr:from>
    <xdr:to>
      <xdr:col>3</xdr:col>
      <xdr:colOff>190500</xdr:colOff>
      <xdr:row>65</xdr:row>
      <xdr:rowOff>114300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00000000-0008-0000-0500-000025010000}"/>
            </a:ext>
          </a:extLst>
        </xdr:cNvPr>
        <xdr:cNvSpPr>
          <a:spLocks noChangeArrowheads="1"/>
        </xdr:cNvSpPr>
      </xdr:nvSpPr>
      <xdr:spPr bwMode="auto">
        <a:xfrm>
          <a:off x="2181225" y="14173200"/>
          <a:ext cx="76200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552450</xdr:colOff>
      <xdr:row>62</xdr:row>
      <xdr:rowOff>114300</xdr:rowOff>
    </xdr:from>
    <xdr:to>
      <xdr:col>2</xdr:col>
      <xdr:colOff>657225</xdr:colOff>
      <xdr:row>63</xdr:row>
      <xdr:rowOff>28575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00000000-0008-0000-0500-000026010000}"/>
            </a:ext>
          </a:extLst>
        </xdr:cNvPr>
        <xdr:cNvSpPr>
          <a:spLocks noChangeArrowheads="1"/>
        </xdr:cNvSpPr>
      </xdr:nvSpPr>
      <xdr:spPr bwMode="auto">
        <a:xfrm>
          <a:off x="1857375" y="13782675"/>
          <a:ext cx="104775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342900</xdr:colOff>
      <xdr:row>63</xdr:row>
      <xdr:rowOff>38100</xdr:rowOff>
    </xdr:from>
    <xdr:to>
      <xdr:col>1</xdr:col>
      <xdr:colOff>428625</xdr:colOff>
      <xdr:row>63</xdr:row>
      <xdr:rowOff>161925</xdr:rowOff>
    </xdr:to>
    <xdr:sp macro="" textlink="">
      <xdr:nvSpPr>
        <xdr:cNvPr id="295" name="Oval 294">
          <a:extLst>
            <a:ext uri="{FF2B5EF4-FFF2-40B4-BE49-F238E27FC236}">
              <a16:creationId xmlns:a16="http://schemas.microsoft.com/office/drawing/2014/main" id="{00000000-0008-0000-0500-000027010000}"/>
            </a:ext>
          </a:extLst>
        </xdr:cNvPr>
        <xdr:cNvSpPr>
          <a:spLocks noChangeArrowheads="1"/>
        </xdr:cNvSpPr>
      </xdr:nvSpPr>
      <xdr:spPr bwMode="auto">
        <a:xfrm>
          <a:off x="1123950" y="13877925"/>
          <a:ext cx="85725" cy="1238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47625</xdr:colOff>
      <xdr:row>63</xdr:row>
      <xdr:rowOff>47625</xdr:rowOff>
    </xdr:from>
    <xdr:to>
      <xdr:col>3</xdr:col>
      <xdr:colOff>123825</xdr:colOff>
      <xdr:row>63</xdr:row>
      <xdr:rowOff>123825</xdr:rowOff>
    </xdr:to>
    <xdr:sp macro="" textlink="">
      <xdr:nvSpPr>
        <xdr:cNvPr id="296" name="Oval 295">
          <a:extLst>
            <a:ext uri="{FF2B5EF4-FFF2-40B4-BE49-F238E27FC236}">
              <a16:creationId xmlns:a16="http://schemas.microsoft.com/office/drawing/2014/main" id="{00000000-0008-0000-0500-000028010000}"/>
            </a:ext>
          </a:extLst>
        </xdr:cNvPr>
        <xdr:cNvSpPr>
          <a:spLocks noChangeArrowheads="1"/>
        </xdr:cNvSpPr>
      </xdr:nvSpPr>
      <xdr:spPr bwMode="auto">
        <a:xfrm>
          <a:off x="2114550" y="13887450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533400</xdr:colOff>
      <xdr:row>64</xdr:row>
      <xdr:rowOff>142875</xdr:rowOff>
    </xdr:from>
    <xdr:to>
      <xdr:col>2</xdr:col>
      <xdr:colOff>628650</xdr:colOff>
      <xdr:row>65</xdr:row>
      <xdr:rowOff>47625</xdr:rowOff>
    </xdr:to>
    <xdr:sp macro="" textlink="">
      <xdr:nvSpPr>
        <xdr:cNvPr id="297" name="Oval 296">
          <a:extLst>
            <a:ext uri="{FF2B5EF4-FFF2-40B4-BE49-F238E27FC236}">
              <a16:creationId xmlns:a16="http://schemas.microsoft.com/office/drawing/2014/main" id="{00000000-0008-0000-0500-000029010000}"/>
            </a:ext>
          </a:extLst>
        </xdr:cNvPr>
        <xdr:cNvSpPr>
          <a:spLocks noChangeArrowheads="1"/>
        </xdr:cNvSpPr>
      </xdr:nvSpPr>
      <xdr:spPr bwMode="auto">
        <a:xfrm>
          <a:off x="1838325" y="1415415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752475</xdr:colOff>
      <xdr:row>64</xdr:row>
      <xdr:rowOff>9525</xdr:rowOff>
    </xdr:from>
    <xdr:to>
      <xdr:col>3</xdr:col>
      <xdr:colOff>85725</xdr:colOff>
      <xdr:row>64</xdr:row>
      <xdr:rowOff>85725</xdr:rowOff>
    </xdr:to>
    <xdr:sp macro="" textlink="">
      <xdr:nvSpPr>
        <xdr:cNvPr id="298" name="Oval 297">
          <a:extLst>
            <a:ext uri="{FF2B5EF4-FFF2-40B4-BE49-F238E27FC236}">
              <a16:creationId xmlns:a16="http://schemas.microsoft.com/office/drawing/2014/main" id="{00000000-0008-0000-0500-00002A010000}"/>
            </a:ext>
          </a:extLst>
        </xdr:cNvPr>
        <xdr:cNvSpPr>
          <a:spLocks noChangeArrowheads="1"/>
        </xdr:cNvSpPr>
      </xdr:nvSpPr>
      <xdr:spPr bwMode="auto">
        <a:xfrm>
          <a:off x="2057400" y="14020800"/>
          <a:ext cx="9525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619125</xdr:colOff>
      <xdr:row>63</xdr:row>
      <xdr:rowOff>152400</xdr:rowOff>
    </xdr:from>
    <xdr:to>
      <xdr:col>2</xdr:col>
      <xdr:colOff>695325</xdr:colOff>
      <xdr:row>64</xdr:row>
      <xdr:rowOff>85725</xdr:rowOff>
    </xdr:to>
    <xdr:sp macro="" textlink="">
      <xdr:nvSpPr>
        <xdr:cNvPr id="299" name="Oval 298">
          <a:extLst>
            <a:ext uri="{FF2B5EF4-FFF2-40B4-BE49-F238E27FC236}">
              <a16:creationId xmlns:a16="http://schemas.microsoft.com/office/drawing/2014/main" id="{00000000-0008-0000-0500-00002B010000}"/>
            </a:ext>
          </a:extLst>
        </xdr:cNvPr>
        <xdr:cNvSpPr>
          <a:spLocks noChangeArrowheads="1"/>
        </xdr:cNvSpPr>
      </xdr:nvSpPr>
      <xdr:spPr bwMode="auto">
        <a:xfrm>
          <a:off x="1924050" y="13992225"/>
          <a:ext cx="76200" cy="10477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57150</xdr:colOff>
      <xdr:row>63</xdr:row>
      <xdr:rowOff>76200</xdr:rowOff>
    </xdr:from>
    <xdr:to>
      <xdr:col>2</xdr:col>
      <xdr:colOff>133350</xdr:colOff>
      <xdr:row>64</xdr:row>
      <xdr:rowOff>19050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00000000-0008-0000-0500-00002C010000}"/>
            </a:ext>
          </a:extLst>
        </xdr:cNvPr>
        <xdr:cNvSpPr>
          <a:spLocks noChangeArrowheads="1"/>
        </xdr:cNvSpPr>
      </xdr:nvSpPr>
      <xdr:spPr bwMode="auto">
        <a:xfrm>
          <a:off x="1362075" y="13916025"/>
          <a:ext cx="76200" cy="1143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628650</xdr:colOff>
      <xdr:row>62</xdr:row>
      <xdr:rowOff>76200</xdr:rowOff>
    </xdr:from>
    <xdr:to>
      <xdr:col>2</xdr:col>
      <xdr:colOff>704850</xdr:colOff>
      <xdr:row>62</xdr:row>
      <xdr:rowOff>152400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00000000-0008-0000-0500-00002D010000}"/>
            </a:ext>
          </a:extLst>
        </xdr:cNvPr>
        <xdr:cNvSpPr>
          <a:spLocks noChangeArrowheads="1"/>
        </xdr:cNvSpPr>
      </xdr:nvSpPr>
      <xdr:spPr bwMode="auto">
        <a:xfrm>
          <a:off x="1933575" y="13744575"/>
          <a:ext cx="76200" cy="762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457200</xdr:colOff>
      <xdr:row>63</xdr:row>
      <xdr:rowOff>28575</xdr:rowOff>
    </xdr:from>
    <xdr:to>
      <xdr:col>2</xdr:col>
      <xdr:colOff>533400</xdr:colOff>
      <xdr:row>63</xdr:row>
      <xdr:rowOff>114300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00000000-0008-0000-0500-00002E010000}"/>
            </a:ext>
          </a:extLst>
        </xdr:cNvPr>
        <xdr:cNvSpPr>
          <a:spLocks noChangeArrowheads="1"/>
        </xdr:cNvSpPr>
      </xdr:nvSpPr>
      <xdr:spPr bwMode="auto">
        <a:xfrm>
          <a:off x="1762125" y="13868400"/>
          <a:ext cx="76200" cy="8572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161925</xdr:colOff>
      <xdr:row>59</xdr:row>
      <xdr:rowOff>152400</xdr:rowOff>
    </xdr:from>
    <xdr:to>
      <xdr:col>4</xdr:col>
      <xdr:colOff>371475</xdr:colOff>
      <xdr:row>62</xdr:row>
      <xdr:rowOff>19050</xdr:rowOff>
    </xdr:to>
    <xdr:sp macro="" textlink="">
      <xdr:nvSpPr>
        <xdr:cNvPr id="303" name="Freeform 302" descr="75%">
          <a:extLst>
            <a:ext uri="{FF2B5EF4-FFF2-40B4-BE49-F238E27FC236}">
              <a16:creationId xmlns:a16="http://schemas.microsoft.com/office/drawing/2014/main" id="{00000000-0008-0000-0500-00002F010000}"/>
            </a:ext>
          </a:extLst>
        </xdr:cNvPr>
        <xdr:cNvSpPr>
          <a:spLocks/>
        </xdr:cNvSpPr>
      </xdr:nvSpPr>
      <xdr:spPr bwMode="auto">
        <a:xfrm>
          <a:off x="942975" y="13306425"/>
          <a:ext cx="1905000" cy="381000"/>
        </a:xfrm>
        <a:custGeom>
          <a:avLst/>
          <a:gdLst>
            <a:gd name="T0" fmla="*/ 2147483647 w 225"/>
            <a:gd name="T1" fmla="*/ 2147483647 h 42"/>
            <a:gd name="T2" fmla="*/ 2147483647 w 225"/>
            <a:gd name="T3" fmla="*/ 2147483647 h 42"/>
            <a:gd name="T4" fmla="*/ 2147483647 w 225"/>
            <a:gd name="T5" fmla="*/ 2147483647 h 42"/>
            <a:gd name="T6" fmla="*/ 2147483647 w 225"/>
            <a:gd name="T7" fmla="*/ 2147483647 h 42"/>
            <a:gd name="T8" fmla="*/ 2147483647 w 225"/>
            <a:gd name="T9" fmla="*/ 2147483647 h 42"/>
            <a:gd name="T10" fmla="*/ 2147483647 w 225"/>
            <a:gd name="T11" fmla="*/ 2147483647 h 42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0 w 225"/>
            <a:gd name="T19" fmla="*/ 0 h 42"/>
            <a:gd name="T20" fmla="*/ 225 w 225"/>
            <a:gd name="T21" fmla="*/ 42 h 42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25" h="42">
              <a:moveTo>
                <a:pt x="27" y="5"/>
              </a:moveTo>
              <a:cubicBezTo>
                <a:pt x="54" y="0"/>
                <a:pt x="169" y="3"/>
                <a:pt x="197" y="5"/>
              </a:cubicBezTo>
              <a:cubicBezTo>
                <a:pt x="225" y="7"/>
                <a:pt x="205" y="12"/>
                <a:pt x="197" y="17"/>
              </a:cubicBezTo>
              <a:cubicBezTo>
                <a:pt x="189" y="22"/>
                <a:pt x="173" y="32"/>
                <a:pt x="146" y="35"/>
              </a:cubicBezTo>
              <a:cubicBezTo>
                <a:pt x="119" y="38"/>
                <a:pt x="54" y="42"/>
                <a:pt x="35" y="37"/>
              </a:cubicBezTo>
              <a:cubicBezTo>
                <a:pt x="16" y="32"/>
                <a:pt x="0" y="10"/>
                <a:pt x="27" y="5"/>
              </a:cubicBezTo>
              <a:close/>
            </a:path>
          </a:pathLst>
        </a:custGeom>
        <a:pattFill prst="pct75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38100</xdr:colOff>
      <xdr:row>54</xdr:row>
      <xdr:rowOff>28575</xdr:rowOff>
    </xdr:from>
    <xdr:to>
      <xdr:col>14</xdr:col>
      <xdr:colOff>723900</xdr:colOff>
      <xdr:row>85</xdr:row>
      <xdr:rowOff>133350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00000000-0008-0000-0500-000030010000}"/>
            </a:ext>
          </a:extLst>
        </xdr:cNvPr>
        <xdr:cNvSpPr>
          <a:spLocks noChangeArrowheads="1"/>
        </xdr:cNvSpPr>
      </xdr:nvSpPr>
      <xdr:spPr bwMode="auto">
        <a:xfrm>
          <a:off x="38100" y="12030075"/>
          <a:ext cx="8867775" cy="583882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86</xdr:row>
      <xdr:rowOff>76200</xdr:rowOff>
    </xdr:from>
    <xdr:to>
      <xdr:col>14</xdr:col>
      <xdr:colOff>695325</xdr:colOff>
      <xdr:row>107</xdr:row>
      <xdr:rowOff>0</xdr:rowOff>
    </xdr:to>
    <xdr:sp macro="" textlink="">
      <xdr:nvSpPr>
        <xdr:cNvPr id="305" name="Rectangle 304">
          <a:extLst>
            <a:ext uri="{FF2B5EF4-FFF2-40B4-BE49-F238E27FC236}">
              <a16:creationId xmlns:a16="http://schemas.microsoft.com/office/drawing/2014/main" id="{00000000-0008-0000-0500-000031010000}"/>
            </a:ext>
          </a:extLst>
        </xdr:cNvPr>
        <xdr:cNvSpPr>
          <a:spLocks noChangeArrowheads="1"/>
        </xdr:cNvSpPr>
      </xdr:nvSpPr>
      <xdr:spPr bwMode="auto">
        <a:xfrm>
          <a:off x="0" y="18087975"/>
          <a:ext cx="8877300" cy="5743575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142875</xdr:colOff>
      <xdr:row>80</xdr:row>
      <xdr:rowOff>9525</xdr:rowOff>
    </xdr:from>
    <xdr:to>
      <xdr:col>3</xdr:col>
      <xdr:colOff>142875</xdr:colOff>
      <xdr:row>82</xdr:row>
      <xdr:rowOff>142875</xdr:rowOff>
    </xdr:to>
    <xdr:sp macro="" textlink="">
      <xdr:nvSpPr>
        <xdr:cNvPr id="306" name="Line 305">
          <a:extLst>
            <a:ext uri="{FF2B5EF4-FFF2-40B4-BE49-F238E27FC236}">
              <a16:creationId xmlns:a16="http://schemas.microsoft.com/office/drawing/2014/main" id="{00000000-0008-0000-0500-000032010000}"/>
            </a:ext>
          </a:extLst>
        </xdr:cNvPr>
        <xdr:cNvSpPr>
          <a:spLocks noChangeShapeType="1"/>
        </xdr:cNvSpPr>
      </xdr:nvSpPr>
      <xdr:spPr bwMode="auto">
        <a:xfrm>
          <a:off x="2209800" y="1688782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80</xdr:row>
      <xdr:rowOff>0</xdr:rowOff>
    </xdr:from>
    <xdr:to>
      <xdr:col>3</xdr:col>
      <xdr:colOff>276225</xdr:colOff>
      <xdr:row>80</xdr:row>
      <xdr:rowOff>0</xdr:rowOff>
    </xdr:to>
    <xdr:sp macro="" textlink="">
      <xdr:nvSpPr>
        <xdr:cNvPr id="307" name="Line 306">
          <a:extLst>
            <a:ext uri="{FF2B5EF4-FFF2-40B4-BE49-F238E27FC236}">
              <a16:creationId xmlns:a16="http://schemas.microsoft.com/office/drawing/2014/main" id="{00000000-0008-0000-0500-000033010000}"/>
            </a:ext>
          </a:extLst>
        </xdr:cNvPr>
        <xdr:cNvSpPr>
          <a:spLocks noChangeShapeType="1"/>
        </xdr:cNvSpPr>
      </xdr:nvSpPr>
      <xdr:spPr bwMode="auto">
        <a:xfrm>
          <a:off x="2066925" y="16878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82</xdr:row>
      <xdr:rowOff>161925</xdr:rowOff>
    </xdr:from>
    <xdr:to>
      <xdr:col>3</xdr:col>
      <xdr:colOff>276225</xdr:colOff>
      <xdr:row>82</xdr:row>
      <xdr:rowOff>161925</xdr:rowOff>
    </xdr:to>
    <xdr:sp macro="" textlink="">
      <xdr:nvSpPr>
        <xdr:cNvPr id="308" name="Line 307">
          <a:extLst>
            <a:ext uri="{FF2B5EF4-FFF2-40B4-BE49-F238E27FC236}">
              <a16:creationId xmlns:a16="http://schemas.microsoft.com/office/drawing/2014/main" id="{00000000-0008-0000-0500-000034010000}"/>
            </a:ext>
          </a:extLst>
        </xdr:cNvPr>
        <xdr:cNvSpPr>
          <a:spLocks noChangeShapeType="1"/>
        </xdr:cNvSpPr>
      </xdr:nvSpPr>
      <xdr:spPr bwMode="auto">
        <a:xfrm>
          <a:off x="2066925" y="17383125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704850</xdr:colOff>
      <xdr:row>72</xdr:row>
      <xdr:rowOff>0</xdr:rowOff>
    </xdr:from>
    <xdr:to>
      <xdr:col>13</xdr:col>
      <xdr:colOff>647700</xdr:colOff>
      <xdr:row>72</xdr:row>
      <xdr:rowOff>0</xdr:rowOff>
    </xdr:to>
    <xdr:sp macro="" textlink="">
      <xdr:nvSpPr>
        <xdr:cNvPr id="309" name="Line 308">
          <a:extLst>
            <a:ext uri="{FF2B5EF4-FFF2-40B4-BE49-F238E27FC236}">
              <a16:creationId xmlns:a16="http://schemas.microsoft.com/office/drawing/2014/main" id="{00000000-0008-0000-0500-000035010000}"/>
            </a:ext>
          </a:extLst>
        </xdr:cNvPr>
        <xdr:cNvSpPr>
          <a:spLocks noChangeShapeType="1"/>
        </xdr:cNvSpPr>
      </xdr:nvSpPr>
      <xdr:spPr bwMode="auto">
        <a:xfrm>
          <a:off x="6800850" y="15487650"/>
          <a:ext cx="1381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60</xdr:row>
      <xdr:rowOff>9525</xdr:rowOff>
    </xdr:from>
    <xdr:to>
      <xdr:col>13</xdr:col>
      <xdr:colOff>9525</xdr:colOff>
      <xdr:row>71</xdr:row>
      <xdr:rowOff>161925</xdr:rowOff>
    </xdr:to>
    <xdr:sp macro="" textlink="">
      <xdr:nvSpPr>
        <xdr:cNvPr id="310" name="Line 309">
          <a:extLst>
            <a:ext uri="{FF2B5EF4-FFF2-40B4-BE49-F238E27FC236}">
              <a16:creationId xmlns:a16="http://schemas.microsoft.com/office/drawing/2014/main" id="{00000000-0008-0000-0500-000036010000}"/>
            </a:ext>
          </a:extLst>
        </xdr:cNvPr>
        <xdr:cNvSpPr>
          <a:spLocks noChangeShapeType="1"/>
        </xdr:cNvSpPr>
      </xdr:nvSpPr>
      <xdr:spPr bwMode="auto">
        <a:xfrm>
          <a:off x="7591425" y="13335000"/>
          <a:ext cx="0" cy="21431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72</xdr:row>
      <xdr:rowOff>28575</xdr:rowOff>
    </xdr:from>
    <xdr:to>
      <xdr:col>13</xdr:col>
      <xdr:colOff>9525</xdr:colOff>
      <xdr:row>83</xdr:row>
      <xdr:rowOff>9525</xdr:rowOff>
    </xdr:to>
    <xdr:sp macro="" textlink="">
      <xdr:nvSpPr>
        <xdr:cNvPr id="311" name="Line 310">
          <a:extLst>
            <a:ext uri="{FF2B5EF4-FFF2-40B4-BE49-F238E27FC236}">
              <a16:creationId xmlns:a16="http://schemas.microsoft.com/office/drawing/2014/main" id="{00000000-0008-0000-0500-000037010000}"/>
            </a:ext>
          </a:extLst>
        </xdr:cNvPr>
        <xdr:cNvSpPr>
          <a:spLocks noChangeShapeType="1"/>
        </xdr:cNvSpPr>
      </xdr:nvSpPr>
      <xdr:spPr bwMode="auto">
        <a:xfrm>
          <a:off x="7591425" y="15516225"/>
          <a:ext cx="0" cy="1885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107</xdr:row>
      <xdr:rowOff>0</xdr:rowOff>
    </xdr:from>
    <xdr:to>
      <xdr:col>6</xdr:col>
      <xdr:colOff>9525</xdr:colOff>
      <xdr:row>107</xdr:row>
      <xdr:rowOff>0</xdr:rowOff>
    </xdr:to>
    <xdr:sp macro="" textlink="">
      <xdr:nvSpPr>
        <xdr:cNvPr id="312" name="Rectangle 311" descr="수평 벽돌 무늬">
          <a:extLst>
            <a:ext uri="{FF2B5EF4-FFF2-40B4-BE49-F238E27FC236}">
              <a16:creationId xmlns:a16="http://schemas.microsoft.com/office/drawing/2014/main" id="{00000000-0008-0000-0500-000038010000}"/>
            </a:ext>
          </a:extLst>
        </xdr:cNvPr>
        <xdr:cNvSpPr>
          <a:spLocks noChangeArrowheads="1"/>
        </xdr:cNvSpPr>
      </xdr:nvSpPr>
      <xdr:spPr bwMode="auto">
        <a:xfrm>
          <a:off x="2905125" y="23831550"/>
          <a:ext cx="352425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9525</xdr:colOff>
      <xdr:row>107</xdr:row>
      <xdr:rowOff>0</xdr:rowOff>
    </xdr:from>
    <xdr:to>
      <xdr:col>9</xdr:col>
      <xdr:colOff>371475</xdr:colOff>
      <xdr:row>107</xdr:row>
      <xdr:rowOff>0</xdr:rowOff>
    </xdr:to>
    <xdr:sp macro="" textlink="">
      <xdr:nvSpPr>
        <xdr:cNvPr id="313" name="Rectangle 312" descr="수평 벽돌 무늬">
          <a:extLst>
            <a:ext uri="{FF2B5EF4-FFF2-40B4-BE49-F238E27FC236}">
              <a16:creationId xmlns:a16="http://schemas.microsoft.com/office/drawing/2014/main" id="{00000000-0008-0000-0500-000039010000}"/>
            </a:ext>
          </a:extLst>
        </xdr:cNvPr>
        <xdr:cNvSpPr>
          <a:spLocks noChangeArrowheads="1"/>
        </xdr:cNvSpPr>
      </xdr:nvSpPr>
      <xdr:spPr bwMode="auto">
        <a:xfrm>
          <a:off x="5200650" y="23831550"/>
          <a:ext cx="361950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107</xdr:row>
      <xdr:rowOff>0</xdr:rowOff>
    </xdr:from>
    <xdr:to>
      <xdr:col>6</xdr:col>
      <xdr:colOff>9525</xdr:colOff>
      <xdr:row>107</xdr:row>
      <xdr:rowOff>0</xdr:rowOff>
    </xdr:to>
    <xdr:sp macro="" textlink="">
      <xdr:nvSpPr>
        <xdr:cNvPr id="314" name="Rectangle 313" descr="수평 벽돌 무늬">
          <a:extLst>
            <a:ext uri="{FF2B5EF4-FFF2-40B4-BE49-F238E27FC236}">
              <a16:creationId xmlns:a16="http://schemas.microsoft.com/office/drawing/2014/main" id="{00000000-0008-0000-0500-00003A010000}"/>
            </a:ext>
          </a:extLst>
        </xdr:cNvPr>
        <xdr:cNvSpPr>
          <a:spLocks noChangeArrowheads="1"/>
        </xdr:cNvSpPr>
      </xdr:nvSpPr>
      <xdr:spPr bwMode="auto">
        <a:xfrm>
          <a:off x="2905125" y="23831550"/>
          <a:ext cx="352425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0</xdr:colOff>
      <xdr:row>107</xdr:row>
      <xdr:rowOff>0</xdr:rowOff>
    </xdr:from>
    <xdr:to>
      <xdr:col>9</xdr:col>
      <xdr:colOff>342900</xdr:colOff>
      <xdr:row>107</xdr:row>
      <xdr:rowOff>0</xdr:rowOff>
    </xdr:to>
    <xdr:sp macro="" textlink="">
      <xdr:nvSpPr>
        <xdr:cNvPr id="315" name="Rectangle 314" descr="수평 벽돌 무늬">
          <a:extLst>
            <a:ext uri="{FF2B5EF4-FFF2-40B4-BE49-F238E27FC236}">
              <a16:creationId xmlns:a16="http://schemas.microsoft.com/office/drawing/2014/main" id="{00000000-0008-0000-0500-00003B010000}"/>
            </a:ext>
          </a:extLst>
        </xdr:cNvPr>
        <xdr:cNvSpPr>
          <a:spLocks noChangeArrowheads="1"/>
        </xdr:cNvSpPr>
      </xdr:nvSpPr>
      <xdr:spPr bwMode="auto">
        <a:xfrm>
          <a:off x="5191125" y="23831550"/>
          <a:ext cx="342900" cy="0"/>
        </a:xfrm>
        <a:prstGeom prst="rect">
          <a:avLst/>
        </a:prstGeom>
        <a:pattFill prst="horzBrick">
          <a:fgClr>
            <a:srgbClr val="000000"/>
          </a:fgClr>
          <a:bgClr>
            <a:srgbClr val="FFFFFF"/>
          </a:bgClr>
        </a:patt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66675</xdr:colOff>
      <xdr:row>107</xdr:row>
      <xdr:rowOff>0</xdr:rowOff>
    </xdr:from>
    <xdr:to>
      <xdr:col>5</xdr:col>
      <xdr:colOff>266700</xdr:colOff>
      <xdr:row>107</xdr:row>
      <xdr:rowOff>0</xdr:rowOff>
    </xdr:to>
    <xdr:sp macro="" textlink="">
      <xdr:nvSpPr>
        <xdr:cNvPr id="316" name="Rectangle 315" descr="화강암">
          <a:extLst>
            <a:ext uri="{FF2B5EF4-FFF2-40B4-BE49-F238E27FC236}">
              <a16:creationId xmlns:a16="http://schemas.microsoft.com/office/drawing/2014/main" id="{00000000-0008-0000-0500-00003C010000}"/>
            </a:ext>
          </a:extLst>
        </xdr:cNvPr>
        <xdr:cNvSpPr>
          <a:spLocks noChangeArrowheads="1"/>
        </xdr:cNvSpPr>
      </xdr:nvSpPr>
      <xdr:spPr bwMode="auto">
        <a:xfrm>
          <a:off x="2971800" y="23831550"/>
          <a:ext cx="200025" cy="0"/>
        </a:xfrm>
        <a:prstGeom prst="rect">
          <a:avLst/>
        </a:pr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428625</xdr:colOff>
      <xdr:row>107</xdr:row>
      <xdr:rowOff>0</xdr:rowOff>
    </xdr:from>
    <xdr:to>
      <xdr:col>7</xdr:col>
      <xdr:colOff>904875</xdr:colOff>
      <xdr:row>107</xdr:row>
      <xdr:rowOff>0</xdr:rowOff>
    </xdr:to>
    <xdr:sp macro="" textlink="">
      <xdr:nvSpPr>
        <xdr:cNvPr id="317" name="AutoShape 316">
          <a:extLst>
            <a:ext uri="{FF2B5EF4-FFF2-40B4-BE49-F238E27FC236}">
              <a16:creationId xmlns:a16="http://schemas.microsoft.com/office/drawing/2014/main" id="{00000000-0008-0000-0500-00003D010000}"/>
            </a:ext>
          </a:extLst>
        </xdr:cNvPr>
        <xdr:cNvSpPr>
          <a:spLocks noChangeArrowheads="1"/>
        </xdr:cNvSpPr>
      </xdr:nvSpPr>
      <xdr:spPr bwMode="auto">
        <a:xfrm>
          <a:off x="3990975" y="23831550"/>
          <a:ext cx="476250" cy="0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107</xdr:row>
      <xdr:rowOff>0</xdr:rowOff>
    </xdr:from>
    <xdr:to>
      <xdr:col>7</xdr:col>
      <xdr:colOff>771525</xdr:colOff>
      <xdr:row>107</xdr:row>
      <xdr:rowOff>0</xdr:rowOff>
    </xdr:to>
    <xdr:sp macro="" textlink="">
      <xdr:nvSpPr>
        <xdr:cNvPr id="318" name="Rectangle 317">
          <a:extLst>
            <a:ext uri="{FF2B5EF4-FFF2-40B4-BE49-F238E27FC236}">
              <a16:creationId xmlns:a16="http://schemas.microsoft.com/office/drawing/2014/main" id="{00000000-0008-0000-0500-00003E010000}"/>
            </a:ext>
          </a:extLst>
        </xdr:cNvPr>
        <xdr:cNvSpPr>
          <a:spLocks noChangeArrowheads="1"/>
        </xdr:cNvSpPr>
      </xdr:nvSpPr>
      <xdr:spPr bwMode="auto">
        <a:xfrm>
          <a:off x="4152900" y="23831550"/>
          <a:ext cx="1809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107</xdr:row>
      <xdr:rowOff>0</xdr:rowOff>
    </xdr:from>
    <xdr:to>
      <xdr:col>5</xdr:col>
      <xdr:colOff>76200</xdr:colOff>
      <xdr:row>107</xdr:row>
      <xdr:rowOff>0</xdr:rowOff>
    </xdr:to>
    <xdr:sp macro="" textlink="">
      <xdr:nvSpPr>
        <xdr:cNvPr id="319" name="Line 318">
          <a:extLst>
            <a:ext uri="{FF2B5EF4-FFF2-40B4-BE49-F238E27FC236}">
              <a16:creationId xmlns:a16="http://schemas.microsoft.com/office/drawing/2014/main" id="{00000000-0008-0000-0500-00003F010000}"/>
            </a:ext>
          </a:extLst>
        </xdr:cNvPr>
        <xdr:cNvSpPr>
          <a:spLocks noChangeShapeType="1"/>
        </xdr:cNvSpPr>
      </xdr:nvSpPr>
      <xdr:spPr bwMode="auto">
        <a:xfrm>
          <a:off x="2981325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107</xdr:row>
      <xdr:rowOff>0</xdr:rowOff>
    </xdr:from>
    <xdr:to>
      <xdr:col>9</xdr:col>
      <xdr:colOff>314325</xdr:colOff>
      <xdr:row>107</xdr:row>
      <xdr:rowOff>0</xdr:rowOff>
    </xdr:to>
    <xdr:sp macro="" textlink="">
      <xdr:nvSpPr>
        <xdr:cNvPr id="320" name="Line 319">
          <a:extLst>
            <a:ext uri="{FF2B5EF4-FFF2-40B4-BE49-F238E27FC236}">
              <a16:creationId xmlns:a16="http://schemas.microsoft.com/office/drawing/2014/main" id="{00000000-0008-0000-0500-000040010000}"/>
            </a:ext>
          </a:extLst>
        </xdr:cNvPr>
        <xdr:cNvSpPr>
          <a:spLocks noChangeShapeType="1"/>
        </xdr:cNvSpPr>
      </xdr:nvSpPr>
      <xdr:spPr bwMode="auto">
        <a:xfrm flipV="1">
          <a:off x="5505450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321" name="Line 320">
          <a:extLst>
            <a:ext uri="{FF2B5EF4-FFF2-40B4-BE49-F238E27FC236}">
              <a16:creationId xmlns:a16="http://schemas.microsoft.com/office/drawing/2014/main" id="{00000000-0008-0000-0500-00004101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419100</xdr:colOff>
      <xdr:row>107</xdr:row>
      <xdr:rowOff>0</xdr:rowOff>
    </xdr:from>
    <xdr:to>
      <xdr:col>11</xdr:col>
      <xdr:colOff>419100</xdr:colOff>
      <xdr:row>107</xdr:row>
      <xdr:rowOff>0</xdr:rowOff>
    </xdr:to>
    <xdr:sp macro="" textlink="">
      <xdr:nvSpPr>
        <xdr:cNvPr id="322" name="Line 321">
          <a:extLst>
            <a:ext uri="{FF2B5EF4-FFF2-40B4-BE49-F238E27FC236}">
              <a16:creationId xmlns:a16="http://schemas.microsoft.com/office/drawing/2014/main" id="{00000000-0008-0000-0500-000042010000}"/>
            </a:ext>
          </a:extLst>
        </xdr:cNvPr>
        <xdr:cNvSpPr>
          <a:spLocks noChangeShapeType="1"/>
        </xdr:cNvSpPr>
      </xdr:nvSpPr>
      <xdr:spPr bwMode="auto">
        <a:xfrm>
          <a:off x="65151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107</xdr:row>
      <xdr:rowOff>0</xdr:rowOff>
    </xdr:from>
    <xdr:to>
      <xdr:col>11</xdr:col>
      <xdr:colOff>390525</xdr:colOff>
      <xdr:row>107</xdr:row>
      <xdr:rowOff>0</xdr:rowOff>
    </xdr:to>
    <xdr:sp macro="" textlink="">
      <xdr:nvSpPr>
        <xdr:cNvPr id="323" name="Line 322">
          <a:extLst>
            <a:ext uri="{FF2B5EF4-FFF2-40B4-BE49-F238E27FC236}">
              <a16:creationId xmlns:a16="http://schemas.microsoft.com/office/drawing/2014/main" id="{00000000-0008-0000-0500-000043010000}"/>
            </a:ext>
          </a:extLst>
        </xdr:cNvPr>
        <xdr:cNvSpPr>
          <a:spLocks noChangeShapeType="1"/>
        </xdr:cNvSpPr>
      </xdr:nvSpPr>
      <xdr:spPr bwMode="auto">
        <a:xfrm>
          <a:off x="6115050" y="23831550"/>
          <a:ext cx="371475" cy="0"/>
        </a:xfrm>
        <a:prstGeom prst="line">
          <a:avLst/>
        </a:prstGeom>
        <a:noFill/>
        <a:ln w="19050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400050</xdr:colOff>
      <xdr:row>107</xdr:row>
      <xdr:rowOff>0</xdr:rowOff>
    </xdr:from>
    <xdr:to>
      <xdr:col>12</xdr:col>
      <xdr:colOff>314325</xdr:colOff>
      <xdr:row>107</xdr:row>
      <xdr:rowOff>0</xdr:rowOff>
    </xdr:to>
    <xdr:sp macro="" textlink="">
      <xdr:nvSpPr>
        <xdr:cNvPr id="324" name="Line 323">
          <a:extLst>
            <a:ext uri="{FF2B5EF4-FFF2-40B4-BE49-F238E27FC236}">
              <a16:creationId xmlns:a16="http://schemas.microsoft.com/office/drawing/2014/main" id="{00000000-0008-0000-0500-000044010000}"/>
            </a:ext>
          </a:extLst>
        </xdr:cNvPr>
        <xdr:cNvSpPr>
          <a:spLocks noChangeShapeType="1"/>
        </xdr:cNvSpPr>
      </xdr:nvSpPr>
      <xdr:spPr bwMode="auto">
        <a:xfrm flipH="1">
          <a:off x="6496050" y="23831550"/>
          <a:ext cx="82867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107</xdr:row>
      <xdr:rowOff>0</xdr:rowOff>
    </xdr:from>
    <xdr:to>
      <xdr:col>2</xdr:col>
      <xdr:colOff>9525</xdr:colOff>
      <xdr:row>107</xdr:row>
      <xdr:rowOff>0</xdr:rowOff>
    </xdr:to>
    <xdr:sp macro="" textlink="">
      <xdr:nvSpPr>
        <xdr:cNvPr id="325" name="Line 324">
          <a:extLst>
            <a:ext uri="{FF2B5EF4-FFF2-40B4-BE49-F238E27FC236}">
              <a16:creationId xmlns:a16="http://schemas.microsoft.com/office/drawing/2014/main" id="{00000000-0008-0000-0500-000045010000}"/>
            </a:ext>
          </a:extLst>
        </xdr:cNvPr>
        <xdr:cNvSpPr>
          <a:spLocks noChangeShapeType="1"/>
        </xdr:cNvSpPr>
      </xdr:nvSpPr>
      <xdr:spPr bwMode="auto">
        <a:xfrm>
          <a:off x="1314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107</xdr:row>
      <xdr:rowOff>0</xdr:rowOff>
    </xdr:from>
    <xdr:to>
      <xdr:col>12</xdr:col>
      <xdr:colOff>304800</xdr:colOff>
      <xdr:row>107</xdr:row>
      <xdr:rowOff>0</xdr:rowOff>
    </xdr:to>
    <xdr:sp macro="" textlink="">
      <xdr:nvSpPr>
        <xdr:cNvPr id="326" name="Line 325">
          <a:extLst>
            <a:ext uri="{FF2B5EF4-FFF2-40B4-BE49-F238E27FC236}">
              <a16:creationId xmlns:a16="http://schemas.microsoft.com/office/drawing/2014/main" id="{00000000-0008-0000-0500-000046010000}"/>
            </a:ext>
          </a:extLst>
        </xdr:cNvPr>
        <xdr:cNvSpPr>
          <a:spLocks noChangeShapeType="1"/>
        </xdr:cNvSpPr>
      </xdr:nvSpPr>
      <xdr:spPr bwMode="auto">
        <a:xfrm>
          <a:off x="73152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107</xdr:row>
      <xdr:rowOff>0</xdr:rowOff>
    </xdr:from>
    <xdr:to>
      <xdr:col>14</xdr:col>
      <xdr:colOff>142875</xdr:colOff>
      <xdr:row>107</xdr:row>
      <xdr:rowOff>0</xdr:rowOff>
    </xdr:to>
    <xdr:sp macro="" textlink="">
      <xdr:nvSpPr>
        <xdr:cNvPr id="327" name="Line 326">
          <a:extLst>
            <a:ext uri="{FF2B5EF4-FFF2-40B4-BE49-F238E27FC236}">
              <a16:creationId xmlns:a16="http://schemas.microsoft.com/office/drawing/2014/main" id="{00000000-0008-0000-0500-000047010000}"/>
            </a:ext>
          </a:extLst>
        </xdr:cNvPr>
        <xdr:cNvSpPr>
          <a:spLocks noChangeShapeType="1"/>
        </xdr:cNvSpPr>
      </xdr:nvSpPr>
      <xdr:spPr bwMode="auto">
        <a:xfrm>
          <a:off x="7372350" y="238315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107</xdr:row>
      <xdr:rowOff>0</xdr:rowOff>
    </xdr:from>
    <xdr:to>
      <xdr:col>14</xdr:col>
      <xdr:colOff>19050</xdr:colOff>
      <xdr:row>107</xdr:row>
      <xdr:rowOff>0</xdr:rowOff>
    </xdr:to>
    <xdr:sp macro="" textlink="">
      <xdr:nvSpPr>
        <xdr:cNvPr id="328" name="Line 327">
          <a:extLst>
            <a:ext uri="{FF2B5EF4-FFF2-40B4-BE49-F238E27FC236}">
              <a16:creationId xmlns:a16="http://schemas.microsoft.com/office/drawing/2014/main" id="{00000000-0008-0000-0500-000048010000}"/>
            </a:ext>
          </a:extLst>
        </xdr:cNvPr>
        <xdr:cNvSpPr>
          <a:spLocks noChangeShapeType="1"/>
        </xdr:cNvSpPr>
      </xdr:nvSpPr>
      <xdr:spPr bwMode="auto">
        <a:xfrm>
          <a:off x="8201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247650</xdr:colOff>
      <xdr:row>107</xdr:row>
      <xdr:rowOff>0</xdr:rowOff>
    </xdr:from>
    <xdr:to>
      <xdr:col>12</xdr:col>
      <xdr:colOff>219075</xdr:colOff>
      <xdr:row>107</xdr:row>
      <xdr:rowOff>0</xdr:rowOff>
    </xdr:to>
    <xdr:sp macro="" textlink="">
      <xdr:nvSpPr>
        <xdr:cNvPr id="329" name="Line 328">
          <a:extLst>
            <a:ext uri="{FF2B5EF4-FFF2-40B4-BE49-F238E27FC236}">
              <a16:creationId xmlns:a16="http://schemas.microsoft.com/office/drawing/2014/main" id="{00000000-0008-0000-0500-000049010000}"/>
            </a:ext>
          </a:extLst>
        </xdr:cNvPr>
        <xdr:cNvSpPr>
          <a:spLocks noChangeShapeType="1"/>
        </xdr:cNvSpPr>
      </xdr:nvSpPr>
      <xdr:spPr bwMode="auto">
        <a:xfrm>
          <a:off x="5895975" y="23831550"/>
          <a:ext cx="1333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330" name="Line 329">
          <a:extLst>
            <a:ext uri="{FF2B5EF4-FFF2-40B4-BE49-F238E27FC236}">
              <a16:creationId xmlns:a16="http://schemas.microsoft.com/office/drawing/2014/main" id="{00000000-0008-0000-0500-00004A01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438150</xdr:colOff>
      <xdr:row>107</xdr:row>
      <xdr:rowOff>0</xdr:rowOff>
    </xdr:from>
    <xdr:to>
      <xdr:col>10</xdr:col>
      <xdr:colOff>438150</xdr:colOff>
      <xdr:row>107</xdr:row>
      <xdr:rowOff>0</xdr:rowOff>
    </xdr:to>
    <xdr:sp macro="" textlink="">
      <xdr:nvSpPr>
        <xdr:cNvPr id="331" name="Line 330">
          <a:extLst>
            <a:ext uri="{FF2B5EF4-FFF2-40B4-BE49-F238E27FC236}">
              <a16:creationId xmlns:a16="http://schemas.microsoft.com/office/drawing/2014/main" id="{00000000-0008-0000-0500-00004B010000}"/>
            </a:ext>
          </a:extLst>
        </xdr:cNvPr>
        <xdr:cNvSpPr>
          <a:spLocks noChangeShapeType="1"/>
        </xdr:cNvSpPr>
      </xdr:nvSpPr>
      <xdr:spPr bwMode="auto">
        <a:xfrm>
          <a:off x="60864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428625</xdr:colOff>
      <xdr:row>107</xdr:row>
      <xdr:rowOff>0</xdr:rowOff>
    </xdr:from>
    <xdr:to>
      <xdr:col>7</xdr:col>
      <xdr:colOff>904875</xdr:colOff>
      <xdr:row>107</xdr:row>
      <xdr:rowOff>0</xdr:rowOff>
    </xdr:to>
    <xdr:sp macro="" textlink="">
      <xdr:nvSpPr>
        <xdr:cNvPr id="332" name="AutoShape 331">
          <a:extLst>
            <a:ext uri="{FF2B5EF4-FFF2-40B4-BE49-F238E27FC236}">
              <a16:creationId xmlns:a16="http://schemas.microsoft.com/office/drawing/2014/main" id="{00000000-0008-0000-0500-00004C010000}"/>
            </a:ext>
          </a:extLst>
        </xdr:cNvPr>
        <xdr:cNvSpPr>
          <a:spLocks noChangeArrowheads="1"/>
        </xdr:cNvSpPr>
      </xdr:nvSpPr>
      <xdr:spPr bwMode="auto">
        <a:xfrm>
          <a:off x="3990975" y="23831550"/>
          <a:ext cx="476250" cy="0"/>
        </a:xfrm>
        <a:prstGeom prst="flowChartCollat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590550</xdr:colOff>
      <xdr:row>107</xdr:row>
      <xdr:rowOff>0</xdr:rowOff>
    </xdr:from>
    <xdr:to>
      <xdr:col>7</xdr:col>
      <xdr:colOff>771525</xdr:colOff>
      <xdr:row>107</xdr:row>
      <xdr:rowOff>0</xdr:rowOff>
    </xdr:to>
    <xdr:sp macro="" textlink="">
      <xdr:nvSpPr>
        <xdr:cNvPr id="333" name="Rectangle 332">
          <a:extLst>
            <a:ext uri="{FF2B5EF4-FFF2-40B4-BE49-F238E27FC236}">
              <a16:creationId xmlns:a16="http://schemas.microsoft.com/office/drawing/2014/main" id="{00000000-0008-0000-0500-00004D010000}"/>
            </a:ext>
          </a:extLst>
        </xdr:cNvPr>
        <xdr:cNvSpPr>
          <a:spLocks noChangeArrowheads="1"/>
        </xdr:cNvSpPr>
      </xdr:nvSpPr>
      <xdr:spPr bwMode="auto">
        <a:xfrm>
          <a:off x="4152900" y="23831550"/>
          <a:ext cx="1809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76200</xdr:colOff>
      <xdr:row>107</xdr:row>
      <xdr:rowOff>0</xdr:rowOff>
    </xdr:from>
    <xdr:to>
      <xdr:col>5</xdr:col>
      <xdr:colOff>76200</xdr:colOff>
      <xdr:row>107</xdr:row>
      <xdr:rowOff>0</xdr:rowOff>
    </xdr:to>
    <xdr:sp macro="" textlink="">
      <xdr:nvSpPr>
        <xdr:cNvPr id="334" name="Line 333">
          <a:extLst>
            <a:ext uri="{FF2B5EF4-FFF2-40B4-BE49-F238E27FC236}">
              <a16:creationId xmlns:a16="http://schemas.microsoft.com/office/drawing/2014/main" id="{00000000-0008-0000-0500-00004E010000}"/>
            </a:ext>
          </a:extLst>
        </xdr:cNvPr>
        <xdr:cNvSpPr>
          <a:spLocks noChangeShapeType="1"/>
        </xdr:cNvSpPr>
      </xdr:nvSpPr>
      <xdr:spPr bwMode="auto">
        <a:xfrm>
          <a:off x="2981325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314325</xdr:colOff>
      <xdr:row>107</xdr:row>
      <xdr:rowOff>0</xdr:rowOff>
    </xdr:from>
    <xdr:to>
      <xdr:col>9</xdr:col>
      <xdr:colOff>314325</xdr:colOff>
      <xdr:row>107</xdr:row>
      <xdr:rowOff>0</xdr:rowOff>
    </xdr:to>
    <xdr:sp macro="" textlink="">
      <xdr:nvSpPr>
        <xdr:cNvPr id="335" name="Line 334">
          <a:extLst>
            <a:ext uri="{FF2B5EF4-FFF2-40B4-BE49-F238E27FC236}">
              <a16:creationId xmlns:a16="http://schemas.microsoft.com/office/drawing/2014/main" id="{00000000-0008-0000-0500-00004F010000}"/>
            </a:ext>
          </a:extLst>
        </xdr:cNvPr>
        <xdr:cNvSpPr>
          <a:spLocks noChangeShapeType="1"/>
        </xdr:cNvSpPr>
      </xdr:nvSpPr>
      <xdr:spPr bwMode="auto">
        <a:xfrm flipV="1">
          <a:off x="5505450" y="2383155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336" name="Line 335">
          <a:extLst>
            <a:ext uri="{FF2B5EF4-FFF2-40B4-BE49-F238E27FC236}">
              <a16:creationId xmlns:a16="http://schemas.microsoft.com/office/drawing/2014/main" id="{00000000-0008-0000-0500-00005001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409575</xdr:colOff>
      <xdr:row>107</xdr:row>
      <xdr:rowOff>0</xdr:rowOff>
    </xdr:from>
    <xdr:to>
      <xdr:col>11</xdr:col>
      <xdr:colOff>409575</xdr:colOff>
      <xdr:row>107</xdr:row>
      <xdr:rowOff>0</xdr:rowOff>
    </xdr:to>
    <xdr:sp macro="" textlink="">
      <xdr:nvSpPr>
        <xdr:cNvPr id="337" name="Line 336">
          <a:extLst>
            <a:ext uri="{FF2B5EF4-FFF2-40B4-BE49-F238E27FC236}">
              <a16:creationId xmlns:a16="http://schemas.microsoft.com/office/drawing/2014/main" id="{00000000-0008-0000-0500-000051010000}"/>
            </a:ext>
          </a:extLst>
        </xdr:cNvPr>
        <xdr:cNvSpPr>
          <a:spLocks noChangeShapeType="1"/>
        </xdr:cNvSpPr>
      </xdr:nvSpPr>
      <xdr:spPr bwMode="auto">
        <a:xfrm>
          <a:off x="6505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107</xdr:row>
      <xdr:rowOff>0</xdr:rowOff>
    </xdr:from>
    <xdr:to>
      <xdr:col>2</xdr:col>
      <xdr:colOff>9525</xdr:colOff>
      <xdr:row>107</xdr:row>
      <xdr:rowOff>0</xdr:rowOff>
    </xdr:to>
    <xdr:sp macro="" textlink="">
      <xdr:nvSpPr>
        <xdr:cNvPr id="338" name="Line 337">
          <a:extLst>
            <a:ext uri="{FF2B5EF4-FFF2-40B4-BE49-F238E27FC236}">
              <a16:creationId xmlns:a16="http://schemas.microsoft.com/office/drawing/2014/main" id="{00000000-0008-0000-0500-000052010000}"/>
            </a:ext>
          </a:extLst>
        </xdr:cNvPr>
        <xdr:cNvSpPr>
          <a:spLocks noChangeShapeType="1"/>
        </xdr:cNvSpPr>
      </xdr:nvSpPr>
      <xdr:spPr bwMode="auto">
        <a:xfrm>
          <a:off x="1314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304800</xdr:colOff>
      <xdr:row>107</xdr:row>
      <xdr:rowOff>0</xdr:rowOff>
    </xdr:from>
    <xdr:to>
      <xdr:col>12</xdr:col>
      <xdr:colOff>304800</xdr:colOff>
      <xdr:row>107</xdr:row>
      <xdr:rowOff>0</xdr:rowOff>
    </xdr:to>
    <xdr:sp macro="" textlink="">
      <xdr:nvSpPr>
        <xdr:cNvPr id="339" name="Line 338">
          <a:extLst>
            <a:ext uri="{FF2B5EF4-FFF2-40B4-BE49-F238E27FC236}">
              <a16:creationId xmlns:a16="http://schemas.microsoft.com/office/drawing/2014/main" id="{00000000-0008-0000-0500-000053010000}"/>
            </a:ext>
          </a:extLst>
        </xdr:cNvPr>
        <xdr:cNvSpPr>
          <a:spLocks noChangeShapeType="1"/>
        </xdr:cNvSpPr>
      </xdr:nvSpPr>
      <xdr:spPr bwMode="auto">
        <a:xfrm>
          <a:off x="73152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107</xdr:row>
      <xdr:rowOff>0</xdr:rowOff>
    </xdr:from>
    <xdr:to>
      <xdr:col>14</xdr:col>
      <xdr:colOff>142875</xdr:colOff>
      <xdr:row>107</xdr:row>
      <xdr:rowOff>0</xdr:rowOff>
    </xdr:to>
    <xdr:sp macro="" textlink="">
      <xdr:nvSpPr>
        <xdr:cNvPr id="340" name="Line 339">
          <a:extLst>
            <a:ext uri="{FF2B5EF4-FFF2-40B4-BE49-F238E27FC236}">
              <a16:creationId xmlns:a16="http://schemas.microsoft.com/office/drawing/2014/main" id="{00000000-0008-0000-0500-000054010000}"/>
            </a:ext>
          </a:extLst>
        </xdr:cNvPr>
        <xdr:cNvSpPr>
          <a:spLocks noChangeShapeType="1"/>
        </xdr:cNvSpPr>
      </xdr:nvSpPr>
      <xdr:spPr bwMode="auto">
        <a:xfrm>
          <a:off x="7372350" y="23831550"/>
          <a:ext cx="952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</xdr:colOff>
      <xdr:row>107</xdr:row>
      <xdr:rowOff>0</xdr:rowOff>
    </xdr:from>
    <xdr:to>
      <xdr:col>14</xdr:col>
      <xdr:colOff>19050</xdr:colOff>
      <xdr:row>107</xdr:row>
      <xdr:rowOff>0</xdr:rowOff>
    </xdr:to>
    <xdr:sp macro="" textlink="">
      <xdr:nvSpPr>
        <xdr:cNvPr id="341" name="Line 340">
          <a:extLst>
            <a:ext uri="{FF2B5EF4-FFF2-40B4-BE49-F238E27FC236}">
              <a16:creationId xmlns:a16="http://schemas.microsoft.com/office/drawing/2014/main" id="{00000000-0008-0000-0500-000055010000}"/>
            </a:ext>
          </a:extLst>
        </xdr:cNvPr>
        <xdr:cNvSpPr>
          <a:spLocks noChangeShapeType="1"/>
        </xdr:cNvSpPr>
      </xdr:nvSpPr>
      <xdr:spPr bwMode="auto">
        <a:xfrm>
          <a:off x="8201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428625</xdr:colOff>
      <xdr:row>107</xdr:row>
      <xdr:rowOff>0</xdr:rowOff>
    </xdr:from>
    <xdr:to>
      <xdr:col>11</xdr:col>
      <xdr:colOff>428625</xdr:colOff>
      <xdr:row>107</xdr:row>
      <xdr:rowOff>0</xdr:rowOff>
    </xdr:to>
    <xdr:sp macro="" textlink="">
      <xdr:nvSpPr>
        <xdr:cNvPr id="342" name="Line 341">
          <a:extLst>
            <a:ext uri="{FF2B5EF4-FFF2-40B4-BE49-F238E27FC236}">
              <a16:creationId xmlns:a16="http://schemas.microsoft.com/office/drawing/2014/main" id="{00000000-0008-0000-0500-000056010000}"/>
            </a:ext>
          </a:extLst>
        </xdr:cNvPr>
        <xdr:cNvSpPr>
          <a:spLocks noChangeShapeType="1"/>
        </xdr:cNvSpPr>
      </xdr:nvSpPr>
      <xdr:spPr bwMode="auto">
        <a:xfrm>
          <a:off x="65246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247650</xdr:colOff>
      <xdr:row>107</xdr:row>
      <xdr:rowOff>0</xdr:rowOff>
    </xdr:from>
    <xdr:to>
      <xdr:col>2</xdr:col>
      <xdr:colOff>247650</xdr:colOff>
      <xdr:row>107</xdr:row>
      <xdr:rowOff>0</xdr:rowOff>
    </xdr:to>
    <xdr:sp macro="" textlink="">
      <xdr:nvSpPr>
        <xdr:cNvPr id="343" name="Line 342">
          <a:extLst>
            <a:ext uri="{FF2B5EF4-FFF2-40B4-BE49-F238E27FC236}">
              <a16:creationId xmlns:a16="http://schemas.microsoft.com/office/drawing/2014/main" id="{00000000-0008-0000-0500-000057010000}"/>
            </a:ext>
          </a:extLst>
        </xdr:cNvPr>
        <xdr:cNvSpPr>
          <a:spLocks noChangeShapeType="1"/>
        </xdr:cNvSpPr>
      </xdr:nvSpPr>
      <xdr:spPr bwMode="auto">
        <a:xfrm flipH="1">
          <a:off x="1552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107</xdr:row>
      <xdr:rowOff>0</xdr:rowOff>
    </xdr:from>
    <xdr:to>
      <xdr:col>2</xdr:col>
      <xdr:colOff>95250</xdr:colOff>
      <xdr:row>107</xdr:row>
      <xdr:rowOff>0</xdr:rowOff>
    </xdr:to>
    <xdr:sp macro="" textlink="">
      <xdr:nvSpPr>
        <xdr:cNvPr id="344" name="Line 343">
          <a:extLst>
            <a:ext uri="{FF2B5EF4-FFF2-40B4-BE49-F238E27FC236}">
              <a16:creationId xmlns:a16="http://schemas.microsoft.com/office/drawing/2014/main" id="{00000000-0008-0000-0500-000058010000}"/>
            </a:ext>
          </a:extLst>
        </xdr:cNvPr>
        <xdr:cNvSpPr>
          <a:spLocks noChangeShapeType="1"/>
        </xdr:cNvSpPr>
      </xdr:nvSpPr>
      <xdr:spPr bwMode="auto">
        <a:xfrm>
          <a:off x="14001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107</xdr:row>
      <xdr:rowOff>0</xdr:rowOff>
    </xdr:from>
    <xdr:to>
      <xdr:col>12</xdr:col>
      <xdr:colOff>285750</xdr:colOff>
      <xdr:row>107</xdr:row>
      <xdr:rowOff>0</xdr:rowOff>
    </xdr:to>
    <xdr:sp macro="" textlink="">
      <xdr:nvSpPr>
        <xdr:cNvPr id="345" name="Line 344">
          <a:extLst>
            <a:ext uri="{FF2B5EF4-FFF2-40B4-BE49-F238E27FC236}">
              <a16:creationId xmlns:a16="http://schemas.microsoft.com/office/drawing/2014/main" id="{00000000-0008-0000-0500-000059010000}"/>
            </a:ext>
          </a:extLst>
        </xdr:cNvPr>
        <xdr:cNvSpPr>
          <a:spLocks noChangeShapeType="1"/>
        </xdr:cNvSpPr>
      </xdr:nvSpPr>
      <xdr:spPr bwMode="auto">
        <a:xfrm>
          <a:off x="72961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107</xdr:row>
      <xdr:rowOff>0</xdr:rowOff>
    </xdr:from>
    <xdr:to>
      <xdr:col>12</xdr:col>
      <xdr:colOff>104775</xdr:colOff>
      <xdr:row>107</xdr:row>
      <xdr:rowOff>0</xdr:rowOff>
    </xdr:to>
    <xdr:sp macro="" textlink="">
      <xdr:nvSpPr>
        <xdr:cNvPr id="346" name="Line 345">
          <a:extLst>
            <a:ext uri="{FF2B5EF4-FFF2-40B4-BE49-F238E27FC236}">
              <a16:creationId xmlns:a16="http://schemas.microsoft.com/office/drawing/2014/main" id="{00000000-0008-0000-0500-00005A010000}"/>
            </a:ext>
          </a:extLst>
        </xdr:cNvPr>
        <xdr:cNvSpPr>
          <a:spLocks noChangeShapeType="1"/>
        </xdr:cNvSpPr>
      </xdr:nvSpPr>
      <xdr:spPr bwMode="auto">
        <a:xfrm>
          <a:off x="71151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0</xdr:rowOff>
    </xdr:to>
    <xdr:sp macro="" textlink="">
      <xdr:nvSpPr>
        <xdr:cNvPr id="347" name="Line 346">
          <a:extLst>
            <a:ext uri="{FF2B5EF4-FFF2-40B4-BE49-F238E27FC236}">
              <a16:creationId xmlns:a16="http://schemas.microsoft.com/office/drawing/2014/main" id="{00000000-0008-0000-0500-00005B010000}"/>
            </a:ext>
          </a:extLst>
        </xdr:cNvPr>
        <xdr:cNvSpPr>
          <a:spLocks noChangeShapeType="1"/>
        </xdr:cNvSpPr>
      </xdr:nvSpPr>
      <xdr:spPr bwMode="auto">
        <a:xfrm>
          <a:off x="7810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107</xdr:row>
      <xdr:rowOff>0</xdr:rowOff>
    </xdr:from>
    <xdr:to>
      <xdr:col>3</xdr:col>
      <xdr:colOff>95250</xdr:colOff>
      <xdr:row>107</xdr:row>
      <xdr:rowOff>0</xdr:rowOff>
    </xdr:to>
    <xdr:sp macro="" textlink="">
      <xdr:nvSpPr>
        <xdr:cNvPr id="348" name="Line 347">
          <a:extLst>
            <a:ext uri="{FF2B5EF4-FFF2-40B4-BE49-F238E27FC236}">
              <a16:creationId xmlns:a16="http://schemas.microsoft.com/office/drawing/2014/main" id="{00000000-0008-0000-0500-00005C010000}"/>
            </a:ext>
          </a:extLst>
        </xdr:cNvPr>
        <xdr:cNvSpPr>
          <a:spLocks noChangeShapeType="1"/>
        </xdr:cNvSpPr>
      </xdr:nvSpPr>
      <xdr:spPr bwMode="auto">
        <a:xfrm>
          <a:off x="2009775" y="238315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107</xdr:row>
      <xdr:rowOff>0</xdr:rowOff>
    </xdr:from>
    <xdr:to>
      <xdr:col>3</xdr:col>
      <xdr:colOff>9525</xdr:colOff>
      <xdr:row>107</xdr:row>
      <xdr:rowOff>0</xdr:rowOff>
    </xdr:to>
    <xdr:sp macro="" textlink="">
      <xdr:nvSpPr>
        <xdr:cNvPr id="349" name="Line 348">
          <a:extLst>
            <a:ext uri="{FF2B5EF4-FFF2-40B4-BE49-F238E27FC236}">
              <a16:creationId xmlns:a16="http://schemas.microsoft.com/office/drawing/2014/main" id="{00000000-0008-0000-0500-00005D010000}"/>
            </a:ext>
          </a:extLst>
        </xdr:cNvPr>
        <xdr:cNvSpPr>
          <a:spLocks noChangeShapeType="1"/>
        </xdr:cNvSpPr>
      </xdr:nvSpPr>
      <xdr:spPr bwMode="auto">
        <a:xfrm>
          <a:off x="20764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107</xdr:row>
      <xdr:rowOff>0</xdr:rowOff>
    </xdr:to>
    <xdr:sp macro="" textlink="">
      <xdr:nvSpPr>
        <xdr:cNvPr id="350" name="Line 349">
          <a:extLst>
            <a:ext uri="{FF2B5EF4-FFF2-40B4-BE49-F238E27FC236}">
              <a16:creationId xmlns:a16="http://schemas.microsoft.com/office/drawing/2014/main" id="{00000000-0008-0000-0500-00005E010000}"/>
            </a:ext>
          </a:extLst>
        </xdr:cNvPr>
        <xdr:cNvSpPr>
          <a:spLocks noChangeShapeType="1"/>
        </xdr:cNvSpPr>
      </xdr:nvSpPr>
      <xdr:spPr bwMode="auto">
        <a:xfrm>
          <a:off x="7810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390525</xdr:colOff>
      <xdr:row>107</xdr:row>
      <xdr:rowOff>0</xdr:rowOff>
    </xdr:from>
    <xdr:to>
      <xdr:col>11</xdr:col>
      <xdr:colOff>390525</xdr:colOff>
      <xdr:row>107</xdr:row>
      <xdr:rowOff>0</xdr:rowOff>
    </xdr:to>
    <xdr:sp macro="" textlink="">
      <xdr:nvSpPr>
        <xdr:cNvPr id="351" name="Line 350">
          <a:extLst>
            <a:ext uri="{FF2B5EF4-FFF2-40B4-BE49-F238E27FC236}">
              <a16:creationId xmlns:a16="http://schemas.microsoft.com/office/drawing/2014/main" id="{00000000-0008-0000-0500-00005F010000}"/>
            </a:ext>
          </a:extLst>
        </xdr:cNvPr>
        <xdr:cNvSpPr>
          <a:spLocks noChangeShapeType="1"/>
        </xdr:cNvSpPr>
      </xdr:nvSpPr>
      <xdr:spPr bwMode="auto">
        <a:xfrm>
          <a:off x="64865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361950</xdr:colOff>
      <xdr:row>107</xdr:row>
      <xdr:rowOff>0</xdr:rowOff>
    </xdr:from>
    <xdr:to>
      <xdr:col>1</xdr:col>
      <xdr:colOff>361950</xdr:colOff>
      <xdr:row>107</xdr:row>
      <xdr:rowOff>0</xdr:rowOff>
    </xdr:to>
    <xdr:sp macro="" textlink="">
      <xdr:nvSpPr>
        <xdr:cNvPr id="352" name="Line 351">
          <a:extLst>
            <a:ext uri="{FF2B5EF4-FFF2-40B4-BE49-F238E27FC236}">
              <a16:creationId xmlns:a16="http://schemas.microsoft.com/office/drawing/2014/main" id="{00000000-0008-0000-0500-000060010000}"/>
            </a:ext>
          </a:extLst>
        </xdr:cNvPr>
        <xdr:cNvSpPr>
          <a:spLocks noChangeShapeType="1"/>
        </xdr:cNvSpPr>
      </xdr:nvSpPr>
      <xdr:spPr bwMode="auto">
        <a:xfrm>
          <a:off x="11430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353" name="Line 352">
          <a:extLst>
            <a:ext uri="{FF2B5EF4-FFF2-40B4-BE49-F238E27FC236}">
              <a16:creationId xmlns:a16="http://schemas.microsoft.com/office/drawing/2014/main" id="{00000000-0008-0000-0500-00006101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107</xdr:row>
      <xdr:rowOff>0</xdr:rowOff>
    </xdr:from>
    <xdr:to>
      <xdr:col>11</xdr:col>
      <xdr:colOff>0</xdr:colOff>
      <xdr:row>107</xdr:row>
      <xdr:rowOff>0</xdr:rowOff>
    </xdr:to>
    <xdr:sp macro="" textlink="">
      <xdr:nvSpPr>
        <xdr:cNvPr id="354" name="Line 353">
          <a:extLst>
            <a:ext uri="{FF2B5EF4-FFF2-40B4-BE49-F238E27FC236}">
              <a16:creationId xmlns:a16="http://schemas.microsoft.com/office/drawing/2014/main" id="{00000000-0008-0000-0500-000062010000}"/>
            </a:ext>
          </a:extLst>
        </xdr:cNvPr>
        <xdr:cNvSpPr>
          <a:spLocks noChangeShapeType="1"/>
        </xdr:cNvSpPr>
      </xdr:nvSpPr>
      <xdr:spPr bwMode="auto">
        <a:xfrm>
          <a:off x="60960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107</xdr:row>
      <xdr:rowOff>0</xdr:rowOff>
    </xdr:from>
    <xdr:to>
      <xdr:col>2</xdr:col>
      <xdr:colOff>314325</xdr:colOff>
      <xdr:row>107</xdr:row>
      <xdr:rowOff>0</xdr:rowOff>
    </xdr:to>
    <xdr:sp macro="" textlink="">
      <xdr:nvSpPr>
        <xdr:cNvPr id="355" name="Line 354">
          <a:extLst>
            <a:ext uri="{FF2B5EF4-FFF2-40B4-BE49-F238E27FC236}">
              <a16:creationId xmlns:a16="http://schemas.microsoft.com/office/drawing/2014/main" id="{00000000-0008-0000-0500-000063010000}"/>
            </a:ext>
          </a:extLst>
        </xdr:cNvPr>
        <xdr:cNvSpPr>
          <a:spLocks noChangeShapeType="1"/>
        </xdr:cNvSpPr>
      </xdr:nvSpPr>
      <xdr:spPr bwMode="auto">
        <a:xfrm>
          <a:off x="16192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0</xdr:colOff>
      <xdr:row>107</xdr:row>
      <xdr:rowOff>0</xdr:rowOff>
    </xdr:to>
    <xdr:sp macro="" textlink="">
      <xdr:nvSpPr>
        <xdr:cNvPr id="356" name="Line 355">
          <a:extLst>
            <a:ext uri="{FF2B5EF4-FFF2-40B4-BE49-F238E27FC236}">
              <a16:creationId xmlns:a16="http://schemas.microsoft.com/office/drawing/2014/main" id="{00000000-0008-0000-0500-000064010000}"/>
            </a:ext>
          </a:extLst>
        </xdr:cNvPr>
        <xdr:cNvSpPr>
          <a:spLocks noChangeShapeType="1"/>
        </xdr:cNvSpPr>
      </xdr:nvSpPr>
      <xdr:spPr bwMode="auto">
        <a:xfrm>
          <a:off x="20669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107</xdr:row>
      <xdr:rowOff>0</xdr:rowOff>
    </xdr:from>
    <xdr:to>
      <xdr:col>4</xdr:col>
      <xdr:colOff>9525</xdr:colOff>
      <xdr:row>107</xdr:row>
      <xdr:rowOff>0</xdr:rowOff>
    </xdr:to>
    <xdr:sp macro="" textlink="">
      <xdr:nvSpPr>
        <xdr:cNvPr id="357" name="Line 356">
          <a:extLst>
            <a:ext uri="{FF2B5EF4-FFF2-40B4-BE49-F238E27FC236}">
              <a16:creationId xmlns:a16="http://schemas.microsoft.com/office/drawing/2014/main" id="{00000000-0008-0000-0500-000065010000}"/>
            </a:ext>
          </a:extLst>
        </xdr:cNvPr>
        <xdr:cNvSpPr>
          <a:spLocks noChangeShapeType="1"/>
        </xdr:cNvSpPr>
      </xdr:nvSpPr>
      <xdr:spPr bwMode="auto">
        <a:xfrm>
          <a:off x="2486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9525</xdr:colOff>
      <xdr:row>107</xdr:row>
      <xdr:rowOff>0</xdr:rowOff>
    </xdr:to>
    <xdr:sp macro="" textlink="">
      <xdr:nvSpPr>
        <xdr:cNvPr id="358" name="Line 357">
          <a:extLst>
            <a:ext uri="{FF2B5EF4-FFF2-40B4-BE49-F238E27FC236}">
              <a16:creationId xmlns:a16="http://schemas.microsoft.com/office/drawing/2014/main" id="{00000000-0008-0000-0500-000066010000}"/>
            </a:ext>
          </a:extLst>
        </xdr:cNvPr>
        <xdr:cNvSpPr>
          <a:spLocks noChangeShapeType="1"/>
        </xdr:cNvSpPr>
      </xdr:nvSpPr>
      <xdr:spPr bwMode="auto">
        <a:xfrm flipH="1" flipV="1">
          <a:off x="781050" y="2383155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107</xdr:row>
      <xdr:rowOff>0</xdr:rowOff>
    </xdr:from>
    <xdr:to>
      <xdr:col>1</xdr:col>
      <xdr:colOff>19050</xdr:colOff>
      <xdr:row>107</xdr:row>
      <xdr:rowOff>0</xdr:rowOff>
    </xdr:to>
    <xdr:sp macro="" textlink="">
      <xdr:nvSpPr>
        <xdr:cNvPr id="359" name="Line 358">
          <a:extLst>
            <a:ext uri="{FF2B5EF4-FFF2-40B4-BE49-F238E27FC236}">
              <a16:creationId xmlns:a16="http://schemas.microsoft.com/office/drawing/2014/main" id="{00000000-0008-0000-0500-000067010000}"/>
            </a:ext>
          </a:extLst>
        </xdr:cNvPr>
        <xdr:cNvSpPr>
          <a:spLocks noChangeShapeType="1"/>
        </xdr:cNvSpPr>
      </xdr:nvSpPr>
      <xdr:spPr bwMode="auto">
        <a:xfrm>
          <a:off x="8001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38100</xdr:colOff>
      <xdr:row>107</xdr:row>
      <xdr:rowOff>0</xdr:rowOff>
    </xdr:from>
    <xdr:to>
      <xdr:col>2</xdr:col>
      <xdr:colOff>38100</xdr:colOff>
      <xdr:row>107</xdr:row>
      <xdr:rowOff>0</xdr:rowOff>
    </xdr:to>
    <xdr:sp macro="" textlink="">
      <xdr:nvSpPr>
        <xdr:cNvPr id="360" name="Line 359">
          <a:extLst>
            <a:ext uri="{FF2B5EF4-FFF2-40B4-BE49-F238E27FC236}">
              <a16:creationId xmlns:a16="http://schemas.microsoft.com/office/drawing/2014/main" id="{00000000-0008-0000-0500-000068010000}"/>
            </a:ext>
          </a:extLst>
        </xdr:cNvPr>
        <xdr:cNvSpPr>
          <a:spLocks noChangeShapeType="1"/>
        </xdr:cNvSpPr>
      </xdr:nvSpPr>
      <xdr:spPr bwMode="auto">
        <a:xfrm>
          <a:off x="13430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361950</xdr:colOff>
      <xdr:row>107</xdr:row>
      <xdr:rowOff>0</xdr:rowOff>
    </xdr:from>
    <xdr:to>
      <xdr:col>12</xdr:col>
      <xdr:colOff>361950</xdr:colOff>
      <xdr:row>107</xdr:row>
      <xdr:rowOff>0</xdr:rowOff>
    </xdr:to>
    <xdr:sp macro="" textlink="">
      <xdr:nvSpPr>
        <xdr:cNvPr id="361" name="Line 360">
          <a:extLst>
            <a:ext uri="{FF2B5EF4-FFF2-40B4-BE49-F238E27FC236}">
              <a16:creationId xmlns:a16="http://schemas.microsoft.com/office/drawing/2014/main" id="{00000000-0008-0000-0500-000069010000}"/>
            </a:ext>
          </a:extLst>
        </xdr:cNvPr>
        <xdr:cNvSpPr>
          <a:spLocks noChangeShapeType="1"/>
        </xdr:cNvSpPr>
      </xdr:nvSpPr>
      <xdr:spPr bwMode="auto">
        <a:xfrm>
          <a:off x="737235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107</xdr:row>
      <xdr:rowOff>0</xdr:rowOff>
    </xdr:from>
    <xdr:to>
      <xdr:col>2</xdr:col>
      <xdr:colOff>304800</xdr:colOff>
      <xdr:row>107</xdr:row>
      <xdr:rowOff>0</xdr:rowOff>
    </xdr:to>
    <xdr:sp macro="" textlink="">
      <xdr:nvSpPr>
        <xdr:cNvPr id="362" name="Line 361">
          <a:extLst>
            <a:ext uri="{FF2B5EF4-FFF2-40B4-BE49-F238E27FC236}">
              <a16:creationId xmlns:a16="http://schemas.microsoft.com/office/drawing/2014/main" id="{00000000-0008-0000-0500-00006A010000}"/>
            </a:ext>
          </a:extLst>
        </xdr:cNvPr>
        <xdr:cNvSpPr>
          <a:spLocks noChangeShapeType="1"/>
        </xdr:cNvSpPr>
      </xdr:nvSpPr>
      <xdr:spPr bwMode="auto">
        <a:xfrm>
          <a:off x="160972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628650</xdr:colOff>
      <xdr:row>107</xdr:row>
      <xdr:rowOff>0</xdr:rowOff>
    </xdr:from>
    <xdr:to>
      <xdr:col>2</xdr:col>
      <xdr:colOff>628650</xdr:colOff>
      <xdr:row>107</xdr:row>
      <xdr:rowOff>0</xdr:rowOff>
    </xdr:to>
    <xdr:sp macro="" textlink="">
      <xdr:nvSpPr>
        <xdr:cNvPr id="363" name="Line 362">
          <a:extLst>
            <a:ext uri="{FF2B5EF4-FFF2-40B4-BE49-F238E27FC236}">
              <a16:creationId xmlns:a16="http://schemas.microsoft.com/office/drawing/2014/main" id="{00000000-0008-0000-0500-00006B010000}"/>
            </a:ext>
          </a:extLst>
        </xdr:cNvPr>
        <xdr:cNvSpPr>
          <a:spLocks noChangeShapeType="1"/>
        </xdr:cNvSpPr>
      </xdr:nvSpPr>
      <xdr:spPr bwMode="auto">
        <a:xfrm>
          <a:off x="19335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171450</xdr:colOff>
      <xdr:row>107</xdr:row>
      <xdr:rowOff>0</xdr:rowOff>
    </xdr:from>
    <xdr:to>
      <xdr:col>3</xdr:col>
      <xdr:colOff>171450</xdr:colOff>
      <xdr:row>107</xdr:row>
      <xdr:rowOff>0</xdr:rowOff>
    </xdr:to>
    <xdr:sp macro="" textlink="">
      <xdr:nvSpPr>
        <xdr:cNvPr id="364" name="Line 363">
          <a:extLst>
            <a:ext uri="{FF2B5EF4-FFF2-40B4-BE49-F238E27FC236}">
              <a16:creationId xmlns:a16="http://schemas.microsoft.com/office/drawing/2014/main" id="{00000000-0008-0000-0500-00006C010000}"/>
            </a:ext>
          </a:extLst>
        </xdr:cNvPr>
        <xdr:cNvSpPr>
          <a:spLocks noChangeShapeType="1"/>
        </xdr:cNvSpPr>
      </xdr:nvSpPr>
      <xdr:spPr bwMode="auto">
        <a:xfrm>
          <a:off x="2238375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107</xdr:row>
      <xdr:rowOff>0</xdr:rowOff>
    </xdr:from>
    <xdr:to>
      <xdr:col>4</xdr:col>
      <xdr:colOff>114300</xdr:colOff>
      <xdr:row>107</xdr:row>
      <xdr:rowOff>0</xdr:rowOff>
    </xdr:to>
    <xdr:sp macro="" textlink="">
      <xdr:nvSpPr>
        <xdr:cNvPr id="365" name="Line 364">
          <a:extLst>
            <a:ext uri="{FF2B5EF4-FFF2-40B4-BE49-F238E27FC236}">
              <a16:creationId xmlns:a16="http://schemas.microsoft.com/office/drawing/2014/main" id="{00000000-0008-0000-0500-00006D010000}"/>
            </a:ext>
          </a:extLst>
        </xdr:cNvPr>
        <xdr:cNvSpPr>
          <a:spLocks noChangeShapeType="1"/>
        </xdr:cNvSpPr>
      </xdr:nvSpPr>
      <xdr:spPr bwMode="auto">
        <a:xfrm>
          <a:off x="2590800" y="23831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142875</xdr:colOff>
      <xdr:row>7</xdr:row>
      <xdr:rowOff>0</xdr:rowOff>
    </xdr:to>
    <xdr:sp macro="" textlink="">
      <xdr:nvSpPr>
        <xdr:cNvPr id="366" name="Line 365">
          <a:extLst>
            <a:ext uri="{FF2B5EF4-FFF2-40B4-BE49-F238E27FC236}">
              <a16:creationId xmlns:a16="http://schemas.microsoft.com/office/drawing/2014/main" id="{00000000-0008-0000-0500-00006E010000}"/>
            </a:ext>
          </a:extLst>
        </xdr:cNvPr>
        <xdr:cNvSpPr>
          <a:spLocks noChangeShapeType="1"/>
        </xdr:cNvSpPr>
      </xdr:nvSpPr>
      <xdr:spPr bwMode="auto">
        <a:xfrm>
          <a:off x="2476500" y="1495425"/>
          <a:ext cx="9144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</xdr:row>
      <xdr:rowOff>161925</xdr:rowOff>
    </xdr:from>
    <xdr:to>
      <xdr:col>4</xdr:col>
      <xdr:colOff>0</xdr:colOff>
      <xdr:row>9</xdr:row>
      <xdr:rowOff>142875</xdr:rowOff>
    </xdr:to>
    <xdr:sp macro="" textlink="">
      <xdr:nvSpPr>
        <xdr:cNvPr id="367" name="Line 366">
          <a:extLst>
            <a:ext uri="{FF2B5EF4-FFF2-40B4-BE49-F238E27FC236}">
              <a16:creationId xmlns:a16="http://schemas.microsoft.com/office/drawing/2014/main" id="{00000000-0008-0000-0500-00006F010000}"/>
            </a:ext>
          </a:extLst>
        </xdr:cNvPr>
        <xdr:cNvSpPr>
          <a:spLocks noChangeShapeType="1"/>
        </xdr:cNvSpPr>
      </xdr:nvSpPr>
      <xdr:spPr bwMode="auto">
        <a:xfrm flipH="1">
          <a:off x="2476500" y="1485900"/>
          <a:ext cx="0" cy="4953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400050</xdr:colOff>
      <xdr:row>9</xdr:row>
      <xdr:rowOff>161925</xdr:rowOff>
    </xdr:from>
    <xdr:to>
      <xdr:col>5</xdr:col>
      <xdr:colOff>47625</xdr:colOff>
      <xdr:row>9</xdr:row>
      <xdr:rowOff>161925</xdr:rowOff>
    </xdr:to>
    <xdr:sp macro="" textlink="">
      <xdr:nvSpPr>
        <xdr:cNvPr id="368" name="Line 367">
          <a:extLst>
            <a:ext uri="{FF2B5EF4-FFF2-40B4-BE49-F238E27FC236}">
              <a16:creationId xmlns:a16="http://schemas.microsoft.com/office/drawing/2014/main" id="{00000000-0008-0000-0500-000070010000}"/>
            </a:ext>
          </a:extLst>
        </xdr:cNvPr>
        <xdr:cNvSpPr>
          <a:spLocks noChangeShapeType="1"/>
        </xdr:cNvSpPr>
      </xdr:nvSpPr>
      <xdr:spPr bwMode="auto">
        <a:xfrm>
          <a:off x="2466975" y="2000250"/>
          <a:ext cx="4857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123825</xdr:colOff>
      <xdr:row>7</xdr:row>
      <xdr:rowOff>19050</xdr:rowOff>
    </xdr:from>
    <xdr:to>
      <xdr:col>10</xdr:col>
      <xdr:colOff>438150</xdr:colOff>
      <xdr:row>7</xdr:row>
      <xdr:rowOff>19050</xdr:rowOff>
    </xdr:to>
    <xdr:sp macro="" textlink="">
      <xdr:nvSpPr>
        <xdr:cNvPr id="369" name="Line 368">
          <a:extLst>
            <a:ext uri="{FF2B5EF4-FFF2-40B4-BE49-F238E27FC236}">
              <a16:creationId xmlns:a16="http://schemas.microsoft.com/office/drawing/2014/main" id="{00000000-0008-0000-0500-000071010000}"/>
            </a:ext>
          </a:extLst>
        </xdr:cNvPr>
        <xdr:cNvSpPr>
          <a:spLocks noChangeShapeType="1"/>
        </xdr:cNvSpPr>
      </xdr:nvSpPr>
      <xdr:spPr bwMode="auto">
        <a:xfrm>
          <a:off x="5029200" y="1514475"/>
          <a:ext cx="10572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7</xdr:row>
      <xdr:rowOff>19050</xdr:rowOff>
    </xdr:from>
    <xdr:to>
      <xdr:col>11</xdr:col>
      <xdr:colOff>0</xdr:colOff>
      <xdr:row>9</xdr:row>
      <xdr:rowOff>152400</xdr:rowOff>
    </xdr:to>
    <xdr:sp macro="" textlink="">
      <xdr:nvSpPr>
        <xdr:cNvPr id="370" name="Line 369">
          <a:extLst>
            <a:ext uri="{FF2B5EF4-FFF2-40B4-BE49-F238E27FC236}">
              <a16:creationId xmlns:a16="http://schemas.microsoft.com/office/drawing/2014/main" id="{00000000-0008-0000-0500-000072010000}"/>
            </a:ext>
          </a:extLst>
        </xdr:cNvPr>
        <xdr:cNvSpPr>
          <a:spLocks noChangeShapeType="1"/>
        </xdr:cNvSpPr>
      </xdr:nvSpPr>
      <xdr:spPr bwMode="auto">
        <a:xfrm>
          <a:off x="6096000" y="1514475"/>
          <a:ext cx="0" cy="476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295275</xdr:colOff>
      <xdr:row>10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371" name="Line 370">
          <a:extLst>
            <a:ext uri="{FF2B5EF4-FFF2-40B4-BE49-F238E27FC236}">
              <a16:creationId xmlns:a16="http://schemas.microsoft.com/office/drawing/2014/main" id="{00000000-0008-0000-0500-000073010000}"/>
            </a:ext>
          </a:extLst>
        </xdr:cNvPr>
        <xdr:cNvSpPr>
          <a:spLocks noChangeShapeType="1"/>
        </xdr:cNvSpPr>
      </xdr:nvSpPr>
      <xdr:spPr bwMode="auto">
        <a:xfrm>
          <a:off x="5486400" y="2009775"/>
          <a:ext cx="6096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47625</xdr:colOff>
      <xdr:row>9</xdr:row>
      <xdr:rowOff>161925</xdr:rowOff>
    </xdr:from>
    <xdr:to>
      <xdr:col>9</xdr:col>
      <xdr:colOff>295275</xdr:colOff>
      <xdr:row>9</xdr:row>
      <xdr:rowOff>161925</xdr:rowOff>
    </xdr:to>
    <xdr:sp macro="" textlink="">
      <xdr:nvSpPr>
        <xdr:cNvPr id="372" name="Line 371">
          <a:extLst>
            <a:ext uri="{FF2B5EF4-FFF2-40B4-BE49-F238E27FC236}">
              <a16:creationId xmlns:a16="http://schemas.microsoft.com/office/drawing/2014/main" id="{00000000-0008-0000-0500-000074010000}"/>
            </a:ext>
          </a:extLst>
        </xdr:cNvPr>
        <xdr:cNvSpPr>
          <a:spLocks noChangeShapeType="1"/>
        </xdr:cNvSpPr>
      </xdr:nvSpPr>
      <xdr:spPr bwMode="auto">
        <a:xfrm>
          <a:off x="2952750" y="2000250"/>
          <a:ext cx="2533650" cy="0"/>
        </a:xfrm>
        <a:prstGeom prst="line">
          <a:avLst/>
        </a:prstGeom>
        <a:noFill/>
        <a:ln w="28575" cap="rnd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266700</xdr:colOff>
      <xdr:row>60</xdr:row>
      <xdr:rowOff>142875</xdr:rowOff>
    </xdr:from>
    <xdr:to>
      <xdr:col>7</xdr:col>
      <xdr:colOff>9525</xdr:colOff>
      <xdr:row>61</xdr:row>
      <xdr:rowOff>142875</xdr:rowOff>
    </xdr:to>
    <xdr:sp macro="" textlink="">
      <xdr:nvSpPr>
        <xdr:cNvPr id="373" name="Line 372">
          <a:extLst>
            <a:ext uri="{FF2B5EF4-FFF2-40B4-BE49-F238E27FC236}">
              <a16:creationId xmlns:a16="http://schemas.microsoft.com/office/drawing/2014/main" id="{00000000-0008-0000-0500-000075010000}"/>
            </a:ext>
          </a:extLst>
        </xdr:cNvPr>
        <xdr:cNvSpPr>
          <a:spLocks noChangeShapeType="1"/>
        </xdr:cNvSpPr>
      </xdr:nvSpPr>
      <xdr:spPr bwMode="auto">
        <a:xfrm flipH="1">
          <a:off x="3171825" y="13468350"/>
          <a:ext cx="400050" cy="1714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1314450</xdr:colOff>
      <xdr:row>60</xdr:row>
      <xdr:rowOff>142875</xdr:rowOff>
    </xdr:from>
    <xdr:to>
      <xdr:col>9</xdr:col>
      <xdr:colOff>85725</xdr:colOff>
      <xdr:row>61</xdr:row>
      <xdr:rowOff>142875</xdr:rowOff>
    </xdr:to>
    <xdr:sp macro="" textlink="">
      <xdr:nvSpPr>
        <xdr:cNvPr id="374" name="Line 373">
          <a:extLst>
            <a:ext uri="{FF2B5EF4-FFF2-40B4-BE49-F238E27FC236}">
              <a16:creationId xmlns:a16="http://schemas.microsoft.com/office/drawing/2014/main" id="{00000000-0008-0000-0500-000076010000}"/>
            </a:ext>
          </a:extLst>
        </xdr:cNvPr>
        <xdr:cNvSpPr>
          <a:spLocks noChangeShapeType="1"/>
        </xdr:cNvSpPr>
      </xdr:nvSpPr>
      <xdr:spPr bwMode="auto">
        <a:xfrm>
          <a:off x="4876800" y="13468350"/>
          <a:ext cx="400050" cy="1714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60</xdr:row>
      <xdr:rowOff>152400</xdr:rowOff>
    </xdr:from>
    <xdr:to>
      <xdr:col>7</xdr:col>
      <xdr:colOff>9525</xdr:colOff>
      <xdr:row>60</xdr:row>
      <xdr:rowOff>152400</xdr:rowOff>
    </xdr:to>
    <xdr:sp macro="" textlink="">
      <xdr:nvSpPr>
        <xdr:cNvPr id="375" name="Line 374">
          <a:extLst>
            <a:ext uri="{FF2B5EF4-FFF2-40B4-BE49-F238E27FC236}">
              <a16:creationId xmlns:a16="http://schemas.microsoft.com/office/drawing/2014/main" id="{00000000-0008-0000-0500-000077010000}"/>
            </a:ext>
          </a:extLst>
        </xdr:cNvPr>
        <xdr:cNvSpPr>
          <a:spLocks noChangeShapeType="1"/>
        </xdr:cNvSpPr>
      </xdr:nvSpPr>
      <xdr:spPr bwMode="auto">
        <a:xfrm flipH="1">
          <a:off x="2476500" y="13477875"/>
          <a:ext cx="109537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60</xdr:row>
      <xdr:rowOff>161925</xdr:rowOff>
    </xdr:from>
    <xdr:to>
      <xdr:col>4</xdr:col>
      <xdr:colOff>0</xdr:colOff>
      <xdr:row>63</xdr:row>
      <xdr:rowOff>161925</xdr:rowOff>
    </xdr:to>
    <xdr:sp macro="" textlink="">
      <xdr:nvSpPr>
        <xdr:cNvPr id="376" name="Line 375">
          <a:extLst>
            <a:ext uri="{FF2B5EF4-FFF2-40B4-BE49-F238E27FC236}">
              <a16:creationId xmlns:a16="http://schemas.microsoft.com/office/drawing/2014/main" id="{00000000-0008-0000-0500-000078010000}"/>
            </a:ext>
          </a:extLst>
        </xdr:cNvPr>
        <xdr:cNvSpPr>
          <a:spLocks noChangeShapeType="1"/>
        </xdr:cNvSpPr>
      </xdr:nvSpPr>
      <xdr:spPr bwMode="auto">
        <a:xfrm>
          <a:off x="2476500" y="13487400"/>
          <a:ext cx="0" cy="5143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64</xdr:row>
      <xdr:rowOff>0</xdr:rowOff>
    </xdr:from>
    <xdr:to>
      <xdr:col>5</xdr:col>
      <xdr:colOff>76200</xdr:colOff>
      <xdr:row>64</xdr:row>
      <xdr:rowOff>0</xdr:rowOff>
    </xdr:to>
    <xdr:sp macro="" textlink="">
      <xdr:nvSpPr>
        <xdr:cNvPr id="377" name="Line 376">
          <a:extLst>
            <a:ext uri="{FF2B5EF4-FFF2-40B4-BE49-F238E27FC236}">
              <a16:creationId xmlns:a16="http://schemas.microsoft.com/office/drawing/2014/main" id="{00000000-0008-0000-0500-000079010000}"/>
            </a:ext>
          </a:extLst>
        </xdr:cNvPr>
        <xdr:cNvSpPr>
          <a:spLocks noChangeShapeType="1"/>
        </xdr:cNvSpPr>
      </xdr:nvSpPr>
      <xdr:spPr bwMode="auto">
        <a:xfrm>
          <a:off x="2476500" y="14011275"/>
          <a:ext cx="5048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1333500</xdr:colOff>
      <xdr:row>60</xdr:row>
      <xdr:rowOff>152400</xdr:rowOff>
    </xdr:from>
    <xdr:to>
      <xdr:col>10</xdr:col>
      <xdr:colOff>285750</xdr:colOff>
      <xdr:row>60</xdr:row>
      <xdr:rowOff>152400</xdr:rowOff>
    </xdr:to>
    <xdr:sp macro="" textlink="">
      <xdr:nvSpPr>
        <xdr:cNvPr id="378" name="Line 377">
          <a:extLst>
            <a:ext uri="{FF2B5EF4-FFF2-40B4-BE49-F238E27FC236}">
              <a16:creationId xmlns:a16="http://schemas.microsoft.com/office/drawing/2014/main" id="{00000000-0008-0000-0500-00007A010000}"/>
            </a:ext>
          </a:extLst>
        </xdr:cNvPr>
        <xdr:cNvSpPr>
          <a:spLocks noChangeShapeType="1"/>
        </xdr:cNvSpPr>
      </xdr:nvSpPr>
      <xdr:spPr bwMode="auto">
        <a:xfrm>
          <a:off x="4895850" y="13477875"/>
          <a:ext cx="10382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295275</xdr:colOff>
      <xdr:row>60</xdr:row>
      <xdr:rowOff>152400</xdr:rowOff>
    </xdr:from>
    <xdr:to>
      <xdr:col>10</xdr:col>
      <xdr:colOff>295275</xdr:colOff>
      <xdr:row>64</xdr:row>
      <xdr:rowOff>0</xdr:rowOff>
    </xdr:to>
    <xdr:sp macro="" textlink="">
      <xdr:nvSpPr>
        <xdr:cNvPr id="379" name="Line 378">
          <a:extLst>
            <a:ext uri="{FF2B5EF4-FFF2-40B4-BE49-F238E27FC236}">
              <a16:creationId xmlns:a16="http://schemas.microsoft.com/office/drawing/2014/main" id="{00000000-0008-0000-0500-00007B010000}"/>
            </a:ext>
          </a:extLst>
        </xdr:cNvPr>
        <xdr:cNvSpPr>
          <a:spLocks noChangeShapeType="1"/>
        </xdr:cNvSpPr>
      </xdr:nvSpPr>
      <xdr:spPr bwMode="auto">
        <a:xfrm>
          <a:off x="5943600" y="13477875"/>
          <a:ext cx="0" cy="5334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295275</xdr:colOff>
      <xdr:row>64</xdr:row>
      <xdr:rowOff>0</xdr:rowOff>
    </xdr:from>
    <xdr:to>
      <xdr:col>10</xdr:col>
      <xdr:colOff>295275</xdr:colOff>
      <xdr:row>64</xdr:row>
      <xdr:rowOff>0</xdr:rowOff>
    </xdr:to>
    <xdr:sp macro="" textlink="">
      <xdr:nvSpPr>
        <xdr:cNvPr id="380" name="Line 379">
          <a:extLst>
            <a:ext uri="{FF2B5EF4-FFF2-40B4-BE49-F238E27FC236}">
              <a16:creationId xmlns:a16="http://schemas.microsoft.com/office/drawing/2014/main" id="{00000000-0008-0000-0500-00007C010000}"/>
            </a:ext>
          </a:extLst>
        </xdr:cNvPr>
        <xdr:cNvSpPr>
          <a:spLocks noChangeShapeType="1"/>
        </xdr:cNvSpPr>
      </xdr:nvSpPr>
      <xdr:spPr bwMode="auto">
        <a:xfrm>
          <a:off x="5486400" y="14011275"/>
          <a:ext cx="4572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66675</xdr:colOff>
      <xdr:row>62</xdr:row>
      <xdr:rowOff>9525</xdr:rowOff>
    </xdr:from>
    <xdr:to>
      <xdr:col>9</xdr:col>
      <xdr:colOff>304800</xdr:colOff>
      <xdr:row>62</xdr:row>
      <xdr:rowOff>9525</xdr:rowOff>
    </xdr:to>
    <xdr:sp macro="" textlink="">
      <xdr:nvSpPr>
        <xdr:cNvPr id="381" name="Line 380">
          <a:extLst>
            <a:ext uri="{FF2B5EF4-FFF2-40B4-BE49-F238E27FC236}">
              <a16:creationId xmlns:a16="http://schemas.microsoft.com/office/drawing/2014/main" id="{00000000-0008-0000-0500-00007D010000}"/>
            </a:ext>
          </a:extLst>
        </xdr:cNvPr>
        <xdr:cNvSpPr>
          <a:spLocks noChangeShapeType="1"/>
        </xdr:cNvSpPr>
      </xdr:nvSpPr>
      <xdr:spPr bwMode="auto">
        <a:xfrm>
          <a:off x="2971800" y="13677900"/>
          <a:ext cx="2524125" cy="0"/>
        </a:xfrm>
        <a:prstGeom prst="line">
          <a:avLst/>
        </a:prstGeom>
        <a:noFill/>
        <a:ln w="19050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285750</xdr:colOff>
      <xdr:row>64</xdr:row>
      <xdr:rowOff>9525</xdr:rowOff>
    </xdr:from>
    <xdr:to>
      <xdr:col>9</xdr:col>
      <xdr:colOff>66675</xdr:colOff>
      <xdr:row>64</xdr:row>
      <xdr:rowOff>9525</xdr:rowOff>
    </xdr:to>
    <xdr:sp macro="" textlink="">
      <xdr:nvSpPr>
        <xdr:cNvPr id="382" name="Line 381">
          <a:extLst>
            <a:ext uri="{FF2B5EF4-FFF2-40B4-BE49-F238E27FC236}">
              <a16:creationId xmlns:a16="http://schemas.microsoft.com/office/drawing/2014/main" id="{00000000-0008-0000-0500-00007E010000}"/>
            </a:ext>
          </a:extLst>
        </xdr:cNvPr>
        <xdr:cNvSpPr>
          <a:spLocks noChangeShapeType="1"/>
        </xdr:cNvSpPr>
      </xdr:nvSpPr>
      <xdr:spPr bwMode="auto">
        <a:xfrm>
          <a:off x="3190875" y="14020800"/>
          <a:ext cx="2066925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60</xdr:row>
      <xdr:rowOff>9525</xdr:rowOff>
    </xdr:from>
    <xdr:to>
      <xdr:col>13</xdr:col>
      <xdr:colOff>9525</xdr:colOff>
      <xdr:row>71</xdr:row>
      <xdr:rowOff>161925</xdr:rowOff>
    </xdr:to>
    <xdr:sp macro="" textlink="">
      <xdr:nvSpPr>
        <xdr:cNvPr id="383" name="Line 128">
          <a:extLst>
            <a:ext uri="{FF2B5EF4-FFF2-40B4-BE49-F238E27FC236}">
              <a16:creationId xmlns:a16="http://schemas.microsoft.com/office/drawing/2014/main" id="{00000000-0008-0000-0500-00007F010000}"/>
            </a:ext>
          </a:extLst>
        </xdr:cNvPr>
        <xdr:cNvSpPr>
          <a:spLocks noChangeShapeType="1"/>
        </xdr:cNvSpPr>
      </xdr:nvSpPr>
      <xdr:spPr bwMode="auto">
        <a:xfrm>
          <a:off x="7591425" y="13335000"/>
          <a:ext cx="0" cy="21431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9525</xdr:colOff>
      <xdr:row>72</xdr:row>
      <xdr:rowOff>28575</xdr:rowOff>
    </xdr:from>
    <xdr:to>
      <xdr:col>13</xdr:col>
      <xdr:colOff>9525</xdr:colOff>
      <xdr:row>83</xdr:row>
      <xdr:rowOff>9525</xdr:rowOff>
    </xdr:to>
    <xdr:sp macro="" textlink="">
      <xdr:nvSpPr>
        <xdr:cNvPr id="384" name="Line 129">
          <a:extLst>
            <a:ext uri="{FF2B5EF4-FFF2-40B4-BE49-F238E27FC236}">
              <a16:creationId xmlns:a16="http://schemas.microsoft.com/office/drawing/2014/main" id="{00000000-0008-0000-0500-000080010000}"/>
            </a:ext>
          </a:extLst>
        </xdr:cNvPr>
        <xdr:cNvSpPr>
          <a:spLocks noChangeShapeType="1"/>
        </xdr:cNvSpPr>
      </xdr:nvSpPr>
      <xdr:spPr bwMode="auto">
        <a:xfrm>
          <a:off x="7591425" y="15516225"/>
          <a:ext cx="0" cy="188595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abSelected="1" topLeftCell="A13" workbookViewId="0">
      <selection activeCell="S15" sqref="S15"/>
    </sheetView>
  </sheetViews>
  <sheetFormatPr defaultRowHeight="20.100000000000001" customHeight="1"/>
  <cols>
    <col min="1" max="1" width="9" style="3"/>
    <col min="2" max="15" width="11.625" style="3" customWidth="1"/>
    <col min="16" max="16" width="11.625" style="2" customWidth="1"/>
    <col min="17" max="19" width="11.625" style="3" customWidth="1"/>
    <col min="20" max="16384" width="9" style="3"/>
  </cols>
  <sheetData>
    <row r="1" spans="1:19" ht="25.5">
      <c r="A1" s="26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100000000000001" customHeight="1">
      <c r="C2" s="39"/>
      <c r="P2" s="3" t="s">
        <v>28</v>
      </c>
      <c r="Q2" s="39">
        <v>0.2</v>
      </c>
    </row>
    <row r="3" spans="1:19" ht="20.100000000000001" customHeight="1">
      <c r="C3" s="39"/>
      <c r="P3" s="3" t="s">
        <v>30</v>
      </c>
      <c r="Q3" s="39">
        <v>0.6</v>
      </c>
    </row>
    <row r="4" spans="1:19" ht="20.100000000000001" customHeight="1">
      <c r="P4" s="3" t="s">
        <v>32</v>
      </c>
      <c r="Q4" s="45">
        <v>1.7</v>
      </c>
    </row>
    <row r="5" spans="1:19" ht="20.100000000000001" customHeight="1">
      <c r="P5" s="105" t="s">
        <v>36</v>
      </c>
      <c r="Q5" s="46">
        <v>0.3</v>
      </c>
      <c r="R5" s="3" t="s">
        <v>37</v>
      </c>
    </row>
    <row r="6" spans="1:19" ht="20.100000000000001" customHeight="1">
      <c r="P6" s="105"/>
      <c r="Q6" s="46">
        <v>0.5</v>
      </c>
      <c r="R6" s="3" t="s">
        <v>38</v>
      </c>
    </row>
    <row r="7" spans="1:19" ht="20.100000000000001" customHeight="1">
      <c r="P7" s="105" t="s">
        <v>39</v>
      </c>
      <c r="Q7" s="98" t="s">
        <v>40</v>
      </c>
    </row>
    <row r="8" spans="1:19" ht="20.100000000000001" customHeight="1">
      <c r="P8" s="105"/>
      <c r="Q8" s="48">
        <v>94</v>
      </c>
    </row>
    <row r="9" spans="1:19" ht="20.100000000000001" customHeight="1">
      <c r="P9" s="105"/>
      <c r="Q9" s="98" t="s">
        <v>41</v>
      </c>
    </row>
    <row r="10" spans="1:19" ht="20.100000000000001" customHeight="1">
      <c r="P10" s="105"/>
      <c r="Q10" s="48">
        <v>49.9</v>
      </c>
    </row>
    <row r="17" spans="1:19" ht="20.100000000000001" customHeight="1" thickBot="1"/>
    <row r="18" spans="1:19" ht="29.1" customHeight="1" thickTop="1" thickBot="1">
      <c r="A18" s="100" t="s">
        <v>24</v>
      </c>
      <c r="B18" s="102" t="s">
        <v>2</v>
      </c>
      <c r="C18" s="103"/>
      <c r="D18" s="104"/>
      <c r="E18" s="14" t="s">
        <v>5</v>
      </c>
      <c r="F18" s="14" t="s">
        <v>9</v>
      </c>
      <c r="G18" s="102" t="s">
        <v>15</v>
      </c>
      <c r="H18" s="103"/>
      <c r="I18" s="104"/>
      <c r="J18" s="14" t="s">
        <v>16</v>
      </c>
      <c r="K18" s="14" t="s">
        <v>17</v>
      </c>
      <c r="L18" s="14" t="s">
        <v>10</v>
      </c>
      <c r="M18" s="14" t="s">
        <v>7</v>
      </c>
      <c r="N18" s="102" t="s">
        <v>25</v>
      </c>
      <c r="O18" s="103"/>
      <c r="P18" s="103"/>
      <c r="Q18" s="103"/>
      <c r="R18" s="103"/>
      <c r="S18" s="104"/>
    </row>
    <row r="19" spans="1:19" ht="29.1" customHeight="1" thickTop="1" thickBot="1">
      <c r="A19" s="101"/>
      <c r="B19" s="15" t="s">
        <v>3</v>
      </c>
      <c r="C19" s="17" t="s">
        <v>4</v>
      </c>
      <c r="D19" s="4" t="s">
        <v>29</v>
      </c>
      <c r="E19" s="5" t="s">
        <v>6</v>
      </c>
      <c r="F19" s="5" t="s">
        <v>6</v>
      </c>
      <c r="G19" s="19" t="s">
        <v>12</v>
      </c>
      <c r="H19" s="21" t="s">
        <v>13</v>
      </c>
      <c r="I19" s="9" t="s">
        <v>14</v>
      </c>
      <c r="J19" s="11" t="s">
        <v>6</v>
      </c>
      <c r="K19" s="11" t="s">
        <v>6</v>
      </c>
      <c r="L19" s="11" t="s">
        <v>6</v>
      </c>
      <c r="M19" s="11" t="s">
        <v>6</v>
      </c>
      <c r="N19" s="23" t="s">
        <v>21</v>
      </c>
      <c r="O19" s="156" t="s">
        <v>22</v>
      </c>
      <c r="P19" s="23" t="s">
        <v>20</v>
      </c>
      <c r="Q19" s="163" t="s">
        <v>23</v>
      </c>
      <c r="R19" s="99" t="s">
        <v>18</v>
      </c>
      <c r="S19" s="170" t="s">
        <v>19</v>
      </c>
    </row>
    <row r="20" spans="1:19" ht="29.1" customHeight="1" thickTop="1" thickBot="1">
      <c r="A20" s="101"/>
      <c r="B20" s="16" t="s">
        <v>1</v>
      </c>
      <c r="C20" s="18" t="s">
        <v>1</v>
      </c>
      <c r="D20" s="6" t="s">
        <v>1</v>
      </c>
      <c r="E20" s="7" t="s">
        <v>1</v>
      </c>
      <c r="F20" s="8" t="s">
        <v>8</v>
      </c>
      <c r="G20" s="20" t="s">
        <v>8</v>
      </c>
      <c r="H20" s="22" t="s">
        <v>8</v>
      </c>
      <c r="I20" s="10" t="s">
        <v>8</v>
      </c>
      <c r="J20" s="8" t="s">
        <v>8</v>
      </c>
      <c r="K20" s="8" t="s">
        <v>8</v>
      </c>
      <c r="L20" s="8" t="s">
        <v>11</v>
      </c>
      <c r="M20" s="8" t="s">
        <v>8</v>
      </c>
      <c r="N20" s="22" t="s">
        <v>8</v>
      </c>
      <c r="O20" s="157" t="s">
        <v>8</v>
      </c>
      <c r="P20" s="18" t="s">
        <v>27</v>
      </c>
      <c r="Q20" s="164" t="s">
        <v>27</v>
      </c>
      <c r="R20" s="18" t="s">
        <v>26</v>
      </c>
      <c r="S20" s="171" t="s">
        <v>26</v>
      </c>
    </row>
    <row r="21" spans="1:19" ht="24.95" customHeight="1" thickTop="1">
      <c r="A21" s="24">
        <v>150</v>
      </c>
      <c r="B21" s="27">
        <v>2</v>
      </c>
      <c r="C21" s="28">
        <v>2.5</v>
      </c>
      <c r="D21" s="29">
        <v>1.5</v>
      </c>
      <c r="E21" s="30">
        <f>TRUNC((B21+1)*2+(C21+1)*2,2)</f>
        <v>13</v>
      </c>
      <c r="F21" s="30">
        <f>TRUNC((B21+1)*(C21+1)*$Q$2,2)</f>
        <v>2.1</v>
      </c>
      <c r="G21" s="27">
        <f>TRUNC(B21*C21*(0.3+A21/1000)-(PI()*SUMSQ(A21/1000)*1/4*C21),2)</f>
        <v>2.2000000000000002</v>
      </c>
      <c r="H21" s="28">
        <f>TRUNC(B21*C21*(D21-$Q$2),2)</f>
        <v>6.5</v>
      </c>
      <c r="I21" s="29">
        <f>TRUNC(B21*C21*(D21+A21/1000+0.3-$Q$2)-(PI()*SUMSQ(A21/1000)*1/4*C21),2)</f>
        <v>8.6999999999999993</v>
      </c>
      <c r="J21" s="30">
        <f>TRUNC(B21*C21*(D21+A21/1000+0.3-0.8)-(PI()*SUMSQ(A21/1000)*1/4*C21),2)</f>
        <v>5.7</v>
      </c>
      <c r="K21" s="30">
        <f>I21</f>
        <v>8.6999999999999993</v>
      </c>
      <c r="L21" s="30">
        <f>TRUNC((B21+1)*(C21+1),2)</f>
        <v>10.5</v>
      </c>
      <c r="M21" s="30">
        <f>TRUNC(B21*C21*$Q$3,2)</f>
        <v>3</v>
      </c>
      <c r="N21" s="28">
        <f>TRUNC(J21*1.04*1.15/0.9,2)</f>
        <v>7.57</v>
      </c>
      <c r="O21" s="158">
        <f>TRUNC(M21*1.04*1.425/0.925,2)</f>
        <v>4.8</v>
      </c>
      <c r="P21" s="28">
        <f>TRUNC(L21*0.75*1.03,2)</f>
        <v>8.11</v>
      </c>
      <c r="Q21" s="165">
        <f>TRUNC(L21*0.3*1.03,2)</f>
        <v>3.24</v>
      </c>
      <c r="R21" s="28">
        <f>TRUNC(L21*0.05*2.35*1.03,2)</f>
        <v>1.27</v>
      </c>
      <c r="S21" s="172">
        <f>TRUNC(L21*0.15*2.35*1.03,2)</f>
        <v>3.81</v>
      </c>
    </row>
    <row r="22" spans="1:19" ht="24.95" customHeight="1">
      <c r="A22" s="25">
        <v>200</v>
      </c>
      <c r="B22" s="31">
        <v>2</v>
      </c>
      <c r="C22" s="32">
        <v>2.5</v>
      </c>
      <c r="D22" s="33">
        <v>1.5</v>
      </c>
      <c r="E22" s="34">
        <f t="shared" ref="E22:E36" si="0">TRUNC((B22+1)*2+(C22+1)*2,2)</f>
        <v>13</v>
      </c>
      <c r="F22" s="34">
        <f t="shared" ref="F22:F36" si="1">TRUNC((B22+1)*(C22+1)*$Q$2,2)</f>
        <v>2.1</v>
      </c>
      <c r="G22" s="31">
        <f t="shared" ref="G22:G27" si="2">TRUNC(B22*C22*(0.3+A22/1000)-(PI()*SUMSQ(A22/1000)*1/4*C22),2)</f>
        <v>2.42</v>
      </c>
      <c r="H22" s="32">
        <f t="shared" ref="H22:H36" si="3">TRUNC(B22*C22*(D22-$Q$2),2)</f>
        <v>6.5</v>
      </c>
      <c r="I22" s="33">
        <f t="shared" ref="I22:I27" si="4">TRUNC(B22*C22*(D22+A22/1000+0.3-$Q$2)-(PI()*SUMSQ(A22/1000)*1/4*C22),2)</f>
        <v>8.92</v>
      </c>
      <c r="J22" s="34">
        <f t="shared" ref="J22:J25" si="5">TRUNC(B22*C22*(D22+A22/1000+0.3-0.8)-(PI()*SUMSQ(A22/1000)*1/4*C22),2)</f>
        <v>5.92</v>
      </c>
      <c r="K22" s="34">
        <f t="shared" ref="K22:K26" si="6">I22</f>
        <v>8.92</v>
      </c>
      <c r="L22" s="34">
        <f t="shared" ref="L22:L36" si="7">TRUNC((B22+1)*(C22+1),2)</f>
        <v>10.5</v>
      </c>
      <c r="M22" s="34">
        <f t="shared" ref="M22:M36" si="8">TRUNC(B22*C22*$Q$3,2)</f>
        <v>3</v>
      </c>
      <c r="N22" s="32">
        <f>TRUNC(J22*1.04*1.15/0.9,2)</f>
        <v>7.86</v>
      </c>
      <c r="O22" s="159">
        <f>TRUNC(M22*1.04*1.425/0.925,2)</f>
        <v>4.8</v>
      </c>
      <c r="P22" s="32">
        <f>TRUNC(L22*0.75*1.03,2)</f>
        <v>8.11</v>
      </c>
      <c r="Q22" s="166">
        <f>TRUNC(L22*0.3*1.03,2)</f>
        <v>3.24</v>
      </c>
      <c r="R22" s="32">
        <f t="shared" ref="R22:R36" si="9">TRUNC(L22*0.05*2.35*1.03,2)</f>
        <v>1.27</v>
      </c>
      <c r="S22" s="173">
        <f t="shared" ref="S22:S36" si="10">TRUNC(L22*0.15*2.35*1.03,2)</f>
        <v>3.81</v>
      </c>
    </row>
    <row r="23" spans="1:19" s="94" customFormat="1" ht="24.95" customHeight="1">
      <c r="A23" s="89">
        <v>250</v>
      </c>
      <c r="B23" s="90">
        <v>2</v>
      </c>
      <c r="C23" s="91">
        <v>2.5</v>
      </c>
      <c r="D23" s="92">
        <v>1.5</v>
      </c>
      <c r="E23" s="93">
        <f t="shared" si="0"/>
        <v>13</v>
      </c>
      <c r="F23" s="93">
        <f t="shared" si="1"/>
        <v>2.1</v>
      </c>
      <c r="G23" s="90">
        <f t="shared" si="2"/>
        <v>2.62</v>
      </c>
      <c r="H23" s="91">
        <f t="shared" si="3"/>
        <v>6.5</v>
      </c>
      <c r="I23" s="92">
        <f t="shared" si="4"/>
        <v>9.1199999999999992</v>
      </c>
      <c r="J23" s="93">
        <f t="shared" si="5"/>
        <v>6.12</v>
      </c>
      <c r="K23" s="93">
        <f t="shared" si="6"/>
        <v>9.1199999999999992</v>
      </c>
      <c r="L23" s="93">
        <f t="shared" si="7"/>
        <v>10.5</v>
      </c>
      <c r="M23" s="93">
        <f t="shared" si="8"/>
        <v>3</v>
      </c>
      <c r="N23" s="91">
        <f>TRUNC(J23*1.04*1.15/0.9,2)</f>
        <v>8.1300000000000008</v>
      </c>
      <c r="O23" s="160">
        <f>TRUNC(M23*1.04*1.425/0.925,2)</f>
        <v>4.8</v>
      </c>
      <c r="P23" s="91">
        <f>TRUNC(L23*0.75*1.03,2)</f>
        <v>8.11</v>
      </c>
      <c r="Q23" s="167">
        <f>TRUNC(L23*0.3*1.03,2)</f>
        <v>3.24</v>
      </c>
      <c r="R23" s="91">
        <f t="shared" si="9"/>
        <v>1.27</v>
      </c>
      <c r="S23" s="174">
        <f t="shared" si="10"/>
        <v>3.81</v>
      </c>
    </row>
    <row r="24" spans="1:19" s="94" customFormat="1" ht="24.95" customHeight="1">
      <c r="A24" s="89">
        <v>300</v>
      </c>
      <c r="B24" s="90">
        <v>2</v>
      </c>
      <c r="C24" s="91">
        <v>2.5</v>
      </c>
      <c r="D24" s="92">
        <v>1.5</v>
      </c>
      <c r="E24" s="93">
        <f t="shared" si="0"/>
        <v>13</v>
      </c>
      <c r="F24" s="93">
        <f t="shared" si="1"/>
        <v>2.1</v>
      </c>
      <c r="G24" s="90">
        <f t="shared" si="2"/>
        <v>2.82</v>
      </c>
      <c r="H24" s="91">
        <f t="shared" si="3"/>
        <v>6.5</v>
      </c>
      <c r="I24" s="92">
        <f t="shared" si="4"/>
        <v>9.32</v>
      </c>
      <c r="J24" s="93">
        <f t="shared" si="5"/>
        <v>6.32</v>
      </c>
      <c r="K24" s="93">
        <f t="shared" si="6"/>
        <v>9.32</v>
      </c>
      <c r="L24" s="93">
        <f t="shared" si="7"/>
        <v>10.5</v>
      </c>
      <c r="M24" s="93">
        <f t="shared" si="8"/>
        <v>3</v>
      </c>
      <c r="N24" s="91">
        <f>TRUNC(J24*1.04*1.15/0.9,2)</f>
        <v>8.39</v>
      </c>
      <c r="O24" s="160">
        <f>TRUNC(M24*1.04*1.425/0.925,2)</f>
        <v>4.8</v>
      </c>
      <c r="P24" s="91">
        <f>TRUNC(L24*0.75*1.03,2)</f>
        <v>8.11</v>
      </c>
      <c r="Q24" s="167">
        <f>TRUNC(L24*0.3*1.03,2)</f>
        <v>3.24</v>
      </c>
      <c r="R24" s="91">
        <f t="shared" si="9"/>
        <v>1.27</v>
      </c>
      <c r="S24" s="174">
        <f t="shared" si="10"/>
        <v>3.81</v>
      </c>
    </row>
    <row r="25" spans="1:19" s="94" customFormat="1" ht="24.95" customHeight="1">
      <c r="A25" s="89">
        <v>350</v>
      </c>
      <c r="B25" s="90">
        <v>2</v>
      </c>
      <c r="C25" s="91">
        <v>2.5</v>
      </c>
      <c r="D25" s="92">
        <v>1.5</v>
      </c>
      <c r="E25" s="93">
        <f t="shared" si="0"/>
        <v>13</v>
      </c>
      <c r="F25" s="93">
        <f t="shared" si="1"/>
        <v>2.1</v>
      </c>
      <c r="G25" s="90">
        <f t="shared" si="2"/>
        <v>3</v>
      </c>
      <c r="H25" s="91">
        <f t="shared" si="3"/>
        <v>6.5</v>
      </c>
      <c r="I25" s="92">
        <f t="shared" si="4"/>
        <v>9.5</v>
      </c>
      <c r="J25" s="93">
        <f t="shared" si="5"/>
        <v>6.5</v>
      </c>
      <c r="K25" s="93">
        <f t="shared" si="6"/>
        <v>9.5</v>
      </c>
      <c r="L25" s="93">
        <f t="shared" si="7"/>
        <v>10.5</v>
      </c>
      <c r="M25" s="93">
        <f t="shared" si="8"/>
        <v>3</v>
      </c>
      <c r="N25" s="91">
        <f>TRUNC(J25*1.04*1.15/0.9,2)</f>
        <v>8.6300000000000008</v>
      </c>
      <c r="O25" s="160">
        <f>TRUNC(M25*1.04*1.425/0.925,2)</f>
        <v>4.8</v>
      </c>
      <c r="P25" s="91">
        <f>TRUNC(L25*0.75*1.03,2)</f>
        <v>8.11</v>
      </c>
      <c r="Q25" s="167">
        <f>TRUNC(L25*0.3*1.03,2)</f>
        <v>3.24</v>
      </c>
      <c r="R25" s="91">
        <f t="shared" si="9"/>
        <v>1.27</v>
      </c>
      <c r="S25" s="174">
        <f t="shared" si="10"/>
        <v>3.81</v>
      </c>
    </row>
    <row r="26" spans="1:19" s="94" customFormat="1" ht="24.95" customHeight="1">
      <c r="A26" s="89">
        <v>400</v>
      </c>
      <c r="B26" s="90">
        <v>2.5</v>
      </c>
      <c r="C26" s="91">
        <v>2.5</v>
      </c>
      <c r="D26" s="92">
        <v>1.5</v>
      </c>
      <c r="E26" s="93">
        <f t="shared" si="0"/>
        <v>14</v>
      </c>
      <c r="F26" s="93">
        <f t="shared" si="1"/>
        <v>2.4500000000000002</v>
      </c>
      <c r="G26" s="90">
        <f t="shared" si="2"/>
        <v>4.0599999999999996</v>
      </c>
      <c r="H26" s="91">
        <f t="shared" si="3"/>
        <v>8.1199999999999992</v>
      </c>
      <c r="I26" s="92">
        <f t="shared" si="4"/>
        <v>12.18</v>
      </c>
      <c r="J26" s="93">
        <f>TRUNC(B26*C26*(D26+A26/1000+0.3-0.8)-(PI()*SUMSQ(A26/1000)*1/4*C26),2)</f>
        <v>8.43</v>
      </c>
      <c r="K26" s="93">
        <f t="shared" si="6"/>
        <v>12.18</v>
      </c>
      <c r="L26" s="93">
        <f t="shared" si="7"/>
        <v>12.25</v>
      </c>
      <c r="M26" s="93">
        <f t="shared" si="8"/>
        <v>3.75</v>
      </c>
      <c r="N26" s="91">
        <f>TRUNC(J26*1.04*1.15/0.9,2)</f>
        <v>11.2</v>
      </c>
      <c r="O26" s="160">
        <f>TRUNC(M26*1.04*1.425/0.925,2)</f>
        <v>6</v>
      </c>
      <c r="P26" s="91">
        <f>TRUNC(L26*0.75*1.03,2)</f>
        <v>9.4600000000000009</v>
      </c>
      <c r="Q26" s="167">
        <f>TRUNC(L26*0.3*1.03,2)</f>
        <v>3.78</v>
      </c>
      <c r="R26" s="91">
        <f t="shared" si="9"/>
        <v>1.48</v>
      </c>
      <c r="S26" s="174">
        <f t="shared" si="10"/>
        <v>4.4400000000000004</v>
      </c>
    </row>
    <row r="27" spans="1:19" s="94" customFormat="1" ht="24.95" customHeight="1">
      <c r="A27" s="89">
        <v>450</v>
      </c>
      <c r="B27" s="90">
        <v>2.5</v>
      </c>
      <c r="C27" s="91">
        <v>2.5</v>
      </c>
      <c r="D27" s="92">
        <v>1.5</v>
      </c>
      <c r="E27" s="93">
        <f t="shared" si="0"/>
        <v>14</v>
      </c>
      <c r="F27" s="93">
        <f t="shared" si="1"/>
        <v>2.4500000000000002</v>
      </c>
      <c r="G27" s="90">
        <f t="shared" si="2"/>
        <v>4.28</v>
      </c>
      <c r="H27" s="91">
        <f t="shared" si="3"/>
        <v>8.1199999999999992</v>
      </c>
      <c r="I27" s="92">
        <f t="shared" si="4"/>
        <v>12.41</v>
      </c>
      <c r="J27" s="93">
        <f t="shared" ref="J27" si="11">TRUNC(B27*C27*(D27+A27/1000+0.3-0.8)-(PI()*SUMSQ(A27/1000)*1/4*C27),2)</f>
        <v>8.66</v>
      </c>
      <c r="K27" s="93">
        <f t="shared" ref="K27:K36" si="12">I27</f>
        <v>12.41</v>
      </c>
      <c r="L27" s="93">
        <f t="shared" si="7"/>
        <v>12.25</v>
      </c>
      <c r="M27" s="93">
        <f t="shared" si="8"/>
        <v>3.75</v>
      </c>
      <c r="N27" s="91">
        <f>TRUNC(J27*1.04*1.15/0.9,2)</f>
        <v>11.5</v>
      </c>
      <c r="O27" s="160">
        <f>TRUNC(M27*1.04*1.425/0.925,2)</f>
        <v>6</v>
      </c>
      <c r="P27" s="91">
        <f>TRUNC(L27*0.75*1.03,2)</f>
        <v>9.4600000000000009</v>
      </c>
      <c r="Q27" s="167">
        <f>TRUNC(L27*0.3*1.03,2)</f>
        <v>3.78</v>
      </c>
      <c r="R27" s="91">
        <f t="shared" si="9"/>
        <v>1.48</v>
      </c>
      <c r="S27" s="174">
        <f t="shared" si="10"/>
        <v>4.4400000000000004</v>
      </c>
    </row>
    <row r="28" spans="1:19" s="94" customFormat="1" ht="24.95" customHeight="1">
      <c r="A28" s="89">
        <v>500</v>
      </c>
      <c r="B28" s="90">
        <v>2.5</v>
      </c>
      <c r="C28" s="91">
        <v>2.5</v>
      </c>
      <c r="D28" s="92">
        <v>1.5</v>
      </c>
      <c r="E28" s="93">
        <f t="shared" si="0"/>
        <v>14</v>
      </c>
      <c r="F28" s="93">
        <f t="shared" si="1"/>
        <v>2.4500000000000002</v>
      </c>
      <c r="G28" s="90">
        <f>TRUNC(B28*C28*(0.5+A28/1000)-(PI()*SUMSQ(A28/1000)*1/4*C28),2)</f>
        <v>5.75</v>
      </c>
      <c r="H28" s="91">
        <f t="shared" si="3"/>
        <v>8.1199999999999992</v>
      </c>
      <c r="I28" s="92">
        <f>TRUNC(B28*C28*(D28+A28/1000+0.5-$Q$2)-(PI()*SUMSQ(A28/1000)*1/4*C28),2)</f>
        <v>13.88</v>
      </c>
      <c r="J28" s="93">
        <f>TRUNC(B28*C28*(D28+A28/1000+0.5-0.8)-(PI()*SUMSQ(A28/1000)*1/4*C28),2)</f>
        <v>10.130000000000001</v>
      </c>
      <c r="K28" s="93">
        <f t="shared" si="12"/>
        <v>13.88</v>
      </c>
      <c r="L28" s="93">
        <f t="shared" si="7"/>
        <v>12.25</v>
      </c>
      <c r="M28" s="93">
        <f t="shared" si="8"/>
        <v>3.75</v>
      </c>
      <c r="N28" s="91">
        <f>TRUNC(J28*1.04*1.15/0.9,2)</f>
        <v>13.46</v>
      </c>
      <c r="O28" s="160">
        <f>TRUNC(M28*1.04*1.425/0.925,2)</f>
        <v>6</v>
      </c>
      <c r="P28" s="91">
        <f>TRUNC(L28*0.75*1.03,2)</f>
        <v>9.4600000000000009</v>
      </c>
      <c r="Q28" s="167">
        <f>TRUNC(L28*0.3*1.03,2)</f>
        <v>3.78</v>
      </c>
      <c r="R28" s="91">
        <f t="shared" si="9"/>
        <v>1.48</v>
      </c>
      <c r="S28" s="174">
        <f t="shared" si="10"/>
        <v>4.4400000000000004</v>
      </c>
    </row>
    <row r="29" spans="1:19" s="88" customFormat="1" ht="24.95" customHeight="1">
      <c r="A29" s="82">
        <v>600</v>
      </c>
      <c r="B29" s="83">
        <v>2.5</v>
      </c>
      <c r="C29" s="84">
        <v>3</v>
      </c>
      <c r="D29" s="85">
        <v>1.5</v>
      </c>
      <c r="E29" s="86">
        <f t="shared" si="0"/>
        <v>15</v>
      </c>
      <c r="F29" s="86">
        <f t="shared" si="1"/>
        <v>2.8</v>
      </c>
      <c r="G29" s="83">
        <f t="shared" ref="G29:G36" si="13">TRUNC(B29*C29*(0.5+A29/1000)-(PI()*SUMSQ(A29/1000)*1/4*C29),2)</f>
        <v>7.4</v>
      </c>
      <c r="H29" s="84">
        <f t="shared" si="3"/>
        <v>9.75</v>
      </c>
      <c r="I29" s="85">
        <f t="shared" ref="I29:I36" si="14">TRUNC(B29*C29*(D29+A29/1000+0.5-$Q$2)-(PI()*SUMSQ(A29/1000)*1/4*C29),2)</f>
        <v>17.149999999999999</v>
      </c>
      <c r="J29" s="86">
        <f t="shared" ref="J29:J36" si="15">TRUNC(B29*C29*(D29+A29/1000+0.5-0.8)-(PI()*SUMSQ(A29/1000)*1/4*C29),2)</f>
        <v>12.65</v>
      </c>
      <c r="K29" s="86">
        <f t="shared" si="12"/>
        <v>17.149999999999999</v>
      </c>
      <c r="L29" s="86">
        <f t="shared" si="7"/>
        <v>14</v>
      </c>
      <c r="M29" s="86">
        <f t="shared" si="8"/>
        <v>4.5</v>
      </c>
      <c r="N29" s="84">
        <f>TRUNC(J29*1.04*1.15/0.9,2)</f>
        <v>16.809999999999999</v>
      </c>
      <c r="O29" s="161">
        <f>TRUNC(M29*1.04*1.425/0.925,2)</f>
        <v>7.2</v>
      </c>
      <c r="P29" s="84">
        <f>TRUNC(L29*0.75*1.03,2)</f>
        <v>10.81</v>
      </c>
      <c r="Q29" s="168">
        <f>TRUNC(L29*0.3*1.03,2)</f>
        <v>4.32</v>
      </c>
      <c r="R29" s="84">
        <f t="shared" si="9"/>
        <v>1.69</v>
      </c>
      <c r="S29" s="175">
        <f t="shared" si="10"/>
        <v>5.08</v>
      </c>
    </row>
    <row r="30" spans="1:19" s="94" customFormat="1" ht="24.95" customHeight="1">
      <c r="A30" s="89">
        <v>700</v>
      </c>
      <c r="B30" s="90">
        <v>2.5</v>
      </c>
      <c r="C30" s="91">
        <v>3</v>
      </c>
      <c r="D30" s="92">
        <v>1.5</v>
      </c>
      <c r="E30" s="93">
        <f t="shared" si="0"/>
        <v>15</v>
      </c>
      <c r="F30" s="93">
        <f t="shared" si="1"/>
        <v>2.8</v>
      </c>
      <c r="G30" s="90">
        <f t="shared" si="13"/>
        <v>7.84</v>
      </c>
      <c r="H30" s="91">
        <f t="shared" si="3"/>
        <v>9.75</v>
      </c>
      <c r="I30" s="92">
        <f t="shared" si="14"/>
        <v>17.59</v>
      </c>
      <c r="J30" s="93">
        <f t="shared" si="15"/>
        <v>13.09</v>
      </c>
      <c r="K30" s="93">
        <f t="shared" si="12"/>
        <v>17.59</v>
      </c>
      <c r="L30" s="93">
        <f t="shared" si="7"/>
        <v>14</v>
      </c>
      <c r="M30" s="93">
        <f t="shared" si="8"/>
        <v>4.5</v>
      </c>
      <c r="N30" s="91">
        <f>TRUNC(J30*1.04*1.15/0.9,2)</f>
        <v>17.39</v>
      </c>
      <c r="O30" s="160">
        <f>TRUNC(M30*1.04*1.425/0.925,2)</f>
        <v>7.2</v>
      </c>
      <c r="P30" s="91">
        <f>TRUNC(L30*0.75*1.03,2)</f>
        <v>10.81</v>
      </c>
      <c r="Q30" s="167">
        <f>TRUNC(L30*0.3*1.03,2)</f>
        <v>4.32</v>
      </c>
      <c r="R30" s="91">
        <f t="shared" si="9"/>
        <v>1.69</v>
      </c>
      <c r="S30" s="174">
        <f t="shared" si="10"/>
        <v>5.08</v>
      </c>
    </row>
    <row r="31" spans="1:19" s="94" customFormat="1" ht="24.95" customHeight="1">
      <c r="A31" s="89">
        <v>800</v>
      </c>
      <c r="B31" s="90">
        <v>2.5</v>
      </c>
      <c r="C31" s="91">
        <v>3</v>
      </c>
      <c r="D31" s="92">
        <v>1.5</v>
      </c>
      <c r="E31" s="93">
        <f t="shared" si="0"/>
        <v>15</v>
      </c>
      <c r="F31" s="93">
        <f t="shared" si="1"/>
        <v>2.8</v>
      </c>
      <c r="G31" s="90">
        <f t="shared" si="13"/>
        <v>8.24</v>
      </c>
      <c r="H31" s="91">
        <f t="shared" si="3"/>
        <v>9.75</v>
      </c>
      <c r="I31" s="92">
        <f t="shared" si="14"/>
        <v>17.989999999999998</v>
      </c>
      <c r="J31" s="93">
        <f t="shared" si="15"/>
        <v>13.49</v>
      </c>
      <c r="K31" s="93">
        <f t="shared" si="12"/>
        <v>17.989999999999998</v>
      </c>
      <c r="L31" s="93">
        <f t="shared" si="7"/>
        <v>14</v>
      </c>
      <c r="M31" s="93">
        <f t="shared" si="8"/>
        <v>4.5</v>
      </c>
      <c r="N31" s="91">
        <f>TRUNC(J31*1.04*1.15/0.9,2)</f>
        <v>17.920000000000002</v>
      </c>
      <c r="O31" s="160">
        <f>TRUNC(M31*1.04*1.425/0.925,2)</f>
        <v>7.2</v>
      </c>
      <c r="P31" s="91">
        <f>TRUNC(L31*0.75*1.03,2)</f>
        <v>10.81</v>
      </c>
      <c r="Q31" s="167">
        <f>TRUNC(L31*0.3*1.03,2)</f>
        <v>4.32</v>
      </c>
      <c r="R31" s="91">
        <f t="shared" si="9"/>
        <v>1.69</v>
      </c>
      <c r="S31" s="174">
        <f t="shared" si="10"/>
        <v>5.08</v>
      </c>
    </row>
    <row r="32" spans="1:19" s="94" customFormat="1" ht="24.95" customHeight="1">
      <c r="A32" s="89">
        <v>900</v>
      </c>
      <c r="B32" s="90">
        <v>3</v>
      </c>
      <c r="C32" s="91">
        <v>3</v>
      </c>
      <c r="D32" s="92">
        <v>1.5</v>
      </c>
      <c r="E32" s="93">
        <f t="shared" si="0"/>
        <v>16</v>
      </c>
      <c r="F32" s="93">
        <f t="shared" si="1"/>
        <v>3.2</v>
      </c>
      <c r="G32" s="90">
        <f t="shared" si="13"/>
        <v>10.69</v>
      </c>
      <c r="H32" s="91">
        <f t="shared" si="3"/>
        <v>11.7</v>
      </c>
      <c r="I32" s="92">
        <f t="shared" si="14"/>
        <v>22.39</v>
      </c>
      <c r="J32" s="93">
        <f t="shared" si="15"/>
        <v>16.989999999999998</v>
      </c>
      <c r="K32" s="96">
        <f t="shared" si="12"/>
        <v>22.39</v>
      </c>
      <c r="L32" s="93">
        <f t="shared" si="7"/>
        <v>16</v>
      </c>
      <c r="M32" s="93">
        <f t="shared" si="8"/>
        <v>5.4</v>
      </c>
      <c r="N32" s="91">
        <f>TRUNC(J32*1.04*1.15/0.9,2)</f>
        <v>22.57</v>
      </c>
      <c r="O32" s="160">
        <f>TRUNC(M32*1.04*1.425/0.925,2)</f>
        <v>8.65</v>
      </c>
      <c r="P32" s="91">
        <f>TRUNC(L32*0.75*1.03,2)</f>
        <v>12.36</v>
      </c>
      <c r="Q32" s="167">
        <f>TRUNC(L32*0.3*1.03,2)</f>
        <v>4.9400000000000004</v>
      </c>
      <c r="R32" s="91">
        <f t="shared" si="9"/>
        <v>1.93</v>
      </c>
      <c r="S32" s="174">
        <f t="shared" si="10"/>
        <v>5.8</v>
      </c>
    </row>
    <row r="33" spans="1:19" s="94" customFormat="1" ht="24.95" customHeight="1">
      <c r="A33" s="89">
        <v>1000</v>
      </c>
      <c r="B33" s="90">
        <v>3</v>
      </c>
      <c r="C33" s="91">
        <v>3</v>
      </c>
      <c r="D33" s="92">
        <v>1.5</v>
      </c>
      <c r="E33" s="93">
        <f t="shared" si="0"/>
        <v>16</v>
      </c>
      <c r="F33" s="93">
        <f t="shared" si="1"/>
        <v>3.2</v>
      </c>
      <c r="G33" s="90">
        <f t="shared" si="13"/>
        <v>11.14</v>
      </c>
      <c r="H33" s="91">
        <f t="shared" si="3"/>
        <v>11.7</v>
      </c>
      <c r="I33" s="92">
        <f t="shared" si="14"/>
        <v>22.84</v>
      </c>
      <c r="J33" s="93">
        <f t="shared" si="15"/>
        <v>17.440000000000001</v>
      </c>
      <c r="K33" s="93">
        <f t="shared" si="12"/>
        <v>22.84</v>
      </c>
      <c r="L33" s="93">
        <f t="shared" si="7"/>
        <v>16</v>
      </c>
      <c r="M33" s="93">
        <f t="shared" si="8"/>
        <v>5.4</v>
      </c>
      <c r="N33" s="91">
        <f>TRUNC(J33*1.04*1.15/0.9,2)</f>
        <v>23.17</v>
      </c>
      <c r="O33" s="160">
        <f>TRUNC(M33*1.04*1.425/0.925,2)</f>
        <v>8.65</v>
      </c>
      <c r="P33" s="91">
        <f>TRUNC(L33*0.75*1.03,2)</f>
        <v>12.36</v>
      </c>
      <c r="Q33" s="167">
        <f>TRUNC(L33*0.3*1.03,2)</f>
        <v>4.9400000000000004</v>
      </c>
      <c r="R33" s="91">
        <f t="shared" si="9"/>
        <v>1.93</v>
      </c>
      <c r="S33" s="174">
        <f t="shared" si="10"/>
        <v>5.8</v>
      </c>
    </row>
    <row r="34" spans="1:19" s="94" customFormat="1" ht="24.95" customHeight="1">
      <c r="A34" s="89">
        <v>1100</v>
      </c>
      <c r="B34" s="90">
        <v>3</v>
      </c>
      <c r="C34" s="91">
        <v>3</v>
      </c>
      <c r="D34" s="92">
        <v>1.5</v>
      </c>
      <c r="E34" s="93">
        <f t="shared" si="0"/>
        <v>16</v>
      </c>
      <c r="F34" s="93">
        <f t="shared" si="1"/>
        <v>3.2</v>
      </c>
      <c r="G34" s="90">
        <f t="shared" si="13"/>
        <v>11.54</v>
      </c>
      <c r="H34" s="91">
        <f t="shared" si="3"/>
        <v>11.7</v>
      </c>
      <c r="I34" s="92">
        <f t="shared" si="14"/>
        <v>23.24</v>
      </c>
      <c r="J34" s="93">
        <f t="shared" si="15"/>
        <v>17.84</v>
      </c>
      <c r="K34" s="97">
        <f t="shared" si="12"/>
        <v>23.24</v>
      </c>
      <c r="L34" s="93">
        <f t="shared" si="7"/>
        <v>16</v>
      </c>
      <c r="M34" s="93">
        <f t="shared" si="8"/>
        <v>5.4</v>
      </c>
      <c r="N34" s="91">
        <f>TRUNC(J34*1.04*1.15/0.9,2)</f>
        <v>23.7</v>
      </c>
      <c r="O34" s="160">
        <f>TRUNC(M34*1.04*1.425/0.925,2)</f>
        <v>8.65</v>
      </c>
      <c r="P34" s="91">
        <f>TRUNC(L34*0.75*1.03,2)</f>
        <v>12.36</v>
      </c>
      <c r="Q34" s="167">
        <f>TRUNC(L34*0.3*1.03,2)</f>
        <v>4.9400000000000004</v>
      </c>
      <c r="R34" s="91">
        <f t="shared" si="9"/>
        <v>1.93</v>
      </c>
      <c r="S34" s="174">
        <f t="shared" si="10"/>
        <v>5.8</v>
      </c>
    </row>
    <row r="35" spans="1:19" ht="24.95" customHeight="1">
      <c r="A35" s="25">
        <v>1200</v>
      </c>
      <c r="B35" s="31">
        <v>3</v>
      </c>
      <c r="C35" s="32">
        <v>3</v>
      </c>
      <c r="D35" s="33">
        <v>1.5</v>
      </c>
      <c r="E35" s="34">
        <f t="shared" si="0"/>
        <v>16</v>
      </c>
      <c r="F35" s="34">
        <f t="shared" si="1"/>
        <v>3.2</v>
      </c>
      <c r="G35" s="31">
        <f t="shared" si="13"/>
        <v>11.9</v>
      </c>
      <c r="H35" s="32">
        <f t="shared" si="3"/>
        <v>11.7</v>
      </c>
      <c r="I35" s="33">
        <f t="shared" si="14"/>
        <v>23.6</v>
      </c>
      <c r="J35" s="34">
        <f t="shared" si="15"/>
        <v>18.2</v>
      </c>
      <c r="K35" s="34">
        <f t="shared" si="12"/>
        <v>23.6</v>
      </c>
      <c r="L35" s="34">
        <f t="shared" si="7"/>
        <v>16</v>
      </c>
      <c r="M35" s="34">
        <f t="shared" si="8"/>
        <v>5.4</v>
      </c>
      <c r="N35" s="32">
        <f>TRUNC(J35*1.04*1.15/0.9,2)</f>
        <v>24.18</v>
      </c>
      <c r="O35" s="159">
        <f>TRUNC(M35*1.04*1.425/0.925,2)</f>
        <v>8.65</v>
      </c>
      <c r="P35" s="32">
        <f>TRUNC(L35*0.75*1.03,2)</f>
        <v>12.36</v>
      </c>
      <c r="Q35" s="166">
        <f>TRUNC(L35*0.3*1.03,2)</f>
        <v>4.9400000000000004</v>
      </c>
      <c r="R35" s="32">
        <f t="shared" si="9"/>
        <v>1.93</v>
      </c>
      <c r="S35" s="173">
        <f t="shared" si="10"/>
        <v>5.8</v>
      </c>
    </row>
    <row r="36" spans="1:19" ht="24.95" customHeight="1" thickBot="1">
      <c r="A36" s="13">
        <v>1350</v>
      </c>
      <c r="B36" s="35">
        <v>3</v>
      </c>
      <c r="C36" s="36">
        <v>3</v>
      </c>
      <c r="D36" s="37">
        <v>1.5</v>
      </c>
      <c r="E36" s="38">
        <f t="shared" si="0"/>
        <v>16</v>
      </c>
      <c r="F36" s="38">
        <f t="shared" si="1"/>
        <v>3.2</v>
      </c>
      <c r="G36" s="35">
        <f t="shared" si="13"/>
        <v>12.35</v>
      </c>
      <c r="H36" s="36">
        <f t="shared" si="3"/>
        <v>11.7</v>
      </c>
      <c r="I36" s="37">
        <f t="shared" si="14"/>
        <v>24.05</v>
      </c>
      <c r="J36" s="38">
        <f t="shared" si="15"/>
        <v>18.649999999999999</v>
      </c>
      <c r="K36" s="38">
        <f t="shared" si="12"/>
        <v>24.05</v>
      </c>
      <c r="L36" s="38">
        <f t="shared" si="7"/>
        <v>16</v>
      </c>
      <c r="M36" s="38">
        <f t="shared" si="8"/>
        <v>5.4</v>
      </c>
      <c r="N36" s="36">
        <f>TRUNC(J36*1.04*1.15/0.9,2)</f>
        <v>24.78</v>
      </c>
      <c r="O36" s="162">
        <f>TRUNC(M36*1.04*1.425/0.925,2)</f>
        <v>8.65</v>
      </c>
      <c r="P36" s="36">
        <f>TRUNC(L36*0.75*1.03,2)</f>
        <v>12.36</v>
      </c>
      <c r="Q36" s="169">
        <f>TRUNC(L36*0.3*1.03,2)</f>
        <v>4.9400000000000004</v>
      </c>
      <c r="R36" s="36">
        <f t="shared" si="9"/>
        <v>1.93</v>
      </c>
      <c r="S36" s="176">
        <f t="shared" si="10"/>
        <v>5.8</v>
      </c>
    </row>
    <row r="37" spans="1:19" ht="20.100000000000001" customHeight="1" thickTop="1">
      <c r="A37" s="12"/>
    </row>
    <row r="38" spans="1:19" ht="20.100000000000001" customHeight="1">
      <c r="A38" s="12"/>
    </row>
    <row r="39" spans="1:19" ht="20.100000000000001" customHeight="1">
      <c r="A39" s="12"/>
    </row>
    <row r="40" spans="1:19" ht="20.100000000000001" customHeight="1">
      <c r="A40" s="12"/>
    </row>
    <row r="41" spans="1:19" ht="20.100000000000001" customHeight="1">
      <c r="A41" s="12"/>
    </row>
  </sheetData>
  <mergeCells count="6">
    <mergeCell ref="A18:A20"/>
    <mergeCell ref="B18:D18"/>
    <mergeCell ref="G18:I18"/>
    <mergeCell ref="N18:S18"/>
    <mergeCell ref="P5:P6"/>
    <mergeCell ref="P7:P10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utoCAD.Drawing.17" shapeId="1025" r:id="rId4">
          <objectPr defaultSize="0" autoPict="0" r:id="rId5">
            <anchor moveWithCells="1">
              <from>
                <xdr:col>5</xdr:col>
                <xdr:colOff>609600</xdr:colOff>
                <xdr:row>1</xdr:row>
                <xdr:rowOff>19050</xdr:rowOff>
              </from>
              <to>
                <xdr:col>13</xdr:col>
                <xdr:colOff>552450</xdr:colOff>
                <xdr:row>16</xdr:row>
                <xdr:rowOff>133350</xdr:rowOff>
              </to>
            </anchor>
          </objectPr>
        </oleObject>
      </mc:Choice>
      <mc:Fallback>
        <oleObject progId="AutoCAD.Drawing.17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37"/>
  <sheetViews>
    <sheetView topLeftCell="A13" workbookViewId="0">
      <selection activeCell="I32" sqref="I32"/>
    </sheetView>
  </sheetViews>
  <sheetFormatPr defaultRowHeight="20.100000000000001" customHeight="1"/>
  <cols>
    <col min="1" max="1" width="9" style="3"/>
    <col min="2" max="4" width="11.625" style="3" customWidth="1"/>
    <col min="5" max="6" width="6.5" style="3" customWidth="1"/>
    <col min="7" max="15" width="11.625" style="3" customWidth="1"/>
    <col min="16" max="16" width="11.625" style="2" customWidth="1"/>
    <col min="17" max="19" width="11.625" style="3" customWidth="1"/>
    <col min="20" max="16384" width="9" style="3"/>
  </cols>
  <sheetData>
    <row r="1" spans="1:19" ht="25.5">
      <c r="A1" s="26" t="s">
        <v>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4"/>
      <c r="Q1" s="44"/>
      <c r="R1" s="44"/>
      <c r="S1" s="44"/>
    </row>
    <row r="2" spans="1:19" ht="20.100000000000001" customHeight="1">
      <c r="L2" s="3" t="s">
        <v>28</v>
      </c>
      <c r="M2" s="45">
        <v>0.2</v>
      </c>
    </row>
    <row r="3" spans="1:19" ht="20.100000000000001" customHeight="1">
      <c r="L3" s="3" t="s">
        <v>32</v>
      </c>
      <c r="M3" s="45">
        <v>1.7</v>
      </c>
    </row>
    <row r="4" spans="1:19" ht="20.100000000000001" customHeight="1">
      <c r="L4" s="105" t="s">
        <v>36</v>
      </c>
      <c r="M4" s="46">
        <v>0.3</v>
      </c>
      <c r="N4" s="3" t="s">
        <v>37</v>
      </c>
    </row>
    <row r="5" spans="1:19" ht="20.100000000000001" customHeight="1">
      <c r="L5" s="105"/>
      <c r="M5" s="46">
        <v>0.5</v>
      </c>
      <c r="N5" s="3" t="s">
        <v>38</v>
      </c>
    </row>
    <row r="6" spans="1:19" ht="20.100000000000001" customHeight="1">
      <c r="L6" s="105" t="s">
        <v>39</v>
      </c>
      <c r="M6" s="47" t="s">
        <v>40</v>
      </c>
    </row>
    <row r="7" spans="1:19" ht="20.100000000000001" customHeight="1">
      <c r="L7" s="105"/>
      <c r="M7" s="48">
        <v>94</v>
      </c>
    </row>
    <row r="8" spans="1:19" ht="20.100000000000001" customHeight="1">
      <c r="L8" s="105"/>
      <c r="M8" s="47" t="s">
        <v>41</v>
      </c>
    </row>
    <row r="9" spans="1:19" ht="20.100000000000001" customHeight="1">
      <c r="L9" s="105"/>
      <c r="M9" s="48">
        <v>49.9</v>
      </c>
    </row>
    <row r="17" spans="1:17" ht="20.100000000000001" customHeight="1" thickBot="1"/>
    <row r="18" spans="1:17" ht="29.1" customHeight="1" thickTop="1" thickBot="1">
      <c r="A18" s="100" t="s">
        <v>24</v>
      </c>
      <c r="B18" s="102" t="s">
        <v>2</v>
      </c>
      <c r="C18" s="103"/>
      <c r="D18" s="104"/>
      <c r="E18" s="106" t="s">
        <v>43</v>
      </c>
      <c r="F18" s="178"/>
      <c r="G18" s="178"/>
      <c r="H18" s="178"/>
      <c r="I18" s="179"/>
      <c r="J18" s="40" t="s">
        <v>42</v>
      </c>
      <c r="K18" s="40" t="s">
        <v>44</v>
      </c>
      <c r="L18" s="40" t="s">
        <v>45</v>
      </c>
      <c r="M18" s="14" t="s">
        <v>47</v>
      </c>
      <c r="N18" s="40" t="s">
        <v>49</v>
      </c>
      <c r="O18" s="14" t="s">
        <v>53</v>
      </c>
      <c r="P18" s="14" t="s">
        <v>51</v>
      </c>
      <c r="Q18" s="14" t="s">
        <v>54</v>
      </c>
    </row>
    <row r="19" spans="1:17" ht="29.1" customHeight="1" thickTop="1" thickBot="1">
      <c r="A19" s="101"/>
      <c r="B19" s="15" t="s">
        <v>3</v>
      </c>
      <c r="C19" s="17" t="s">
        <v>4</v>
      </c>
      <c r="D19" s="4" t="s">
        <v>29</v>
      </c>
      <c r="E19" s="181" t="s">
        <v>226</v>
      </c>
      <c r="F19" s="182"/>
      <c r="G19" s="180" t="s">
        <v>33</v>
      </c>
      <c r="H19" s="107" t="s">
        <v>35</v>
      </c>
      <c r="I19" s="9" t="s">
        <v>6</v>
      </c>
      <c r="J19" s="11" t="s">
        <v>6</v>
      </c>
      <c r="K19" s="11" t="s">
        <v>6</v>
      </c>
      <c r="L19" s="11" t="s">
        <v>6</v>
      </c>
      <c r="M19" s="11" t="s">
        <v>6</v>
      </c>
      <c r="N19" s="5" t="s">
        <v>6</v>
      </c>
      <c r="O19" s="5" t="s">
        <v>6</v>
      </c>
      <c r="P19" s="5" t="s">
        <v>6</v>
      </c>
      <c r="Q19" s="5" t="s">
        <v>6</v>
      </c>
    </row>
    <row r="20" spans="1:17" ht="29.1" customHeight="1" thickTop="1" thickBot="1">
      <c r="A20" s="101"/>
      <c r="B20" s="16" t="s">
        <v>1</v>
      </c>
      <c r="C20" s="18" t="s">
        <v>1</v>
      </c>
      <c r="D20" s="6" t="s">
        <v>1</v>
      </c>
      <c r="E20" s="183" t="s">
        <v>227</v>
      </c>
      <c r="F20" s="177" t="s">
        <v>228</v>
      </c>
      <c r="G20" s="20" t="s">
        <v>34</v>
      </c>
      <c r="H20" s="108"/>
      <c r="I20" s="10" t="s">
        <v>34</v>
      </c>
      <c r="J20" s="8" t="s">
        <v>34</v>
      </c>
      <c r="K20" s="8" t="s">
        <v>34</v>
      </c>
      <c r="L20" s="8" t="s">
        <v>46</v>
      </c>
      <c r="M20" s="8" t="s">
        <v>48</v>
      </c>
      <c r="N20" s="7" t="s">
        <v>50</v>
      </c>
      <c r="O20" s="8" t="s">
        <v>52</v>
      </c>
      <c r="P20" s="8" t="s">
        <v>52</v>
      </c>
      <c r="Q20" s="8" t="s">
        <v>55</v>
      </c>
    </row>
    <row r="21" spans="1:17" ht="24.95" customHeight="1" thickTop="1">
      <c r="A21" s="24">
        <v>150</v>
      </c>
      <c r="B21" s="27">
        <v>2</v>
      </c>
      <c r="C21" s="28">
        <v>2.5</v>
      </c>
      <c r="D21" s="29">
        <v>1.5</v>
      </c>
      <c r="E21" s="184">
        <f>D21+A21/1000+$M$4+$M$3-$M$2</f>
        <v>3.4499999999999997</v>
      </c>
      <c r="F21" s="158">
        <f>E21+0.05</f>
        <v>3.4999999999999996</v>
      </c>
      <c r="G21" s="27">
        <f>D21+A21/1000+$M$4+$M$3-0.6</f>
        <v>3.05</v>
      </c>
      <c r="H21" s="28">
        <v>6</v>
      </c>
      <c r="I21" s="29">
        <f>TRUNC(G21*H21,2)</f>
        <v>18.3</v>
      </c>
      <c r="J21" s="30">
        <f>TRUNC(B21*3+C21*2,2)</f>
        <v>11</v>
      </c>
      <c r="K21" s="30">
        <f>TRUNC((B21+C21)*2,2)</f>
        <v>9</v>
      </c>
      <c r="L21" s="30">
        <v>2</v>
      </c>
      <c r="M21" s="30">
        <v>10</v>
      </c>
      <c r="N21" s="30">
        <v>2</v>
      </c>
      <c r="O21" s="30">
        <f>TRUNC((B21+C21)*2*(D21+A21/1000+$M$4-$M$2)-(PI()*SUMSQ(A21/1000)*1/4*2),2)</f>
        <v>15.71</v>
      </c>
      <c r="P21" s="30">
        <f>TRUNC((B21+1)*(C21+1),2)</f>
        <v>10.5</v>
      </c>
      <c r="Q21" s="41">
        <f>TRUNC((I21+J21)*$M$7+(K21+B21+C21-3)*$M$9,2)</f>
        <v>3278.15</v>
      </c>
    </row>
    <row r="22" spans="1:17" ht="24.95" customHeight="1">
      <c r="A22" s="25">
        <v>200</v>
      </c>
      <c r="B22" s="31">
        <v>2</v>
      </c>
      <c r="C22" s="32">
        <v>2.5</v>
      </c>
      <c r="D22" s="33">
        <v>1.5</v>
      </c>
      <c r="E22" s="185">
        <f t="shared" ref="E22:E26" si="0">D22+A22/1000+$M$4+$M$3-$M$2</f>
        <v>3.5</v>
      </c>
      <c r="F22" s="159">
        <f>E22+0</f>
        <v>3.5</v>
      </c>
      <c r="G22" s="31">
        <f>D22+A22/1000+$M$4+$M$3-0.6</f>
        <v>3.1</v>
      </c>
      <c r="H22" s="32">
        <v>6</v>
      </c>
      <c r="I22" s="33">
        <f>TRUNC(G22*H22,2)</f>
        <v>18.600000000000001</v>
      </c>
      <c r="J22" s="34">
        <f t="shared" ref="J22:J36" si="1">TRUNC(B22*3+C22*2,2)</f>
        <v>11</v>
      </c>
      <c r="K22" s="34">
        <f t="shared" ref="K22:K36" si="2">TRUNC((B22+C22)*2,2)</f>
        <v>9</v>
      </c>
      <c r="L22" s="34">
        <v>2</v>
      </c>
      <c r="M22" s="34">
        <v>10</v>
      </c>
      <c r="N22" s="34">
        <v>2</v>
      </c>
      <c r="O22" s="34">
        <f>TRUNC((B22+C22)*2*(D22+A22/1000+$M$4-$M$2)-(PI()*SUMSQ(A22/1000)*1/4*2),2)</f>
        <v>16.13</v>
      </c>
      <c r="P22" s="34">
        <f t="shared" ref="P22:P36" si="3">TRUNC((B22+1)*(C22+1),2)</f>
        <v>10.5</v>
      </c>
      <c r="Q22" s="42">
        <f>TRUNC((I22+J22)*$M$7+(K22+B22+C22-3)*$M$9,2)</f>
        <v>3306.35</v>
      </c>
    </row>
    <row r="23" spans="1:17" s="94" customFormat="1" ht="24.95" customHeight="1">
      <c r="A23" s="89">
        <v>250</v>
      </c>
      <c r="B23" s="90">
        <v>2</v>
      </c>
      <c r="C23" s="91">
        <v>2.5</v>
      </c>
      <c r="D23" s="92">
        <v>1.5</v>
      </c>
      <c r="E23" s="186">
        <f t="shared" si="0"/>
        <v>3.55</v>
      </c>
      <c r="F23" s="160">
        <f>E23-0.05</f>
        <v>3.5</v>
      </c>
      <c r="G23" s="90">
        <f>D23+A23/1000+$M$4+$M$3-0.6</f>
        <v>3.15</v>
      </c>
      <c r="H23" s="91">
        <v>6</v>
      </c>
      <c r="I23" s="92">
        <f>TRUNC(G23*H23,2)</f>
        <v>18.899999999999999</v>
      </c>
      <c r="J23" s="93">
        <f t="shared" si="1"/>
        <v>11</v>
      </c>
      <c r="K23" s="93">
        <f t="shared" si="2"/>
        <v>9</v>
      </c>
      <c r="L23" s="93">
        <v>2</v>
      </c>
      <c r="M23" s="93">
        <v>10</v>
      </c>
      <c r="N23" s="93">
        <v>2</v>
      </c>
      <c r="O23" s="93">
        <f>TRUNC((B23+C23)*2*(D23+A23/1000+$M$4-$M$2)-(PI()*SUMSQ(A23/1000)*1/4*2),2)</f>
        <v>16.55</v>
      </c>
      <c r="P23" s="93">
        <f t="shared" si="3"/>
        <v>10.5</v>
      </c>
      <c r="Q23" s="95">
        <f>TRUNC((I23+J23)*$M$7+(K23+B23+C23-3)*$M$9,2)</f>
        <v>3334.55</v>
      </c>
    </row>
    <row r="24" spans="1:17" s="94" customFormat="1" ht="24.95" customHeight="1">
      <c r="A24" s="89">
        <v>300</v>
      </c>
      <c r="B24" s="90">
        <v>2</v>
      </c>
      <c r="C24" s="91">
        <v>2.5</v>
      </c>
      <c r="D24" s="92">
        <v>1.5</v>
      </c>
      <c r="E24" s="186">
        <f t="shared" si="0"/>
        <v>3.5999999999999996</v>
      </c>
      <c r="F24" s="160">
        <f>E24-0.1</f>
        <v>3.4999999999999996</v>
      </c>
      <c r="G24" s="90">
        <f>D24+A24/1000+$M$4+$M$3-0.6</f>
        <v>3.1999999999999997</v>
      </c>
      <c r="H24" s="91">
        <v>6</v>
      </c>
      <c r="I24" s="92">
        <f>TRUNC(G24*H24,2)</f>
        <v>19.2</v>
      </c>
      <c r="J24" s="93">
        <f t="shared" si="1"/>
        <v>11</v>
      </c>
      <c r="K24" s="93">
        <f t="shared" si="2"/>
        <v>9</v>
      </c>
      <c r="L24" s="93">
        <v>2</v>
      </c>
      <c r="M24" s="93">
        <v>10</v>
      </c>
      <c r="N24" s="93">
        <v>2</v>
      </c>
      <c r="O24" s="93">
        <f>TRUNC((B24+C24)*2*(D24+A24/1000+$M$4-$M$2)-(PI()*SUMSQ(A24/1000)*1/4*2),2)</f>
        <v>16.95</v>
      </c>
      <c r="P24" s="93">
        <f t="shared" si="3"/>
        <v>10.5</v>
      </c>
      <c r="Q24" s="95">
        <f>TRUNC((I24+J24)*$M$7+(K24+B24+C24-3)*$M$9,2)</f>
        <v>3362.75</v>
      </c>
    </row>
    <row r="25" spans="1:17" s="94" customFormat="1" ht="24.95" customHeight="1">
      <c r="A25" s="89">
        <v>350</v>
      </c>
      <c r="B25" s="90">
        <v>2</v>
      </c>
      <c r="C25" s="91">
        <v>2.5</v>
      </c>
      <c r="D25" s="92">
        <v>1.5</v>
      </c>
      <c r="E25" s="186">
        <f t="shared" si="0"/>
        <v>3.6499999999999995</v>
      </c>
      <c r="F25" s="160">
        <f>E25-0.15</f>
        <v>3.4999999999999996</v>
      </c>
      <c r="G25" s="90">
        <f>D25+A25/1000+$M$4+$M$3-0.6</f>
        <v>3.2499999999999996</v>
      </c>
      <c r="H25" s="91">
        <v>6</v>
      </c>
      <c r="I25" s="92">
        <f>TRUNC(G25*H25,2)</f>
        <v>19.5</v>
      </c>
      <c r="J25" s="93">
        <f t="shared" si="1"/>
        <v>11</v>
      </c>
      <c r="K25" s="93">
        <f t="shared" si="2"/>
        <v>9</v>
      </c>
      <c r="L25" s="93">
        <v>2</v>
      </c>
      <c r="M25" s="93">
        <v>10</v>
      </c>
      <c r="N25" s="93">
        <v>2</v>
      </c>
      <c r="O25" s="93">
        <f>TRUNC((B25+C25)*2*(D25+A25/1000+$M$4-$M$2)-(PI()*SUMSQ(A25/1000)*1/4*2),2)</f>
        <v>17.350000000000001</v>
      </c>
      <c r="P25" s="93">
        <f t="shared" si="3"/>
        <v>10.5</v>
      </c>
      <c r="Q25" s="95">
        <f>TRUNC((I25+J25)*$M$7+(K25+B25+C25-3)*$M$9,2)</f>
        <v>3390.95</v>
      </c>
    </row>
    <row r="26" spans="1:17" s="94" customFormat="1" ht="24.95" customHeight="1">
      <c r="A26" s="89">
        <v>400</v>
      </c>
      <c r="B26" s="90">
        <v>2.5</v>
      </c>
      <c r="C26" s="91">
        <v>2.5</v>
      </c>
      <c r="D26" s="92">
        <v>1.5</v>
      </c>
      <c r="E26" s="186">
        <f t="shared" si="0"/>
        <v>3.6999999999999993</v>
      </c>
      <c r="F26" s="160">
        <f>E26+0.3</f>
        <v>3.9999999999999991</v>
      </c>
      <c r="G26" s="90">
        <f>D26+A26/1000+$M$4+$M$3-0.6</f>
        <v>3.2999999999999994</v>
      </c>
      <c r="H26" s="91">
        <v>6</v>
      </c>
      <c r="I26" s="92">
        <f>TRUNC(G26*H26,2)</f>
        <v>19.8</v>
      </c>
      <c r="J26" s="93">
        <f t="shared" si="1"/>
        <v>12.5</v>
      </c>
      <c r="K26" s="93">
        <f t="shared" si="2"/>
        <v>10</v>
      </c>
      <c r="L26" s="93">
        <v>2</v>
      </c>
      <c r="M26" s="93">
        <v>10</v>
      </c>
      <c r="N26" s="93">
        <v>2</v>
      </c>
      <c r="O26" s="93">
        <f>TRUNC((B26+C26)*2*(D26+A26/1000+$M$4-$M$2)-(PI()*SUMSQ(A26/1000)*1/4*2),2)</f>
        <v>19.739999999999998</v>
      </c>
      <c r="P26" s="93">
        <f t="shared" si="3"/>
        <v>12.25</v>
      </c>
      <c r="Q26" s="95">
        <f>TRUNC((I26+J26)*$M$7+(K26+B26+C26-3)*$M$9,2)</f>
        <v>3635</v>
      </c>
    </row>
    <row r="27" spans="1:17" s="94" customFormat="1" ht="24.95" customHeight="1">
      <c r="A27" s="89">
        <v>450</v>
      </c>
      <c r="B27" s="90">
        <v>2.5</v>
      </c>
      <c r="C27" s="91">
        <v>2.5</v>
      </c>
      <c r="D27" s="92">
        <v>1.5</v>
      </c>
      <c r="E27" s="186">
        <f>D27+A27/1000+$M$5+$M$3-$M$2</f>
        <v>3.95</v>
      </c>
      <c r="F27" s="160">
        <f>E27+0.05</f>
        <v>4</v>
      </c>
      <c r="G27" s="90">
        <f>D27+A27/1000+$M$5+$M$3-0.6</f>
        <v>3.5500000000000003</v>
      </c>
      <c r="H27" s="91">
        <v>6</v>
      </c>
      <c r="I27" s="92">
        <f>TRUNC(G27*H27,2)</f>
        <v>21.3</v>
      </c>
      <c r="J27" s="93">
        <f t="shared" si="1"/>
        <v>12.5</v>
      </c>
      <c r="K27" s="93">
        <f t="shared" si="2"/>
        <v>10</v>
      </c>
      <c r="L27" s="93">
        <v>2</v>
      </c>
      <c r="M27" s="93">
        <v>10</v>
      </c>
      <c r="N27" s="93">
        <v>2</v>
      </c>
      <c r="O27" s="93">
        <f>TRUNC((B27+C27)*2*(D27+A27/1000+$M$4-$M$2)-(PI()*SUMSQ(A27/1000)*1/4*2),2)</f>
        <v>20.18</v>
      </c>
      <c r="P27" s="93">
        <f t="shared" si="3"/>
        <v>12.25</v>
      </c>
      <c r="Q27" s="95">
        <f>TRUNC((I27+J27)*$M$7+(K27+B27+C27-3)*$M$9,2)</f>
        <v>3776</v>
      </c>
    </row>
    <row r="28" spans="1:17" s="94" customFormat="1" ht="24.95" customHeight="1">
      <c r="A28" s="89">
        <v>500</v>
      </c>
      <c r="B28" s="90">
        <v>2.5</v>
      </c>
      <c r="C28" s="91">
        <v>2.5</v>
      </c>
      <c r="D28" s="92">
        <v>1.5</v>
      </c>
      <c r="E28" s="186">
        <f t="shared" ref="E28:E36" si="4">D28+A28/1000+$M$5+$M$3-$M$2</f>
        <v>4</v>
      </c>
      <c r="F28" s="160">
        <f>E28+0</f>
        <v>4</v>
      </c>
      <c r="G28" s="90">
        <f t="shared" ref="G28:G36" si="5">D28+A28/1000+$M$5+$M$3-0.6</f>
        <v>3.6</v>
      </c>
      <c r="H28" s="91">
        <v>6</v>
      </c>
      <c r="I28" s="92">
        <f>TRUNC(G28*H28,2)</f>
        <v>21.6</v>
      </c>
      <c r="J28" s="93">
        <f t="shared" si="1"/>
        <v>12.5</v>
      </c>
      <c r="K28" s="93">
        <f t="shared" si="2"/>
        <v>10</v>
      </c>
      <c r="L28" s="93">
        <v>2</v>
      </c>
      <c r="M28" s="93">
        <v>10</v>
      </c>
      <c r="N28" s="93">
        <v>2</v>
      </c>
      <c r="O28" s="93">
        <f>TRUNC((B28+C28)*2*(D28+A28/1000+$M$5-$M$2)-(PI()*SUMSQ(A28/1000)*1/4*2),2)</f>
        <v>22.6</v>
      </c>
      <c r="P28" s="93">
        <f t="shared" si="3"/>
        <v>12.25</v>
      </c>
      <c r="Q28" s="95">
        <f>TRUNC((I28+J28)*$M$7+(K28+B28+C28-3)*$M$9,2)</f>
        <v>3804.2</v>
      </c>
    </row>
    <row r="29" spans="1:17" s="88" customFormat="1" ht="24.95" customHeight="1">
      <c r="A29" s="82">
        <v>600</v>
      </c>
      <c r="B29" s="83">
        <v>2.5</v>
      </c>
      <c r="C29" s="84">
        <v>3</v>
      </c>
      <c r="D29" s="85">
        <v>1.5</v>
      </c>
      <c r="E29" s="187">
        <f t="shared" si="4"/>
        <v>4.0999999999999996</v>
      </c>
      <c r="F29" s="161">
        <f>E29-0.1</f>
        <v>3.9999999999999996</v>
      </c>
      <c r="G29" s="83">
        <f t="shared" si="5"/>
        <v>3.6999999999999997</v>
      </c>
      <c r="H29" s="84">
        <v>6</v>
      </c>
      <c r="I29" s="85">
        <f>TRUNC(G29*H29,2)</f>
        <v>22.2</v>
      </c>
      <c r="J29" s="86">
        <f t="shared" si="1"/>
        <v>13.5</v>
      </c>
      <c r="K29" s="86">
        <f t="shared" si="2"/>
        <v>11</v>
      </c>
      <c r="L29" s="86">
        <v>2</v>
      </c>
      <c r="M29" s="86">
        <v>10</v>
      </c>
      <c r="N29" s="86">
        <v>2</v>
      </c>
      <c r="O29" s="86">
        <f>TRUNC((B29+C29)*2*(D29+A29/1000+$M$5-$M$2)-(PI()*SUMSQ(A29/1000)*1/4*2),2)</f>
        <v>25.83</v>
      </c>
      <c r="P29" s="86">
        <f t="shared" si="3"/>
        <v>14</v>
      </c>
      <c r="Q29" s="87">
        <f>TRUNC((I29+J29)*$M$7+(K29+B29+C29-3)*$M$9,2)</f>
        <v>4029.45</v>
      </c>
    </row>
    <row r="30" spans="1:17" s="94" customFormat="1" ht="24.95" customHeight="1">
      <c r="A30" s="89">
        <v>700</v>
      </c>
      <c r="B30" s="90">
        <v>2.5</v>
      </c>
      <c r="C30" s="91">
        <v>3</v>
      </c>
      <c r="D30" s="92">
        <v>1.5</v>
      </c>
      <c r="E30" s="186">
        <f t="shared" si="4"/>
        <v>4.2</v>
      </c>
      <c r="F30" s="160">
        <f>E30-0.2</f>
        <v>4</v>
      </c>
      <c r="G30" s="90">
        <f t="shared" si="5"/>
        <v>3.8000000000000003</v>
      </c>
      <c r="H30" s="91">
        <v>6</v>
      </c>
      <c r="I30" s="92">
        <f>TRUNC(G30*H30,2)</f>
        <v>22.8</v>
      </c>
      <c r="J30" s="93">
        <f t="shared" si="1"/>
        <v>13.5</v>
      </c>
      <c r="K30" s="93">
        <f t="shared" si="2"/>
        <v>11</v>
      </c>
      <c r="L30" s="93">
        <v>2</v>
      </c>
      <c r="M30" s="93">
        <v>10</v>
      </c>
      <c r="N30" s="93">
        <v>2</v>
      </c>
      <c r="O30" s="93">
        <f>TRUNC((B30+C30)*2*(D30+A30/1000+$M$5-$M$2)-(PI()*SUMSQ(A30/1000)*1/4*2),2)</f>
        <v>26.73</v>
      </c>
      <c r="P30" s="93">
        <f t="shared" si="3"/>
        <v>14</v>
      </c>
      <c r="Q30" s="95">
        <f>TRUNC((I30+J30)*$M$7+(K30+B30+C30-3)*$M$9,2)</f>
        <v>4085.85</v>
      </c>
    </row>
    <row r="31" spans="1:17" s="94" customFormat="1" ht="24.95" customHeight="1">
      <c r="A31" s="89">
        <v>800</v>
      </c>
      <c r="B31" s="90">
        <v>2.5</v>
      </c>
      <c r="C31" s="91">
        <v>3</v>
      </c>
      <c r="D31" s="92">
        <v>1.5</v>
      </c>
      <c r="E31" s="186">
        <f t="shared" si="4"/>
        <v>4.3</v>
      </c>
      <c r="F31" s="160">
        <f>E31+0.2</f>
        <v>4.5</v>
      </c>
      <c r="G31" s="90">
        <f t="shared" si="5"/>
        <v>3.9</v>
      </c>
      <c r="H31" s="91">
        <v>6</v>
      </c>
      <c r="I31" s="92">
        <f>TRUNC(G31*H31,2)</f>
        <v>23.4</v>
      </c>
      <c r="J31" s="93">
        <f t="shared" si="1"/>
        <v>13.5</v>
      </c>
      <c r="K31" s="93">
        <f t="shared" si="2"/>
        <v>11</v>
      </c>
      <c r="L31" s="93">
        <v>2</v>
      </c>
      <c r="M31" s="93">
        <v>10</v>
      </c>
      <c r="N31" s="93">
        <v>2</v>
      </c>
      <c r="O31" s="93">
        <f>TRUNC((B31+C31)*2*(D31+A31/1000+$M$5-$M$2)-(PI()*SUMSQ(A31/1000)*1/4*2),2)</f>
        <v>27.59</v>
      </c>
      <c r="P31" s="93">
        <f t="shared" si="3"/>
        <v>14</v>
      </c>
      <c r="Q31" s="95">
        <f>TRUNC((I31+J31)*$M$7+(K31+B31+C31-3)*$M$9,2)</f>
        <v>4142.25</v>
      </c>
    </row>
    <row r="32" spans="1:17" s="94" customFormat="1" ht="24.95" customHeight="1">
      <c r="A32" s="89">
        <v>900</v>
      </c>
      <c r="B32" s="90">
        <v>3</v>
      </c>
      <c r="C32" s="91">
        <v>3</v>
      </c>
      <c r="D32" s="92">
        <v>1.5</v>
      </c>
      <c r="E32" s="186">
        <f t="shared" si="4"/>
        <v>4.3999999999999995</v>
      </c>
      <c r="F32" s="160">
        <f>E32+0.1</f>
        <v>4.4999999999999991</v>
      </c>
      <c r="G32" s="90">
        <f t="shared" si="5"/>
        <v>3.9999999999999996</v>
      </c>
      <c r="H32" s="91">
        <v>8</v>
      </c>
      <c r="I32" s="92">
        <f>TRUNC(G32*H32,2)</f>
        <v>32</v>
      </c>
      <c r="J32" s="93">
        <f t="shared" si="1"/>
        <v>15</v>
      </c>
      <c r="K32" s="96">
        <f t="shared" si="2"/>
        <v>12</v>
      </c>
      <c r="L32" s="93">
        <v>2</v>
      </c>
      <c r="M32" s="93">
        <v>12</v>
      </c>
      <c r="N32" s="93">
        <v>2</v>
      </c>
      <c r="O32" s="93">
        <f>TRUNC((B32+C32)*2*(D32+A32/1000+$M$5-$M$2)-(PI()*SUMSQ(A32/1000)*1/4*2),2)</f>
        <v>31.12</v>
      </c>
      <c r="P32" s="93">
        <f t="shared" si="3"/>
        <v>16</v>
      </c>
      <c r="Q32" s="95">
        <f>TRUNC((I32+J32)*$M$7+(K32+B32+C32-3)*$M$9,2)</f>
        <v>5166.5</v>
      </c>
    </row>
    <row r="33" spans="1:17" s="94" customFormat="1" ht="24.95" customHeight="1">
      <c r="A33" s="89">
        <v>1000</v>
      </c>
      <c r="B33" s="90">
        <v>3</v>
      </c>
      <c r="C33" s="91">
        <v>3</v>
      </c>
      <c r="D33" s="92">
        <v>1.5</v>
      </c>
      <c r="E33" s="186">
        <f t="shared" si="4"/>
        <v>4.5</v>
      </c>
      <c r="F33" s="160">
        <f>E33+0</f>
        <v>4.5</v>
      </c>
      <c r="G33" s="90">
        <f t="shared" si="5"/>
        <v>4.1000000000000005</v>
      </c>
      <c r="H33" s="91">
        <v>8</v>
      </c>
      <c r="I33" s="92">
        <f>TRUNC(G33*H33,2)</f>
        <v>32.799999999999997</v>
      </c>
      <c r="J33" s="93">
        <f t="shared" si="1"/>
        <v>15</v>
      </c>
      <c r="K33" s="93">
        <f t="shared" si="2"/>
        <v>12</v>
      </c>
      <c r="L33" s="93">
        <v>2</v>
      </c>
      <c r="M33" s="93">
        <v>12</v>
      </c>
      <c r="N33" s="93">
        <v>2</v>
      </c>
      <c r="O33" s="93">
        <f>TRUNC((B33+C33)*2*(D33+A33/1000+$M$5-$M$2)-(PI()*SUMSQ(A33/1000)*1/4*2),2)</f>
        <v>32.020000000000003</v>
      </c>
      <c r="P33" s="93">
        <f t="shared" si="3"/>
        <v>16</v>
      </c>
      <c r="Q33" s="95">
        <f>TRUNC((I33+J33)*$M$7+(K33+B33+C33-3)*$M$9,2)</f>
        <v>5241.7</v>
      </c>
    </row>
    <row r="34" spans="1:17" s="94" customFormat="1" ht="24.95" customHeight="1">
      <c r="A34" s="89">
        <v>1100</v>
      </c>
      <c r="B34" s="90">
        <v>3</v>
      </c>
      <c r="C34" s="91">
        <v>3</v>
      </c>
      <c r="D34" s="92">
        <v>1.5</v>
      </c>
      <c r="E34" s="186">
        <f t="shared" si="4"/>
        <v>4.5999999999999996</v>
      </c>
      <c r="F34" s="160">
        <f>E34-0.1</f>
        <v>4.5</v>
      </c>
      <c r="G34" s="90">
        <f t="shared" si="5"/>
        <v>4.2</v>
      </c>
      <c r="H34" s="91">
        <v>8</v>
      </c>
      <c r="I34" s="92">
        <f>TRUNC(G34*H34,2)</f>
        <v>33.6</v>
      </c>
      <c r="J34" s="93">
        <f t="shared" si="1"/>
        <v>15</v>
      </c>
      <c r="K34" s="97">
        <f t="shared" si="2"/>
        <v>12</v>
      </c>
      <c r="L34" s="93">
        <v>2</v>
      </c>
      <c r="M34" s="93">
        <v>12</v>
      </c>
      <c r="N34" s="93">
        <v>2</v>
      </c>
      <c r="O34" s="93">
        <f>TRUNC((B34+C34)*2*(D34+A34/1000+$M$5-$M$2)-(PI()*SUMSQ(A34/1000)*1/4*2),2)</f>
        <v>32.89</v>
      </c>
      <c r="P34" s="93">
        <f t="shared" si="3"/>
        <v>16</v>
      </c>
      <c r="Q34" s="95">
        <f>TRUNC((I34+J34)*$M$7+(K34+B34+C34-3)*$M$9,2)</f>
        <v>5316.9</v>
      </c>
    </row>
    <row r="35" spans="1:17" ht="24.95" customHeight="1">
      <c r="A35" s="25">
        <v>1200</v>
      </c>
      <c r="B35" s="31">
        <v>3</v>
      </c>
      <c r="C35" s="32">
        <v>3</v>
      </c>
      <c r="D35" s="33">
        <v>1.5</v>
      </c>
      <c r="E35" s="185">
        <f t="shared" si="4"/>
        <v>4.7</v>
      </c>
      <c r="F35" s="159">
        <f>E35+0.3</f>
        <v>5</v>
      </c>
      <c r="G35" s="31">
        <f t="shared" si="5"/>
        <v>4.3000000000000007</v>
      </c>
      <c r="H35" s="32">
        <v>8</v>
      </c>
      <c r="I35" s="33">
        <f>TRUNC(G35*H35,2)</f>
        <v>34.4</v>
      </c>
      <c r="J35" s="34">
        <f t="shared" si="1"/>
        <v>15</v>
      </c>
      <c r="K35" s="34">
        <f t="shared" si="2"/>
        <v>12</v>
      </c>
      <c r="L35" s="34">
        <v>2</v>
      </c>
      <c r="M35" s="34">
        <v>12</v>
      </c>
      <c r="N35" s="34">
        <v>2</v>
      </c>
      <c r="O35" s="34">
        <f>TRUNC((B35+C35)*2*(D35+A35/1000+$M$5-$M$2)-(PI()*SUMSQ(A35/1000)*1/4*2),2)</f>
        <v>33.729999999999997</v>
      </c>
      <c r="P35" s="34">
        <f t="shared" si="3"/>
        <v>16</v>
      </c>
      <c r="Q35" s="42">
        <f>TRUNC((I35+J35)*$M$7+(K35+B35+C35-3)*$M$9,2)</f>
        <v>5392.1</v>
      </c>
    </row>
    <row r="36" spans="1:17" ht="24.95" customHeight="1" thickBot="1">
      <c r="A36" s="13">
        <v>1350</v>
      </c>
      <c r="B36" s="35">
        <v>3</v>
      </c>
      <c r="C36" s="36">
        <v>3</v>
      </c>
      <c r="D36" s="37">
        <v>1.5</v>
      </c>
      <c r="E36" s="188">
        <f t="shared" si="4"/>
        <v>4.8499999999999996</v>
      </c>
      <c r="F36" s="162">
        <f>E36+0.15</f>
        <v>5</v>
      </c>
      <c r="G36" s="35">
        <f t="shared" si="5"/>
        <v>4.45</v>
      </c>
      <c r="H36" s="36">
        <v>8</v>
      </c>
      <c r="I36" s="37">
        <f>TRUNC(G36*H36,2)</f>
        <v>35.6</v>
      </c>
      <c r="J36" s="38">
        <f t="shared" si="1"/>
        <v>15</v>
      </c>
      <c r="K36" s="38">
        <f t="shared" si="2"/>
        <v>12</v>
      </c>
      <c r="L36" s="38">
        <v>2</v>
      </c>
      <c r="M36" s="38">
        <v>12</v>
      </c>
      <c r="N36" s="38">
        <v>2</v>
      </c>
      <c r="O36" s="38">
        <f>TRUNC((B36+C36)*2*(D36+A36/1000+$M$5-$M$2)-(PI()*SUMSQ(A36/1000)*1/4*2),2)</f>
        <v>34.93</v>
      </c>
      <c r="P36" s="38">
        <f t="shared" si="3"/>
        <v>16</v>
      </c>
      <c r="Q36" s="43">
        <f>TRUNC((I36+J36)*$M$7+(K36+B36+C36-3)*$M$9,2)</f>
        <v>5504.9</v>
      </c>
    </row>
    <row r="37" spans="1:17" ht="20.100000000000001" customHeight="1" thickTop="1">
      <c r="A37" s="12"/>
    </row>
  </sheetData>
  <mergeCells count="7">
    <mergeCell ref="A18:A20"/>
    <mergeCell ref="B18:D18"/>
    <mergeCell ref="H19:H20"/>
    <mergeCell ref="L4:L5"/>
    <mergeCell ref="L6:L9"/>
    <mergeCell ref="E18:I18"/>
    <mergeCell ref="E19:F1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5" fitToHeight="0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AutoCAD.Drawing.17" shapeId="2050" r:id="rId4">
          <objectPr defaultSize="0" autoPict="0" r:id="rId5">
            <anchor moveWithCells="1">
              <from>
                <xdr:col>0</xdr:col>
                <xdr:colOff>476250</xdr:colOff>
                <xdr:row>1</xdr:row>
                <xdr:rowOff>95250</xdr:rowOff>
              </from>
              <to>
                <xdr:col>11</xdr:col>
                <xdr:colOff>590550</xdr:colOff>
                <xdr:row>16</xdr:row>
                <xdr:rowOff>57150</xdr:rowOff>
              </to>
            </anchor>
          </objectPr>
        </oleObject>
      </mc:Choice>
      <mc:Fallback>
        <oleObject progId="AutoCAD.Drawing.17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D44"/>
  <sheetViews>
    <sheetView workbookViewId="0">
      <selection activeCell="BC18" sqref="BC18:BF18"/>
    </sheetView>
  </sheetViews>
  <sheetFormatPr defaultColWidth="2" defaultRowHeight="14.25"/>
  <cols>
    <col min="1" max="4" width="2" style="54" customWidth="1"/>
    <col min="5" max="17" width="2" style="54"/>
    <col min="18" max="18" width="2" style="54" customWidth="1"/>
    <col min="19" max="19" width="2" style="54"/>
    <col min="20" max="20" width="2" style="54" customWidth="1"/>
    <col min="21" max="25" width="2" style="54"/>
    <col min="26" max="28" width="2" style="54" customWidth="1"/>
    <col min="29" max="39" width="2" style="54"/>
    <col min="40" max="40" width="2" style="54" customWidth="1"/>
    <col min="41" max="51" width="2" style="54"/>
    <col min="52" max="62" width="2" style="55"/>
    <col min="63" max="63" width="2" style="55" customWidth="1"/>
    <col min="64" max="74" width="2" style="55"/>
    <col min="75" max="238" width="2" style="54"/>
    <col min="239" max="256" width="2" style="60"/>
    <col min="257" max="260" width="2" style="60" customWidth="1"/>
    <col min="261" max="273" width="2" style="60"/>
    <col min="274" max="274" width="2" style="60" customWidth="1"/>
    <col min="275" max="275" width="2" style="60"/>
    <col min="276" max="276" width="2" style="60" customWidth="1"/>
    <col min="277" max="281" width="2" style="60"/>
    <col min="282" max="284" width="2" style="60" customWidth="1"/>
    <col min="285" max="295" width="2" style="60"/>
    <col min="296" max="296" width="2" style="60" customWidth="1"/>
    <col min="297" max="318" width="2" style="60"/>
    <col min="319" max="319" width="2" style="60" customWidth="1"/>
    <col min="320" max="512" width="2" style="60"/>
    <col min="513" max="516" width="2" style="60" customWidth="1"/>
    <col min="517" max="529" width="2" style="60"/>
    <col min="530" max="530" width="2" style="60" customWidth="1"/>
    <col min="531" max="531" width="2" style="60"/>
    <col min="532" max="532" width="2" style="60" customWidth="1"/>
    <col min="533" max="537" width="2" style="60"/>
    <col min="538" max="540" width="2" style="60" customWidth="1"/>
    <col min="541" max="551" width="2" style="60"/>
    <col min="552" max="552" width="2" style="60" customWidth="1"/>
    <col min="553" max="574" width="2" style="60"/>
    <col min="575" max="575" width="2" style="60" customWidth="1"/>
    <col min="576" max="768" width="2" style="60"/>
    <col min="769" max="772" width="2" style="60" customWidth="1"/>
    <col min="773" max="785" width="2" style="60"/>
    <col min="786" max="786" width="2" style="60" customWidth="1"/>
    <col min="787" max="787" width="2" style="60"/>
    <col min="788" max="788" width="2" style="60" customWidth="1"/>
    <col min="789" max="793" width="2" style="60"/>
    <col min="794" max="796" width="2" style="60" customWidth="1"/>
    <col min="797" max="807" width="2" style="60"/>
    <col min="808" max="808" width="2" style="60" customWidth="1"/>
    <col min="809" max="830" width="2" style="60"/>
    <col min="831" max="831" width="2" style="60" customWidth="1"/>
    <col min="832" max="1024" width="2" style="60"/>
    <col min="1025" max="1028" width="2" style="60" customWidth="1"/>
    <col min="1029" max="1041" width="2" style="60"/>
    <col min="1042" max="1042" width="2" style="60" customWidth="1"/>
    <col min="1043" max="1043" width="2" style="60"/>
    <col min="1044" max="1044" width="2" style="60" customWidth="1"/>
    <col min="1045" max="1049" width="2" style="60"/>
    <col min="1050" max="1052" width="2" style="60" customWidth="1"/>
    <col min="1053" max="1063" width="2" style="60"/>
    <col min="1064" max="1064" width="2" style="60" customWidth="1"/>
    <col min="1065" max="1086" width="2" style="60"/>
    <col min="1087" max="1087" width="2" style="60" customWidth="1"/>
    <col min="1088" max="1280" width="2" style="60"/>
    <col min="1281" max="1284" width="2" style="60" customWidth="1"/>
    <col min="1285" max="1297" width="2" style="60"/>
    <col min="1298" max="1298" width="2" style="60" customWidth="1"/>
    <col min="1299" max="1299" width="2" style="60"/>
    <col min="1300" max="1300" width="2" style="60" customWidth="1"/>
    <col min="1301" max="1305" width="2" style="60"/>
    <col min="1306" max="1308" width="2" style="60" customWidth="1"/>
    <col min="1309" max="1319" width="2" style="60"/>
    <col min="1320" max="1320" width="2" style="60" customWidth="1"/>
    <col min="1321" max="1342" width="2" style="60"/>
    <col min="1343" max="1343" width="2" style="60" customWidth="1"/>
    <col min="1344" max="1536" width="2" style="60"/>
    <col min="1537" max="1540" width="2" style="60" customWidth="1"/>
    <col min="1541" max="1553" width="2" style="60"/>
    <col min="1554" max="1554" width="2" style="60" customWidth="1"/>
    <col min="1555" max="1555" width="2" style="60"/>
    <col min="1556" max="1556" width="2" style="60" customWidth="1"/>
    <col min="1557" max="1561" width="2" style="60"/>
    <col min="1562" max="1564" width="2" style="60" customWidth="1"/>
    <col min="1565" max="1575" width="2" style="60"/>
    <col min="1576" max="1576" width="2" style="60" customWidth="1"/>
    <col min="1577" max="1598" width="2" style="60"/>
    <col min="1599" max="1599" width="2" style="60" customWidth="1"/>
    <col min="1600" max="1792" width="2" style="60"/>
    <col min="1793" max="1796" width="2" style="60" customWidth="1"/>
    <col min="1797" max="1809" width="2" style="60"/>
    <col min="1810" max="1810" width="2" style="60" customWidth="1"/>
    <col min="1811" max="1811" width="2" style="60"/>
    <col min="1812" max="1812" width="2" style="60" customWidth="1"/>
    <col min="1813" max="1817" width="2" style="60"/>
    <col min="1818" max="1820" width="2" style="60" customWidth="1"/>
    <col min="1821" max="1831" width="2" style="60"/>
    <col min="1832" max="1832" width="2" style="60" customWidth="1"/>
    <col min="1833" max="1854" width="2" style="60"/>
    <col min="1855" max="1855" width="2" style="60" customWidth="1"/>
    <col min="1856" max="2048" width="2" style="60"/>
    <col min="2049" max="2052" width="2" style="60" customWidth="1"/>
    <col min="2053" max="2065" width="2" style="60"/>
    <col min="2066" max="2066" width="2" style="60" customWidth="1"/>
    <col min="2067" max="2067" width="2" style="60"/>
    <col min="2068" max="2068" width="2" style="60" customWidth="1"/>
    <col min="2069" max="2073" width="2" style="60"/>
    <col min="2074" max="2076" width="2" style="60" customWidth="1"/>
    <col min="2077" max="2087" width="2" style="60"/>
    <col min="2088" max="2088" width="2" style="60" customWidth="1"/>
    <col min="2089" max="2110" width="2" style="60"/>
    <col min="2111" max="2111" width="2" style="60" customWidth="1"/>
    <col min="2112" max="2304" width="2" style="60"/>
    <col min="2305" max="2308" width="2" style="60" customWidth="1"/>
    <col min="2309" max="2321" width="2" style="60"/>
    <col min="2322" max="2322" width="2" style="60" customWidth="1"/>
    <col min="2323" max="2323" width="2" style="60"/>
    <col min="2324" max="2324" width="2" style="60" customWidth="1"/>
    <col min="2325" max="2329" width="2" style="60"/>
    <col min="2330" max="2332" width="2" style="60" customWidth="1"/>
    <col min="2333" max="2343" width="2" style="60"/>
    <col min="2344" max="2344" width="2" style="60" customWidth="1"/>
    <col min="2345" max="2366" width="2" style="60"/>
    <col min="2367" max="2367" width="2" style="60" customWidth="1"/>
    <col min="2368" max="2560" width="2" style="60"/>
    <col min="2561" max="2564" width="2" style="60" customWidth="1"/>
    <col min="2565" max="2577" width="2" style="60"/>
    <col min="2578" max="2578" width="2" style="60" customWidth="1"/>
    <col min="2579" max="2579" width="2" style="60"/>
    <col min="2580" max="2580" width="2" style="60" customWidth="1"/>
    <col min="2581" max="2585" width="2" style="60"/>
    <col min="2586" max="2588" width="2" style="60" customWidth="1"/>
    <col min="2589" max="2599" width="2" style="60"/>
    <col min="2600" max="2600" width="2" style="60" customWidth="1"/>
    <col min="2601" max="2622" width="2" style="60"/>
    <col min="2623" max="2623" width="2" style="60" customWidth="1"/>
    <col min="2624" max="2816" width="2" style="60"/>
    <col min="2817" max="2820" width="2" style="60" customWidth="1"/>
    <col min="2821" max="2833" width="2" style="60"/>
    <col min="2834" max="2834" width="2" style="60" customWidth="1"/>
    <col min="2835" max="2835" width="2" style="60"/>
    <col min="2836" max="2836" width="2" style="60" customWidth="1"/>
    <col min="2837" max="2841" width="2" style="60"/>
    <col min="2842" max="2844" width="2" style="60" customWidth="1"/>
    <col min="2845" max="2855" width="2" style="60"/>
    <col min="2856" max="2856" width="2" style="60" customWidth="1"/>
    <col min="2857" max="2878" width="2" style="60"/>
    <col min="2879" max="2879" width="2" style="60" customWidth="1"/>
    <col min="2880" max="3072" width="2" style="60"/>
    <col min="3073" max="3076" width="2" style="60" customWidth="1"/>
    <col min="3077" max="3089" width="2" style="60"/>
    <col min="3090" max="3090" width="2" style="60" customWidth="1"/>
    <col min="3091" max="3091" width="2" style="60"/>
    <col min="3092" max="3092" width="2" style="60" customWidth="1"/>
    <col min="3093" max="3097" width="2" style="60"/>
    <col min="3098" max="3100" width="2" style="60" customWidth="1"/>
    <col min="3101" max="3111" width="2" style="60"/>
    <col min="3112" max="3112" width="2" style="60" customWidth="1"/>
    <col min="3113" max="3134" width="2" style="60"/>
    <col min="3135" max="3135" width="2" style="60" customWidth="1"/>
    <col min="3136" max="3328" width="2" style="60"/>
    <col min="3329" max="3332" width="2" style="60" customWidth="1"/>
    <col min="3333" max="3345" width="2" style="60"/>
    <col min="3346" max="3346" width="2" style="60" customWidth="1"/>
    <col min="3347" max="3347" width="2" style="60"/>
    <col min="3348" max="3348" width="2" style="60" customWidth="1"/>
    <col min="3349" max="3353" width="2" style="60"/>
    <col min="3354" max="3356" width="2" style="60" customWidth="1"/>
    <col min="3357" max="3367" width="2" style="60"/>
    <col min="3368" max="3368" width="2" style="60" customWidth="1"/>
    <col min="3369" max="3390" width="2" style="60"/>
    <col min="3391" max="3391" width="2" style="60" customWidth="1"/>
    <col min="3392" max="3584" width="2" style="60"/>
    <col min="3585" max="3588" width="2" style="60" customWidth="1"/>
    <col min="3589" max="3601" width="2" style="60"/>
    <col min="3602" max="3602" width="2" style="60" customWidth="1"/>
    <col min="3603" max="3603" width="2" style="60"/>
    <col min="3604" max="3604" width="2" style="60" customWidth="1"/>
    <col min="3605" max="3609" width="2" style="60"/>
    <col min="3610" max="3612" width="2" style="60" customWidth="1"/>
    <col min="3613" max="3623" width="2" style="60"/>
    <col min="3624" max="3624" width="2" style="60" customWidth="1"/>
    <col min="3625" max="3646" width="2" style="60"/>
    <col min="3647" max="3647" width="2" style="60" customWidth="1"/>
    <col min="3648" max="3840" width="2" style="60"/>
    <col min="3841" max="3844" width="2" style="60" customWidth="1"/>
    <col min="3845" max="3857" width="2" style="60"/>
    <col min="3858" max="3858" width="2" style="60" customWidth="1"/>
    <col min="3859" max="3859" width="2" style="60"/>
    <col min="3860" max="3860" width="2" style="60" customWidth="1"/>
    <col min="3861" max="3865" width="2" style="60"/>
    <col min="3866" max="3868" width="2" style="60" customWidth="1"/>
    <col min="3869" max="3879" width="2" style="60"/>
    <col min="3880" max="3880" width="2" style="60" customWidth="1"/>
    <col min="3881" max="3902" width="2" style="60"/>
    <col min="3903" max="3903" width="2" style="60" customWidth="1"/>
    <col min="3904" max="4096" width="2" style="60"/>
    <col min="4097" max="4100" width="2" style="60" customWidth="1"/>
    <col min="4101" max="4113" width="2" style="60"/>
    <col min="4114" max="4114" width="2" style="60" customWidth="1"/>
    <col min="4115" max="4115" width="2" style="60"/>
    <col min="4116" max="4116" width="2" style="60" customWidth="1"/>
    <col min="4117" max="4121" width="2" style="60"/>
    <col min="4122" max="4124" width="2" style="60" customWidth="1"/>
    <col min="4125" max="4135" width="2" style="60"/>
    <col min="4136" max="4136" width="2" style="60" customWidth="1"/>
    <col min="4137" max="4158" width="2" style="60"/>
    <col min="4159" max="4159" width="2" style="60" customWidth="1"/>
    <col min="4160" max="4352" width="2" style="60"/>
    <col min="4353" max="4356" width="2" style="60" customWidth="1"/>
    <col min="4357" max="4369" width="2" style="60"/>
    <col min="4370" max="4370" width="2" style="60" customWidth="1"/>
    <col min="4371" max="4371" width="2" style="60"/>
    <col min="4372" max="4372" width="2" style="60" customWidth="1"/>
    <col min="4373" max="4377" width="2" style="60"/>
    <col min="4378" max="4380" width="2" style="60" customWidth="1"/>
    <col min="4381" max="4391" width="2" style="60"/>
    <col min="4392" max="4392" width="2" style="60" customWidth="1"/>
    <col min="4393" max="4414" width="2" style="60"/>
    <col min="4415" max="4415" width="2" style="60" customWidth="1"/>
    <col min="4416" max="4608" width="2" style="60"/>
    <col min="4609" max="4612" width="2" style="60" customWidth="1"/>
    <col min="4613" max="4625" width="2" style="60"/>
    <col min="4626" max="4626" width="2" style="60" customWidth="1"/>
    <col min="4627" max="4627" width="2" style="60"/>
    <col min="4628" max="4628" width="2" style="60" customWidth="1"/>
    <col min="4629" max="4633" width="2" style="60"/>
    <col min="4634" max="4636" width="2" style="60" customWidth="1"/>
    <col min="4637" max="4647" width="2" style="60"/>
    <col min="4648" max="4648" width="2" style="60" customWidth="1"/>
    <col min="4649" max="4670" width="2" style="60"/>
    <col min="4671" max="4671" width="2" style="60" customWidth="1"/>
    <col min="4672" max="4864" width="2" style="60"/>
    <col min="4865" max="4868" width="2" style="60" customWidth="1"/>
    <col min="4869" max="4881" width="2" style="60"/>
    <col min="4882" max="4882" width="2" style="60" customWidth="1"/>
    <col min="4883" max="4883" width="2" style="60"/>
    <col min="4884" max="4884" width="2" style="60" customWidth="1"/>
    <col min="4885" max="4889" width="2" style="60"/>
    <col min="4890" max="4892" width="2" style="60" customWidth="1"/>
    <col min="4893" max="4903" width="2" style="60"/>
    <col min="4904" max="4904" width="2" style="60" customWidth="1"/>
    <col min="4905" max="4926" width="2" style="60"/>
    <col min="4927" max="4927" width="2" style="60" customWidth="1"/>
    <col min="4928" max="5120" width="2" style="60"/>
    <col min="5121" max="5124" width="2" style="60" customWidth="1"/>
    <col min="5125" max="5137" width="2" style="60"/>
    <col min="5138" max="5138" width="2" style="60" customWidth="1"/>
    <col min="5139" max="5139" width="2" style="60"/>
    <col min="5140" max="5140" width="2" style="60" customWidth="1"/>
    <col min="5141" max="5145" width="2" style="60"/>
    <col min="5146" max="5148" width="2" style="60" customWidth="1"/>
    <col min="5149" max="5159" width="2" style="60"/>
    <col min="5160" max="5160" width="2" style="60" customWidth="1"/>
    <col min="5161" max="5182" width="2" style="60"/>
    <col min="5183" max="5183" width="2" style="60" customWidth="1"/>
    <col min="5184" max="5376" width="2" style="60"/>
    <col min="5377" max="5380" width="2" style="60" customWidth="1"/>
    <col min="5381" max="5393" width="2" style="60"/>
    <col min="5394" max="5394" width="2" style="60" customWidth="1"/>
    <col min="5395" max="5395" width="2" style="60"/>
    <col min="5396" max="5396" width="2" style="60" customWidth="1"/>
    <col min="5397" max="5401" width="2" style="60"/>
    <col min="5402" max="5404" width="2" style="60" customWidth="1"/>
    <col min="5405" max="5415" width="2" style="60"/>
    <col min="5416" max="5416" width="2" style="60" customWidth="1"/>
    <col min="5417" max="5438" width="2" style="60"/>
    <col min="5439" max="5439" width="2" style="60" customWidth="1"/>
    <col min="5440" max="5632" width="2" style="60"/>
    <col min="5633" max="5636" width="2" style="60" customWidth="1"/>
    <col min="5637" max="5649" width="2" style="60"/>
    <col min="5650" max="5650" width="2" style="60" customWidth="1"/>
    <col min="5651" max="5651" width="2" style="60"/>
    <col min="5652" max="5652" width="2" style="60" customWidth="1"/>
    <col min="5653" max="5657" width="2" style="60"/>
    <col min="5658" max="5660" width="2" style="60" customWidth="1"/>
    <col min="5661" max="5671" width="2" style="60"/>
    <col min="5672" max="5672" width="2" style="60" customWidth="1"/>
    <col min="5673" max="5694" width="2" style="60"/>
    <col min="5695" max="5695" width="2" style="60" customWidth="1"/>
    <col min="5696" max="5888" width="2" style="60"/>
    <col min="5889" max="5892" width="2" style="60" customWidth="1"/>
    <col min="5893" max="5905" width="2" style="60"/>
    <col min="5906" max="5906" width="2" style="60" customWidth="1"/>
    <col min="5907" max="5907" width="2" style="60"/>
    <col min="5908" max="5908" width="2" style="60" customWidth="1"/>
    <col min="5909" max="5913" width="2" style="60"/>
    <col min="5914" max="5916" width="2" style="60" customWidth="1"/>
    <col min="5917" max="5927" width="2" style="60"/>
    <col min="5928" max="5928" width="2" style="60" customWidth="1"/>
    <col min="5929" max="5950" width="2" style="60"/>
    <col min="5951" max="5951" width="2" style="60" customWidth="1"/>
    <col min="5952" max="6144" width="2" style="60"/>
    <col min="6145" max="6148" width="2" style="60" customWidth="1"/>
    <col min="6149" max="6161" width="2" style="60"/>
    <col min="6162" max="6162" width="2" style="60" customWidth="1"/>
    <col min="6163" max="6163" width="2" style="60"/>
    <col min="6164" max="6164" width="2" style="60" customWidth="1"/>
    <col min="6165" max="6169" width="2" style="60"/>
    <col min="6170" max="6172" width="2" style="60" customWidth="1"/>
    <col min="6173" max="6183" width="2" style="60"/>
    <col min="6184" max="6184" width="2" style="60" customWidth="1"/>
    <col min="6185" max="6206" width="2" style="60"/>
    <col min="6207" max="6207" width="2" style="60" customWidth="1"/>
    <col min="6208" max="6400" width="2" style="60"/>
    <col min="6401" max="6404" width="2" style="60" customWidth="1"/>
    <col min="6405" max="6417" width="2" style="60"/>
    <col min="6418" max="6418" width="2" style="60" customWidth="1"/>
    <col min="6419" max="6419" width="2" style="60"/>
    <col min="6420" max="6420" width="2" style="60" customWidth="1"/>
    <col min="6421" max="6425" width="2" style="60"/>
    <col min="6426" max="6428" width="2" style="60" customWidth="1"/>
    <col min="6429" max="6439" width="2" style="60"/>
    <col min="6440" max="6440" width="2" style="60" customWidth="1"/>
    <col min="6441" max="6462" width="2" style="60"/>
    <col min="6463" max="6463" width="2" style="60" customWidth="1"/>
    <col min="6464" max="6656" width="2" style="60"/>
    <col min="6657" max="6660" width="2" style="60" customWidth="1"/>
    <col min="6661" max="6673" width="2" style="60"/>
    <col min="6674" max="6674" width="2" style="60" customWidth="1"/>
    <col min="6675" max="6675" width="2" style="60"/>
    <col min="6676" max="6676" width="2" style="60" customWidth="1"/>
    <col min="6677" max="6681" width="2" style="60"/>
    <col min="6682" max="6684" width="2" style="60" customWidth="1"/>
    <col min="6685" max="6695" width="2" style="60"/>
    <col min="6696" max="6696" width="2" style="60" customWidth="1"/>
    <col min="6697" max="6718" width="2" style="60"/>
    <col min="6719" max="6719" width="2" style="60" customWidth="1"/>
    <col min="6720" max="6912" width="2" style="60"/>
    <col min="6913" max="6916" width="2" style="60" customWidth="1"/>
    <col min="6917" max="6929" width="2" style="60"/>
    <col min="6930" max="6930" width="2" style="60" customWidth="1"/>
    <col min="6931" max="6931" width="2" style="60"/>
    <col min="6932" max="6932" width="2" style="60" customWidth="1"/>
    <col min="6933" max="6937" width="2" style="60"/>
    <col min="6938" max="6940" width="2" style="60" customWidth="1"/>
    <col min="6941" max="6951" width="2" style="60"/>
    <col min="6952" max="6952" width="2" style="60" customWidth="1"/>
    <col min="6953" max="6974" width="2" style="60"/>
    <col min="6975" max="6975" width="2" style="60" customWidth="1"/>
    <col min="6976" max="7168" width="2" style="60"/>
    <col min="7169" max="7172" width="2" style="60" customWidth="1"/>
    <col min="7173" max="7185" width="2" style="60"/>
    <col min="7186" max="7186" width="2" style="60" customWidth="1"/>
    <col min="7187" max="7187" width="2" style="60"/>
    <col min="7188" max="7188" width="2" style="60" customWidth="1"/>
    <col min="7189" max="7193" width="2" style="60"/>
    <col min="7194" max="7196" width="2" style="60" customWidth="1"/>
    <col min="7197" max="7207" width="2" style="60"/>
    <col min="7208" max="7208" width="2" style="60" customWidth="1"/>
    <col min="7209" max="7230" width="2" style="60"/>
    <col min="7231" max="7231" width="2" style="60" customWidth="1"/>
    <col min="7232" max="7424" width="2" style="60"/>
    <col min="7425" max="7428" width="2" style="60" customWidth="1"/>
    <col min="7429" max="7441" width="2" style="60"/>
    <col min="7442" max="7442" width="2" style="60" customWidth="1"/>
    <col min="7443" max="7443" width="2" style="60"/>
    <col min="7444" max="7444" width="2" style="60" customWidth="1"/>
    <col min="7445" max="7449" width="2" style="60"/>
    <col min="7450" max="7452" width="2" style="60" customWidth="1"/>
    <col min="7453" max="7463" width="2" style="60"/>
    <col min="7464" max="7464" width="2" style="60" customWidth="1"/>
    <col min="7465" max="7486" width="2" style="60"/>
    <col min="7487" max="7487" width="2" style="60" customWidth="1"/>
    <col min="7488" max="7680" width="2" style="60"/>
    <col min="7681" max="7684" width="2" style="60" customWidth="1"/>
    <col min="7685" max="7697" width="2" style="60"/>
    <col min="7698" max="7698" width="2" style="60" customWidth="1"/>
    <col min="7699" max="7699" width="2" style="60"/>
    <col min="7700" max="7700" width="2" style="60" customWidth="1"/>
    <col min="7701" max="7705" width="2" style="60"/>
    <col min="7706" max="7708" width="2" style="60" customWidth="1"/>
    <col min="7709" max="7719" width="2" style="60"/>
    <col min="7720" max="7720" width="2" style="60" customWidth="1"/>
    <col min="7721" max="7742" width="2" style="60"/>
    <col min="7743" max="7743" width="2" style="60" customWidth="1"/>
    <col min="7744" max="7936" width="2" style="60"/>
    <col min="7937" max="7940" width="2" style="60" customWidth="1"/>
    <col min="7941" max="7953" width="2" style="60"/>
    <col min="7954" max="7954" width="2" style="60" customWidth="1"/>
    <col min="7955" max="7955" width="2" style="60"/>
    <col min="7956" max="7956" width="2" style="60" customWidth="1"/>
    <col min="7957" max="7961" width="2" style="60"/>
    <col min="7962" max="7964" width="2" style="60" customWidth="1"/>
    <col min="7965" max="7975" width="2" style="60"/>
    <col min="7976" max="7976" width="2" style="60" customWidth="1"/>
    <col min="7977" max="7998" width="2" style="60"/>
    <col min="7999" max="7999" width="2" style="60" customWidth="1"/>
    <col min="8000" max="8192" width="2" style="60"/>
    <col min="8193" max="8196" width="2" style="60" customWidth="1"/>
    <col min="8197" max="8209" width="2" style="60"/>
    <col min="8210" max="8210" width="2" style="60" customWidth="1"/>
    <col min="8211" max="8211" width="2" style="60"/>
    <col min="8212" max="8212" width="2" style="60" customWidth="1"/>
    <col min="8213" max="8217" width="2" style="60"/>
    <col min="8218" max="8220" width="2" style="60" customWidth="1"/>
    <col min="8221" max="8231" width="2" style="60"/>
    <col min="8232" max="8232" width="2" style="60" customWidth="1"/>
    <col min="8233" max="8254" width="2" style="60"/>
    <col min="8255" max="8255" width="2" style="60" customWidth="1"/>
    <col min="8256" max="8448" width="2" style="60"/>
    <col min="8449" max="8452" width="2" style="60" customWidth="1"/>
    <col min="8453" max="8465" width="2" style="60"/>
    <col min="8466" max="8466" width="2" style="60" customWidth="1"/>
    <col min="8467" max="8467" width="2" style="60"/>
    <col min="8468" max="8468" width="2" style="60" customWidth="1"/>
    <col min="8469" max="8473" width="2" style="60"/>
    <col min="8474" max="8476" width="2" style="60" customWidth="1"/>
    <col min="8477" max="8487" width="2" style="60"/>
    <col min="8488" max="8488" width="2" style="60" customWidth="1"/>
    <col min="8489" max="8510" width="2" style="60"/>
    <col min="8511" max="8511" width="2" style="60" customWidth="1"/>
    <col min="8512" max="8704" width="2" style="60"/>
    <col min="8705" max="8708" width="2" style="60" customWidth="1"/>
    <col min="8709" max="8721" width="2" style="60"/>
    <col min="8722" max="8722" width="2" style="60" customWidth="1"/>
    <col min="8723" max="8723" width="2" style="60"/>
    <col min="8724" max="8724" width="2" style="60" customWidth="1"/>
    <col min="8725" max="8729" width="2" style="60"/>
    <col min="8730" max="8732" width="2" style="60" customWidth="1"/>
    <col min="8733" max="8743" width="2" style="60"/>
    <col min="8744" max="8744" width="2" style="60" customWidth="1"/>
    <col min="8745" max="8766" width="2" style="60"/>
    <col min="8767" max="8767" width="2" style="60" customWidth="1"/>
    <col min="8768" max="8960" width="2" style="60"/>
    <col min="8961" max="8964" width="2" style="60" customWidth="1"/>
    <col min="8965" max="8977" width="2" style="60"/>
    <col min="8978" max="8978" width="2" style="60" customWidth="1"/>
    <col min="8979" max="8979" width="2" style="60"/>
    <col min="8980" max="8980" width="2" style="60" customWidth="1"/>
    <col min="8981" max="8985" width="2" style="60"/>
    <col min="8986" max="8988" width="2" style="60" customWidth="1"/>
    <col min="8989" max="8999" width="2" style="60"/>
    <col min="9000" max="9000" width="2" style="60" customWidth="1"/>
    <col min="9001" max="9022" width="2" style="60"/>
    <col min="9023" max="9023" width="2" style="60" customWidth="1"/>
    <col min="9024" max="9216" width="2" style="60"/>
    <col min="9217" max="9220" width="2" style="60" customWidth="1"/>
    <col min="9221" max="9233" width="2" style="60"/>
    <col min="9234" max="9234" width="2" style="60" customWidth="1"/>
    <col min="9235" max="9235" width="2" style="60"/>
    <col min="9236" max="9236" width="2" style="60" customWidth="1"/>
    <col min="9237" max="9241" width="2" style="60"/>
    <col min="9242" max="9244" width="2" style="60" customWidth="1"/>
    <col min="9245" max="9255" width="2" style="60"/>
    <col min="9256" max="9256" width="2" style="60" customWidth="1"/>
    <col min="9257" max="9278" width="2" style="60"/>
    <col min="9279" max="9279" width="2" style="60" customWidth="1"/>
    <col min="9280" max="9472" width="2" style="60"/>
    <col min="9473" max="9476" width="2" style="60" customWidth="1"/>
    <col min="9477" max="9489" width="2" style="60"/>
    <col min="9490" max="9490" width="2" style="60" customWidth="1"/>
    <col min="9491" max="9491" width="2" style="60"/>
    <col min="9492" max="9492" width="2" style="60" customWidth="1"/>
    <col min="9493" max="9497" width="2" style="60"/>
    <col min="9498" max="9500" width="2" style="60" customWidth="1"/>
    <col min="9501" max="9511" width="2" style="60"/>
    <col min="9512" max="9512" width="2" style="60" customWidth="1"/>
    <col min="9513" max="9534" width="2" style="60"/>
    <col min="9535" max="9535" width="2" style="60" customWidth="1"/>
    <col min="9536" max="9728" width="2" style="60"/>
    <col min="9729" max="9732" width="2" style="60" customWidth="1"/>
    <col min="9733" max="9745" width="2" style="60"/>
    <col min="9746" max="9746" width="2" style="60" customWidth="1"/>
    <col min="9747" max="9747" width="2" style="60"/>
    <col min="9748" max="9748" width="2" style="60" customWidth="1"/>
    <col min="9749" max="9753" width="2" style="60"/>
    <col min="9754" max="9756" width="2" style="60" customWidth="1"/>
    <col min="9757" max="9767" width="2" style="60"/>
    <col min="9768" max="9768" width="2" style="60" customWidth="1"/>
    <col min="9769" max="9790" width="2" style="60"/>
    <col min="9791" max="9791" width="2" style="60" customWidth="1"/>
    <col min="9792" max="9984" width="2" style="60"/>
    <col min="9985" max="9988" width="2" style="60" customWidth="1"/>
    <col min="9989" max="10001" width="2" style="60"/>
    <col min="10002" max="10002" width="2" style="60" customWidth="1"/>
    <col min="10003" max="10003" width="2" style="60"/>
    <col min="10004" max="10004" width="2" style="60" customWidth="1"/>
    <col min="10005" max="10009" width="2" style="60"/>
    <col min="10010" max="10012" width="2" style="60" customWidth="1"/>
    <col min="10013" max="10023" width="2" style="60"/>
    <col min="10024" max="10024" width="2" style="60" customWidth="1"/>
    <col min="10025" max="10046" width="2" style="60"/>
    <col min="10047" max="10047" width="2" style="60" customWidth="1"/>
    <col min="10048" max="10240" width="2" style="60"/>
    <col min="10241" max="10244" width="2" style="60" customWidth="1"/>
    <col min="10245" max="10257" width="2" style="60"/>
    <col min="10258" max="10258" width="2" style="60" customWidth="1"/>
    <col min="10259" max="10259" width="2" style="60"/>
    <col min="10260" max="10260" width="2" style="60" customWidth="1"/>
    <col min="10261" max="10265" width="2" style="60"/>
    <col min="10266" max="10268" width="2" style="60" customWidth="1"/>
    <col min="10269" max="10279" width="2" style="60"/>
    <col min="10280" max="10280" width="2" style="60" customWidth="1"/>
    <col min="10281" max="10302" width="2" style="60"/>
    <col min="10303" max="10303" width="2" style="60" customWidth="1"/>
    <col min="10304" max="10496" width="2" style="60"/>
    <col min="10497" max="10500" width="2" style="60" customWidth="1"/>
    <col min="10501" max="10513" width="2" style="60"/>
    <col min="10514" max="10514" width="2" style="60" customWidth="1"/>
    <col min="10515" max="10515" width="2" style="60"/>
    <col min="10516" max="10516" width="2" style="60" customWidth="1"/>
    <col min="10517" max="10521" width="2" style="60"/>
    <col min="10522" max="10524" width="2" style="60" customWidth="1"/>
    <col min="10525" max="10535" width="2" style="60"/>
    <col min="10536" max="10536" width="2" style="60" customWidth="1"/>
    <col min="10537" max="10558" width="2" style="60"/>
    <col min="10559" max="10559" width="2" style="60" customWidth="1"/>
    <col min="10560" max="10752" width="2" style="60"/>
    <col min="10753" max="10756" width="2" style="60" customWidth="1"/>
    <col min="10757" max="10769" width="2" style="60"/>
    <col min="10770" max="10770" width="2" style="60" customWidth="1"/>
    <col min="10771" max="10771" width="2" style="60"/>
    <col min="10772" max="10772" width="2" style="60" customWidth="1"/>
    <col min="10773" max="10777" width="2" style="60"/>
    <col min="10778" max="10780" width="2" style="60" customWidth="1"/>
    <col min="10781" max="10791" width="2" style="60"/>
    <col min="10792" max="10792" width="2" style="60" customWidth="1"/>
    <col min="10793" max="10814" width="2" style="60"/>
    <col min="10815" max="10815" width="2" style="60" customWidth="1"/>
    <col min="10816" max="11008" width="2" style="60"/>
    <col min="11009" max="11012" width="2" style="60" customWidth="1"/>
    <col min="11013" max="11025" width="2" style="60"/>
    <col min="11026" max="11026" width="2" style="60" customWidth="1"/>
    <col min="11027" max="11027" width="2" style="60"/>
    <col min="11028" max="11028" width="2" style="60" customWidth="1"/>
    <col min="11029" max="11033" width="2" style="60"/>
    <col min="11034" max="11036" width="2" style="60" customWidth="1"/>
    <col min="11037" max="11047" width="2" style="60"/>
    <col min="11048" max="11048" width="2" style="60" customWidth="1"/>
    <col min="11049" max="11070" width="2" style="60"/>
    <col min="11071" max="11071" width="2" style="60" customWidth="1"/>
    <col min="11072" max="11264" width="2" style="60"/>
    <col min="11265" max="11268" width="2" style="60" customWidth="1"/>
    <col min="11269" max="11281" width="2" style="60"/>
    <col min="11282" max="11282" width="2" style="60" customWidth="1"/>
    <col min="11283" max="11283" width="2" style="60"/>
    <col min="11284" max="11284" width="2" style="60" customWidth="1"/>
    <col min="11285" max="11289" width="2" style="60"/>
    <col min="11290" max="11292" width="2" style="60" customWidth="1"/>
    <col min="11293" max="11303" width="2" style="60"/>
    <col min="11304" max="11304" width="2" style="60" customWidth="1"/>
    <col min="11305" max="11326" width="2" style="60"/>
    <col min="11327" max="11327" width="2" style="60" customWidth="1"/>
    <col min="11328" max="11520" width="2" style="60"/>
    <col min="11521" max="11524" width="2" style="60" customWidth="1"/>
    <col min="11525" max="11537" width="2" style="60"/>
    <col min="11538" max="11538" width="2" style="60" customWidth="1"/>
    <col min="11539" max="11539" width="2" style="60"/>
    <col min="11540" max="11540" width="2" style="60" customWidth="1"/>
    <col min="11541" max="11545" width="2" style="60"/>
    <col min="11546" max="11548" width="2" style="60" customWidth="1"/>
    <col min="11549" max="11559" width="2" style="60"/>
    <col min="11560" max="11560" width="2" style="60" customWidth="1"/>
    <col min="11561" max="11582" width="2" style="60"/>
    <col min="11583" max="11583" width="2" style="60" customWidth="1"/>
    <col min="11584" max="11776" width="2" style="60"/>
    <col min="11777" max="11780" width="2" style="60" customWidth="1"/>
    <col min="11781" max="11793" width="2" style="60"/>
    <col min="11794" max="11794" width="2" style="60" customWidth="1"/>
    <col min="11795" max="11795" width="2" style="60"/>
    <col min="11796" max="11796" width="2" style="60" customWidth="1"/>
    <col min="11797" max="11801" width="2" style="60"/>
    <col min="11802" max="11804" width="2" style="60" customWidth="1"/>
    <col min="11805" max="11815" width="2" style="60"/>
    <col min="11816" max="11816" width="2" style="60" customWidth="1"/>
    <col min="11817" max="11838" width="2" style="60"/>
    <col min="11839" max="11839" width="2" style="60" customWidth="1"/>
    <col min="11840" max="12032" width="2" style="60"/>
    <col min="12033" max="12036" width="2" style="60" customWidth="1"/>
    <col min="12037" max="12049" width="2" style="60"/>
    <col min="12050" max="12050" width="2" style="60" customWidth="1"/>
    <col min="12051" max="12051" width="2" style="60"/>
    <col min="12052" max="12052" width="2" style="60" customWidth="1"/>
    <col min="12053" max="12057" width="2" style="60"/>
    <col min="12058" max="12060" width="2" style="60" customWidth="1"/>
    <col min="12061" max="12071" width="2" style="60"/>
    <col min="12072" max="12072" width="2" style="60" customWidth="1"/>
    <col min="12073" max="12094" width="2" style="60"/>
    <col min="12095" max="12095" width="2" style="60" customWidth="1"/>
    <col min="12096" max="12288" width="2" style="60"/>
    <col min="12289" max="12292" width="2" style="60" customWidth="1"/>
    <col min="12293" max="12305" width="2" style="60"/>
    <col min="12306" max="12306" width="2" style="60" customWidth="1"/>
    <col min="12307" max="12307" width="2" style="60"/>
    <col min="12308" max="12308" width="2" style="60" customWidth="1"/>
    <col min="12309" max="12313" width="2" style="60"/>
    <col min="12314" max="12316" width="2" style="60" customWidth="1"/>
    <col min="12317" max="12327" width="2" style="60"/>
    <col min="12328" max="12328" width="2" style="60" customWidth="1"/>
    <col min="12329" max="12350" width="2" style="60"/>
    <col min="12351" max="12351" width="2" style="60" customWidth="1"/>
    <col min="12352" max="12544" width="2" style="60"/>
    <col min="12545" max="12548" width="2" style="60" customWidth="1"/>
    <col min="12549" max="12561" width="2" style="60"/>
    <col min="12562" max="12562" width="2" style="60" customWidth="1"/>
    <col min="12563" max="12563" width="2" style="60"/>
    <col min="12564" max="12564" width="2" style="60" customWidth="1"/>
    <col min="12565" max="12569" width="2" style="60"/>
    <col min="12570" max="12572" width="2" style="60" customWidth="1"/>
    <col min="12573" max="12583" width="2" style="60"/>
    <col min="12584" max="12584" width="2" style="60" customWidth="1"/>
    <col min="12585" max="12606" width="2" style="60"/>
    <col min="12607" max="12607" width="2" style="60" customWidth="1"/>
    <col min="12608" max="12800" width="2" style="60"/>
    <col min="12801" max="12804" width="2" style="60" customWidth="1"/>
    <col min="12805" max="12817" width="2" style="60"/>
    <col min="12818" max="12818" width="2" style="60" customWidth="1"/>
    <col min="12819" max="12819" width="2" style="60"/>
    <col min="12820" max="12820" width="2" style="60" customWidth="1"/>
    <col min="12821" max="12825" width="2" style="60"/>
    <col min="12826" max="12828" width="2" style="60" customWidth="1"/>
    <col min="12829" max="12839" width="2" style="60"/>
    <col min="12840" max="12840" width="2" style="60" customWidth="1"/>
    <col min="12841" max="12862" width="2" style="60"/>
    <col min="12863" max="12863" width="2" style="60" customWidth="1"/>
    <col min="12864" max="13056" width="2" style="60"/>
    <col min="13057" max="13060" width="2" style="60" customWidth="1"/>
    <col min="13061" max="13073" width="2" style="60"/>
    <col min="13074" max="13074" width="2" style="60" customWidth="1"/>
    <col min="13075" max="13075" width="2" style="60"/>
    <col min="13076" max="13076" width="2" style="60" customWidth="1"/>
    <col min="13077" max="13081" width="2" style="60"/>
    <col min="13082" max="13084" width="2" style="60" customWidth="1"/>
    <col min="13085" max="13095" width="2" style="60"/>
    <col min="13096" max="13096" width="2" style="60" customWidth="1"/>
    <col min="13097" max="13118" width="2" style="60"/>
    <col min="13119" max="13119" width="2" style="60" customWidth="1"/>
    <col min="13120" max="13312" width="2" style="60"/>
    <col min="13313" max="13316" width="2" style="60" customWidth="1"/>
    <col min="13317" max="13329" width="2" style="60"/>
    <col min="13330" max="13330" width="2" style="60" customWidth="1"/>
    <col min="13331" max="13331" width="2" style="60"/>
    <col min="13332" max="13332" width="2" style="60" customWidth="1"/>
    <col min="13333" max="13337" width="2" style="60"/>
    <col min="13338" max="13340" width="2" style="60" customWidth="1"/>
    <col min="13341" max="13351" width="2" style="60"/>
    <col min="13352" max="13352" width="2" style="60" customWidth="1"/>
    <col min="13353" max="13374" width="2" style="60"/>
    <col min="13375" max="13375" width="2" style="60" customWidth="1"/>
    <col min="13376" max="13568" width="2" style="60"/>
    <col min="13569" max="13572" width="2" style="60" customWidth="1"/>
    <col min="13573" max="13585" width="2" style="60"/>
    <col min="13586" max="13586" width="2" style="60" customWidth="1"/>
    <col min="13587" max="13587" width="2" style="60"/>
    <col min="13588" max="13588" width="2" style="60" customWidth="1"/>
    <col min="13589" max="13593" width="2" style="60"/>
    <col min="13594" max="13596" width="2" style="60" customWidth="1"/>
    <col min="13597" max="13607" width="2" style="60"/>
    <col min="13608" max="13608" width="2" style="60" customWidth="1"/>
    <col min="13609" max="13630" width="2" style="60"/>
    <col min="13631" max="13631" width="2" style="60" customWidth="1"/>
    <col min="13632" max="13824" width="2" style="60"/>
    <col min="13825" max="13828" width="2" style="60" customWidth="1"/>
    <col min="13829" max="13841" width="2" style="60"/>
    <col min="13842" max="13842" width="2" style="60" customWidth="1"/>
    <col min="13843" max="13843" width="2" style="60"/>
    <col min="13844" max="13844" width="2" style="60" customWidth="1"/>
    <col min="13845" max="13849" width="2" style="60"/>
    <col min="13850" max="13852" width="2" style="60" customWidth="1"/>
    <col min="13853" max="13863" width="2" style="60"/>
    <col min="13864" max="13864" width="2" style="60" customWidth="1"/>
    <col min="13865" max="13886" width="2" style="60"/>
    <col min="13887" max="13887" width="2" style="60" customWidth="1"/>
    <col min="13888" max="14080" width="2" style="60"/>
    <col min="14081" max="14084" width="2" style="60" customWidth="1"/>
    <col min="14085" max="14097" width="2" style="60"/>
    <col min="14098" max="14098" width="2" style="60" customWidth="1"/>
    <col min="14099" max="14099" width="2" style="60"/>
    <col min="14100" max="14100" width="2" style="60" customWidth="1"/>
    <col min="14101" max="14105" width="2" style="60"/>
    <col min="14106" max="14108" width="2" style="60" customWidth="1"/>
    <col min="14109" max="14119" width="2" style="60"/>
    <col min="14120" max="14120" width="2" style="60" customWidth="1"/>
    <col min="14121" max="14142" width="2" style="60"/>
    <col min="14143" max="14143" width="2" style="60" customWidth="1"/>
    <col min="14144" max="14336" width="2" style="60"/>
    <col min="14337" max="14340" width="2" style="60" customWidth="1"/>
    <col min="14341" max="14353" width="2" style="60"/>
    <col min="14354" max="14354" width="2" style="60" customWidth="1"/>
    <col min="14355" max="14355" width="2" style="60"/>
    <col min="14356" max="14356" width="2" style="60" customWidth="1"/>
    <col min="14357" max="14361" width="2" style="60"/>
    <col min="14362" max="14364" width="2" style="60" customWidth="1"/>
    <col min="14365" max="14375" width="2" style="60"/>
    <col min="14376" max="14376" width="2" style="60" customWidth="1"/>
    <col min="14377" max="14398" width="2" style="60"/>
    <col min="14399" max="14399" width="2" style="60" customWidth="1"/>
    <col min="14400" max="14592" width="2" style="60"/>
    <col min="14593" max="14596" width="2" style="60" customWidth="1"/>
    <col min="14597" max="14609" width="2" style="60"/>
    <col min="14610" max="14610" width="2" style="60" customWidth="1"/>
    <col min="14611" max="14611" width="2" style="60"/>
    <col min="14612" max="14612" width="2" style="60" customWidth="1"/>
    <col min="14613" max="14617" width="2" style="60"/>
    <col min="14618" max="14620" width="2" style="60" customWidth="1"/>
    <col min="14621" max="14631" width="2" style="60"/>
    <col min="14632" max="14632" width="2" style="60" customWidth="1"/>
    <col min="14633" max="14654" width="2" style="60"/>
    <col min="14655" max="14655" width="2" style="60" customWidth="1"/>
    <col min="14656" max="14848" width="2" style="60"/>
    <col min="14849" max="14852" width="2" style="60" customWidth="1"/>
    <col min="14853" max="14865" width="2" style="60"/>
    <col min="14866" max="14866" width="2" style="60" customWidth="1"/>
    <col min="14867" max="14867" width="2" style="60"/>
    <col min="14868" max="14868" width="2" style="60" customWidth="1"/>
    <col min="14869" max="14873" width="2" style="60"/>
    <col min="14874" max="14876" width="2" style="60" customWidth="1"/>
    <col min="14877" max="14887" width="2" style="60"/>
    <col min="14888" max="14888" width="2" style="60" customWidth="1"/>
    <col min="14889" max="14910" width="2" style="60"/>
    <col min="14911" max="14911" width="2" style="60" customWidth="1"/>
    <col min="14912" max="15104" width="2" style="60"/>
    <col min="15105" max="15108" width="2" style="60" customWidth="1"/>
    <col min="15109" max="15121" width="2" style="60"/>
    <col min="15122" max="15122" width="2" style="60" customWidth="1"/>
    <col min="15123" max="15123" width="2" style="60"/>
    <col min="15124" max="15124" width="2" style="60" customWidth="1"/>
    <col min="15125" max="15129" width="2" style="60"/>
    <col min="15130" max="15132" width="2" style="60" customWidth="1"/>
    <col min="15133" max="15143" width="2" style="60"/>
    <col min="15144" max="15144" width="2" style="60" customWidth="1"/>
    <col min="15145" max="15166" width="2" style="60"/>
    <col min="15167" max="15167" width="2" style="60" customWidth="1"/>
    <col min="15168" max="15360" width="2" style="60"/>
    <col min="15361" max="15364" width="2" style="60" customWidth="1"/>
    <col min="15365" max="15377" width="2" style="60"/>
    <col min="15378" max="15378" width="2" style="60" customWidth="1"/>
    <col min="15379" max="15379" width="2" style="60"/>
    <col min="15380" max="15380" width="2" style="60" customWidth="1"/>
    <col min="15381" max="15385" width="2" style="60"/>
    <col min="15386" max="15388" width="2" style="60" customWidth="1"/>
    <col min="15389" max="15399" width="2" style="60"/>
    <col min="15400" max="15400" width="2" style="60" customWidth="1"/>
    <col min="15401" max="15422" width="2" style="60"/>
    <col min="15423" max="15423" width="2" style="60" customWidth="1"/>
    <col min="15424" max="15616" width="2" style="60"/>
    <col min="15617" max="15620" width="2" style="60" customWidth="1"/>
    <col min="15621" max="15633" width="2" style="60"/>
    <col min="15634" max="15634" width="2" style="60" customWidth="1"/>
    <col min="15635" max="15635" width="2" style="60"/>
    <col min="15636" max="15636" width="2" style="60" customWidth="1"/>
    <col min="15637" max="15641" width="2" style="60"/>
    <col min="15642" max="15644" width="2" style="60" customWidth="1"/>
    <col min="15645" max="15655" width="2" style="60"/>
    <col min="15656" max="15656" width="2" style="60" customWidth="1"/>
    <col min="15657" max="15678" width="2" style="60"/>
    <col min="15679" max="15679" width="2" style="60" customWidth="1"/>
    <col min="15680" max="15872" width="2" style="60"/>
    <col min="15873" max="15876" width="2" style="60" customWidth="1"/>
    <col min="15877" max="15889" width="2" style="60"/>
    <col min="15890" max="15890" width="2" style="60" customWidth="1"/>
    <col min="15891" max="15891" width="2" style="60"/>
    <col min="15892" max="15892" width="2" style="60" customWidth="1"/>
    <col min="15893" max="15897" width="2" style="60"/>
    <col min="15898" max="15900" width="2" style="60" customWidth="1"/>
    <col min="15901" max="15911" width="2" style="60"/>
    <col min="15912" max="15912" width="2" style="60" customWidth="1"/>
    <col min="15913" max="15934" width="2" style="60"/>
    <col min="15935" max="15935" width="2" style="60" customWidth="1"/>
    <col min="15936" max="16128" width="2" style="60"/>
    <col min="16129" max="16132" width="2" style="60" customWidth="1"/>
    <col min="16133" max="16145" width="2" style="60"/>
    <col min="16146" max="16146" width="2" style="60" customWidth="1"/>
    <col min="16147" max="16147" width="2" style="60"/>
    <col min="16148" max="16148" width="2" style="60" customWidth="1"/>
    <col min="16149" max="16153" width="2" style="60"/>
    <col min="16154" max="16156" width="2" style="60" customWidth="1"/>
    <col min="16157" max="16167" width="2" style="60"/>
    <col min="16168" max="16168" width="2" style="60" customWidth="1"/>
    <col min="16169" max="16190" width="2" style="60"/>
    <col min="16191" max="16191" width="2" style="60" customWidth="1"/>
    <col min="16192" max="16384" width="2" style="60"/>
  </cols>
  <sheetData>
    <row r="1" spans="1:67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  <c r="AV1" s="53"/>
    </row>
    <row r="2" spans="1:67">
      <c r="A2" s="56"/>
      <c r="B2" s="57" t="s">
        <v>56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8"/>
      <c r="AV2" s="53"/>
    </row>
    <row r="3" spans="1:67">
      <c r="A3" s="56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8"/>
      <c r="AV3" s="53"/>
    </row>
    <row r="4" spans="1:67">
      <c r="A4" s="5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8"/>
      <c r="AV4" s="53"/>
    </row>
    <row r="5" spans="1:67">
      <c r="A5" s="56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8"/>
      <c r="AV5" s="53"/>
    </row>
    <row r="6" spans="1:67">
      <c r="A6" s="56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8"/>
      <c r="AV6" s="53"/>
    </row>
    <row r="7" spans="1:67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8"/>
      <c r="AV7" s="53"/>
    </row>
    <row r="8" spans="1:67">
      <c r="A8" s="56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8"/>
      <c r="AV8" s="53"/>
    </row>
    <row r="9" spans="1:67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8"/>
      <c r="AV9" s="53"/>
    </row>
    <row r="10" spans="1:67">
      <c r="A10" s="5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8"/>
      <c r="AV10" s="53"/>
    </row>
    <row r="11" spans="1:67">
      <c r="A11" s="56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8"/>
      <c r="AV11" s="53"/>
    </row>
    <row r="12" spans="1:67">
      <c r="A12" s="56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8"/>
      <c r="AV12" s="53"/>
    </row>
    <row r="13" spans="1:67">
      <c r="A13" s="56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8"/>
      <c r="AV13" s="53"/>
    </row>
    <row r="14" spans="1:67">
      <c r="A14" s="5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8"/>
      <c r="AV14" s="53"/>
    </row>
    <row r="15" spans="1:67">
      <c r="A15" s="56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8"/>
      <c r="AV15" s="53"/>
    </row>
    <row r="16" spans="1:67">
      <c r="A16" s="56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8"/>
      <c r="AV16" s="53"/>
      <c r="BB16" s="55" t="s">
        <v>57</v>
      </c>
      <c r="BC16" s="109">
        <f>PI()</f>
        <v>3.1415926535897931</v>
      </c>
      <c r="BD16" s="109"/>
      <c r="BE16" s="109"/>
      <c r="BF16" s="55" t="s">
        <v>58</v>
      </c>
      <c r="BG16" s="109">
        <v>0.9</v>
      </c>
      <c r="BH16" s="109"/>
      <c r="BI16" s="109"/>
      <c r="BJ16" s="55" t="s">
        <v>58</v>
      </c>
      <c r="BK16" s="109">
        <f>0.12+0.12+0.118</f>
        <v>0.35799999999999998</v>
      </c>
      <c r="BL16" s="109"/>
      <c r="BM16" s="109"/>
      <c r="BN16" s="109"/>
      <c r="BO16" s="55" t="s">
        <v>59</v>
      </c>
    </row>
    <row r="17" spans="1:238">
      <c r="A17" s="56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8"/>
      <c r="AV17" s="53"/>
      <c r="BB17" s="109">
        <f>PI()</f>
        <v>3.1415926535897931</v>
      </c>
      <c r="BC17" s="109"/>
      <c r="BD17" s="109"/>
      <c r="BE17" s="55" t="s">
        <v>58</v>
      </c>
      <c r="BF17" s="110">
        <v>0.11799999999999999</v>
      </c>
      <c r="BG17" s="110"/>
      <c r="BH17" s="110"/>
      <c r="BI17" s="111">
        <v>2</v>
      </c>
      <c r="BJ17" s="111"/>
      <c r="BK17" s="59" t="s">
        <v>60</v>
      </c>
      <c r="BL17" s="112">
        <v>0.25</v>
      </c>
      <c r="BM17" s="112"/>
      <c r="BN17" s="55" t="s">
        <v>60</v>
      </c>
      <c r="BO17" s="113">
        <v>2</v>
      </c>
      <c r="BP17" s="113"/>
      <c r="BQ17" s="55" t="s">
        <v>61</v>
      </c>
      <c r="BR17" s="55" t="s">
        <v>60</v>
      </c>
      <c r="BS17" s="109">
        <v>149</v>
      </c>
      <c r="BT17" s="109"/>
      <c r="BU17" s="109"/>
    </row>
    <row r="18" spans="1:238">
      <c r="A18" s="5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8"/>
      <c r="AV18" s="53"/>
      <c r="BB18" s="55" t="s">
        <v>62</v>
      </c>
      <c r="BC18" s="109">
        <f>TRUNC((BC16*BG16*BK16-BB17*BF17^BI17*BL17*BO17)*BS17,2)</f>
        <v>147.56</v>
      </c>
      <c r="BD18" s="109"/>
      <c r="BE18" s="109"/>
      <c r="BF18" s="109"/>
    </row>
    <row r="19" spans="1:238">
      <c r="A19" s="5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8"/>
      <c r="AV19" s="53"/>
    </row>
    <row r="20" spans="1:238">
      <c r="A20" s="56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8"/>
      <c r="AV20" s="53"/>
    </row>
    <row r="21" spans="1:238">
      <c r="A21" s="56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8"/>
      <c r="AV21" s="53"/>
    </row>
    <row r="22" spans="1:238">
      <c r="A22" s="56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8"/>
      <c r="AV22" s="53"/>
    </row>
    <row r="23" spans="1:238">
      <c r="A23" s="56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8"/>
      <c r="AV23" s="53"/>
    </row>
    <row r="24" spans="1:238" ht="15" thickBot="1">
      <c r="A24" s="5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8"/>
      <c r="AV24" s="53"/>
    </row>
    <row r="25" spans="1:238" s="63" customFormat="1" ht="18.75" customHeight="1">
      <c r="A25" s="114" t="s">
        <v>63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6"/>
      <c r="AV25" s="61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</row>
    <row r="26" spans="1:238" s="65" customFormat="1" ht="18.75" customHeight="1">
      <c r="A26" s="117" t="s">
        <v>64</v>
      </c>
      <c r="B26" s="118"/>
      <c r="C26" s="118"/>
      <c r="D26" s="118"/>
      <c r="E26" s="118"/>
      <c r="F26" s="118"/>
      <c r="G26" s="118" t="s">
        <v>65</v>
      </c>
      <c r="H26" s="118"/>
      <c r="I26" s="118"/>
      <c r="J26" s="118"/>
      <c r="K26" s="118"/>
      <c r="L26" s="118"/>
      <c r="M26" s="118"/>
      <c r="N26" s="118" t="s">
        <v>66</v>
      </c>
      <c r="O26" s="118"/>
      <c r="P26" s="119">
        <v>80</v>
      </c>
      <c r="Q26" s="119"/>
      <c r="R26" s="119"/>
      <c r="S26" s="119"/>
      <c r="T26" s="119"/>
      <c r="U26" s="119">
        <v>100</v>
      </c>
      <c r="V26" s="119"/>
      <c r="W26" s="119"/>
      <c r="X26" s="119"/>
      <c r="Y26" s="119"/>
      <c r="Z26" s="119">
        <v>150</v>
      </c>
      <c r="AA26" s="119"/>
      <c r="AB26" s="119"/>
      <c r="AC26" s="119"/>
      <c r="AD26" s="119"/>
      <c r="AE26" s="119">
        <v>200</v>
      </c>
      <c r="AF26" s="119"/>
      <c r="AG26" s="119"/>
      <c r="AH26" s="119"/>
      <c r="AI26" s="119"/>
      <c r="AJ26" s="119">
        <v>250</v>
      </c>
      <c r="AK26" s="119"/>
      <c r="AL26" s="119"/>
      <c r="AM26" s="119"/>
      <c r="AN26" s="119"/>
      <c r="AO26" s="119">
        <v>300</v>
      </c>
      <c r="AP26" s="119"/>
      <c r="AQ26" s="119"/>
      <c r="AR26" s="119"/>
      <c r="AS26" s="119"/>
      <c r="AT26" s="118" t="s">
        <v>67</v>
      </c>
      <c r="AU26" s="120"/>
      <c r="AV26" s="64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</row>
    <row r="27" spans="1:238" s="65" customFormat="1" ht="18.75" customHeight="1">
      <c r="A27" s="117" t="s">
        <v>68</v>
      </c>
      <c r="B27" s="118"/>
      <c r="C27" s="118"/>
      <c r="D27" s="118"/>
      <c r="E27" s="118"/>
      <c r="F27" s="118"/>
      <c r="G27" s="118" t="s">
        <v>69</v>
      </c>
      <c r="H27" s="118"/>
      <c r="I27" s="118"/>
      <c r="J27" s="118"/>
      <c r="K27" s="118"/>
      <c r="L27" s="118"/>
      <c r="M27" s="118"/>
      <c r="N27" s="118" t="s">
        <v>70</v>
      </c>
      <c r="O27" s="118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18"/>
      <c r="AU27" s="120"/>
      <c r="AV27" s="64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</row>
    <row r="28" spans="1:238" s="65" customFormat="1" ht="18.75" customHeight="1">
      <c r="A28" s="117" t="s">
        <v>71</v>
      </c>
      <c r="B28" s="118"/>
      <c r="C28" s="118"/>
      <c r="D28" s="118"/>
      <c r="E28" s="118"/>
      <c r="F28" s="118"/>
      <c r="G28" s="118" t="s">
        <v>72</v>
      </c>
      <c r="H28" s="118"/>
      <c r="I28" s="118"/>
      <c r="J28" s="118"/>
      <c r="K28" s="118"/>
      <c r="L28" s="118"/>
      <c r="M28" s="118"/>
      <c r="N28" s="118" t="s">
        <v>70</v>
      </c>
      <c r="O28" s="118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18"/>
      <c r="AU28" s="120"/>
      <c r="AV28" s="64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</row>
    <row r="29" spans="1:238" s="65" customFormat="1" ht="18.75" customHeight="1">
      <c r="A29" s="117" t="s">
        <v>73</v>
      </c>
      <c r="B29" s="118"/>
      <c r="C29" s="118"/>
      <c r="D29" s="118"/>
      <c r="E29" s="118"/>
      <c r="F29" s="118"/>
      <c r="G29" s="118" t="s">
        <v>74</v>
      </c>
      <c r="H29" s="118"/>
      <c r="I29" s="118"/>
      <c r="J29" s="118"/>
      <c r="K29" s="118"/>
      <c r="L29" s="118"/>
      <c r="M29" s="118"/>
      <c r="N29" s="118" t="s">
        <v>70</v>
      </c>
      <c r="O29" s="118"/>
      <c r="P29" s="121">
        <v>98</v>
      </c>
      <c r="Q29" s="121"/>
      <c r="R29" s="121"/>
      <c r="S29" s="121"/>
      <c r="T29" s="121"/>
      <c r="U29" s="121">
        <v>118</v>
      </c>
      <c r="V29" s="121"/>
      <c r="W29" s="121"/>
      <c r="X29" s="121"/>
      <c r="Y29" s="121"/>
      <c r="Z29" s="121">
        <v>170</v>
      </c>
      <c r="AA29" s="121"/>
      <c r="AB29" s="121"/>
      <c r="AC29" s="121"/>
      <c r="AD29" s="121"/>
      <c r="AE29" s="121">
        <v>222</v>
      </c>
      <c r="AF29" s="121"/>
      <c r="AG29" s="121"/>
      <c r="AH29" s="121"/>
      <c r="AI29" s="121"/>
      <c r="AJ29" s="121">
        <v>274</v>
      </c>
      <c r="AK29" s="121"/>
      <c r="AL29" s="121"/>
      <c r="AM29" s="121"/>
      <c r="AN29" s="121"/>
      <c r="AO29" s="121">
        <v>326</v>
      </c>
      <c r="AP29" s="121"/>
      <c r="AQ29" s="121"/>
      <c r="AR29" s="121"/>
      <c r="AS29" s="121"/>
      <c r="AT29" s="118"/>
      <c r="AU29" s="120"/>
      <c r="AV29" s="64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</row>
    <row r="30" spans="1:238" s="65" customFormat="1" ht="18.75" customHeight="1">
      <c r="A30" s="117" t="s">
        <v>75</v>
      </c>
      <c r="B30" s="118"/>
      <c r="C30" s="118"/>
      <c r="D30" s="118"/>
      <c r="E30" s="118"/>
      <c r="F30" s="118"/>
      <c r="G30" s="118" t="s">
        <v>76</v>
      </c>
      <c r="H30" s="118"/>
      <c r="I30" s="118"/>
      <c r="J30" s="118"/>
      <c r="K30" s="118"/>
      <c r="L30" s="118"/>
      <c r="M30" s="118"/>
      <c r="N30" s="118" t="s">
        <v>77</v>
      </c>
      <c r="O30" s="118"/>
      <c r="P30" s="122">
        <v>0.43</v>
      </c>
      <c r="Q30" s="122"/>
      <c r="R30" s="122"/>
      <c r="S30" s="122"/>
      <c r="T30" s="122"/>
      <c r="U30" s="122">
        <v>0.43</v>
      </c>
      <c r="V30" s="122"/>
      <c r="W30" s="122"/>
      <c r="X30" s="122"/>
      <c r="Y30" s="122"/>
      <c r="Z30" s="122">
        <v>0.43</v>
      </c>
      <c r="AA30" s="122"/>
      <c r="AB30" s="122"/>
      <c r="AC30" s="122"/>
      <c r="AD30" s="122"/>
      <c r="AE30" s="122">
        <v>0.43</v>
      </c>
      <c r="AF30" s="122"/>
      <c r="AG30" s="122"/>
      <c r="AH30" s="122"/>
      <c r="AI30" s="122"/>
      <c r="AJ30" s="122">
        <v>0.43</v>
      </c>
      <c r="AK30" s="122"/>
      <c r="AL30" s="122"/>
      <c r="AM30" s="122"/>
      <c r="AN30" s="122"/>
      <c r="AO30" s="122">
        <v>0.43</v>
      </c>
      <c r="AP30" s="122"/>
      <c r="AQ30" s="122"/>
      <c r="AR30" s="122"/>
      <c r="AS30" s="122"/>
      <c r="AT30" s="118"/>
      <c r="AU30" s="120"/>
      <c r="AV30" s="64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</row>
    <row r="31" spans="1:238" s="65" customFormat="1" ht="18.75" customHeight="1">
      <c r="A31" s="117" t="s">
        <v>78</v>
      </c>
      <c r="B31" s="118"/>
      <c r="C31" s="118"/>
      <c r="D31" s="118"/>
      <c r="E31" s="118"/>
      <c r="F31" s="118"/>
      <c r="G31" s="118" t="s">
        <v>79</v>
      </c>
      <c r="H31" s="118"/>
      <c r="I31" s="118"/>
      <c r="J31" s="118"/>
      <c r="K31" s="118"/>
      <c r="L31" s="118"/>
      <c r="M31" s="118"/>
      <c r="N31" s="118" t="s">
        <v>80</v>
      </c>
      <c r="O31" s="118"/>
      <c r="P31" s="123">
        <v>2.1840000000000002</v>
      </c>
      <c r="Q31" s="123"/>
      <c r="R31" s="123"/>
      <c r="S31" s="123"/>
      <c r="T31" s="123"/>
      <c r="U31" s="123">
        <v>2.1840000000000002</v>
      </c>
      <c r="V31" s="123"/>
      <c r="W31" s="123"/>
      <c r="X31" s="123"/>
      <c r="Y31" s="123"/>
      <c r="Z31" s="123">
        <v>2.1840000000000002</v>
      </c>
      <c r="AA31" s="123"/>
      <c r="AB31" s="123"/>
      <c r="AC31" s="123"/>
      <c r="AD31" s="123"/>
      <c r="AE31" s="123">
        <v>2.1840000000000002</v>
      </c>
      <c r="AF31" s="123"/>
      <c r="AG31" s="123"/>
      <c r="AH31" s="123"/>
      <c r="AI31" s="123"/>
      <c r="AJ31" s="123">
        <v>2.1840000000000002</v>
      </c>
      <c r="AK31" s="123"/>
      <c r="AL31" s="123"/>
      <c r="AM31" s="123"/>
      <c r="AN31" s="123"/>
      <c r="AO31" s="123">
        <v>2.1840000000000002</v>
      </c>
      <c r="AP31" s="123"/>
      <c r="AQ31" s="123"/>
      <c r="AR31" s="123"/>
      <c r="AS31" s="123"/>
      <c r="AT31" s="118"/>
      <c r="AU31" s="120"/>
      <c r="AV31" s="64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</row>
    <row r="32" spans="1:238" s="65" customFormat="1" ht="18.75" customHeight="1">
      <c r="A32" s="117" t="s">
        <v>81</v>
      </c>
      <c r="B32" s="118"/>
      <c r="C32" s="118"/>
      <c r="D32" s="118"/>
      <c r="E32" s="118"/>
      <c r="F32" s="118"/>
      <c r="G32" s="118" t="s">
        <v>82</v>
      </c>
      <c r="H32" s="118"/>
      <c r="I32" s="118"/>
      <c r="J32" s="118"/>
      <c r="K32" s="118"/>
      <c r="L32" s="118"/>
      <c r="M32" s="118"/>
      <c r="N32" s="118" t="s">
        <v>83</v>
      </c>
      <c r="O32" s="118"/>
      <c r="P32" s="121">
        <v>1</v>
      </c>
      <c r="Q32" s="121"/>
      <c r="R32" s="121"/>
      <c r="S32" s="121"/>
      <c r="T32" s="121"/>
      <c r="U32" s="121">
        <v>1</v>
      </c>
      <c r="V32" s="121"/>
      <c r="W32" s="121"/>
      <c r="X32" s="121"/>
      <c r="Y32" s="121"/>
      <c r="Z32" s="121">
        <v>1</v>
      </c>
      <c r="AA32" s="121"/>
      <c r="AB32" s="121"/>
      <c r="AC32" s="121"/>
      <c r="AD32" s="121"/>
      <c r="AE32" s="121">
        <v>1</v>
      </c>
      <c r="AF32" s="121"/>
      <c r="AG32" s="121"/>
      <c r="AH32" s="121"/>
      <c r="AI32" s="121"/>
      <c r="AJ32" s="121">
        <v>1</v>
      </c>
      <c r="AK32" s="121"/>
      <c r="AL32" s="121"/>
      <c r="AM32" s="121"/>
      <c r="AN32" s="121"/>
      <c r="AO32" s="121">
        <v>1</v>
      </c>
      <c r="AP32" s="121"/>
      <c r="AQ32" s="121"/>
      <c r="AR32" s="121"/>
      <c r="AS32" s="121"/>
      <c r="AT32" s="118"/>
      <c r="AU32" s="120"/>
      <c r="AV32" s="64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</row>
    <row r="33" spans="1:238" s="65" customFormat="1" ht="26.25" customHeight="1">
      <c r="A33" s="117" t="s">
        <v>84</v>
      </c>
      <c r="B33" s="118"/>
      <c r="C33" s="118"/>
      <c r="D33" s="118"/>
      <c r="E33" s="118"/>
      <c r="F33" s="118"/>
      <c r="G33" s="124" t="s">
        <v>85</v>
      </c>
      <c r="H33" s="118"/>
      <c r="I33" s="118"/>
      <c r="J33" s="118"/>
      <c r="K33" s="118"/>
      <c r="L33" s="118"/>
      <c r="M33" s="118"/>
      <c r="N33" s="118" t="s">
        <v>86</v>
      </c>
      <c r="O33" s="118"/>
      <c r="P33" s="122">
        <v>0.83</v>
      </c>
      <c r="Q33" s="122"/>
      <c r="R33" s="122"/>
      <c r="S33" s="122"/>
      <c r="T33" s="122"/>
      <c r="U33" s="122">
        <v>0.83</v>
      </c>
      <c r="V33" s="122"/>
      <c r="W33" s="122"/>
      <c r="X33" s="122"/>
      <c r="Y33" s="122"/>
      <c r="Z33" s="122">
        <v>0.83</v>
      </c>
      <c r="AA33" s="122"/>
      <c r="AB33" s="122"/>
      <c r="AC33" s="122"/>
      <c r="AD33" s="122"/>
      <c r="AE33" s="122">
        <v>0.83</v>
      </c>
      <c r="AF33" s="122"/>
      <c r="AG33" s="122"/>
      <c r="AH33" s="122"/>
      <c r="AI33" s="122"/>
      <c r="AJ33" s="122">
        <v>0.83</v>
      </c>
      <c r="AK33" s="122"/>
      <c r="AL33" s="122"/>
      <c r="AM33" s="122"/>
      <c r="AN33" s="122"/>
      <c r="AO33" s="122">
        <v>0.83</v>
      </c>
      <c r="AP33" s="122"/>
      <c r="AQ33" s="122"/>
      <c r="AR33" s="122"/>
      <c r="AS33" s="122"/>
      <c r="AT33" s="118"/>
      <c r="AU33" s="120"/>
      <c r="AV33" s="64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</row>
    <row r="34" spans="1:238" s="65" customFormat="1" ht="26.25" customHeight="1">
      <c r="A34" s="117" t="s">
        <v>87</v>
      </c>
      <c r="B34" s="118"/>
      <c r="C34" s="118"/>
      <c r="D34" s="118"/>
      <c r="E34" s="118"/>
      <c r="F34" s="118"/>
      <c r="G34" s="124" t="s">
        <v>88</v>
      </c>
      <c r="H34" s="118"/>
      <c r="I34" s="118"/>
      <c r="J34" s="118"/>
      <c r="K34" s="118"/>
      <c r="L34" s="118"/>
      <c r="M34" s="118"/>
      <c r="N34" s="118" t="s">
        <v>80</v>
      </c>
      <c r="O34" s="118"/>
      <c r="P34" s="125">
        <v>0.14399999999999999</v>
      </c>
      <c r="Q34" s="125"/>
      <c r="R34" s="125"/>
      <c r="S34" s="125"/>
      <c r="T34" s="125"/>
      <c r="U34" s="125">
        <v>0.17330000000000001</v>
      </c>
      <c r="V34" s="125"/>
      <c r="W34" s="125"/>
      <c r="X34" s="125"/>
      <c r="Y34" s="125"/>
      <c r="Z34" s="125">
        <v>0.252</v>
      </c>
      <c r="AA34" s="125"/>
      <c r="AB34" s="125"/>
      <c r="AC34" s="125"/>
      <c r="AD34" s="125"/>
      <c r="AE34" s="125">
        <v>0.32850000000000001</v>
      </c>
      <c r="AF34" s="125"/>
      <c r="AG34" s="125"/>
      <c r="AH34" s="125"/>
      <c r="AI34" s="125"/>
      <c r="AJ34" s="125">
        <v>0.40500000000000003</v>
      </c>
      <c r="AK34" s="125"/>
      <c r="AL34" s="125"/>
      <c r="AM34" s="125"/>
      <c r="AN34" s="125"/>
      <c r="AO34" s="125">
        <v>0.48149999999999998</v>
      </c>
      <c r="AP34" s="125"/>
      <c r="AQ34" s="125"/>
      <c r="AR34" s="125"/>
      <c r="AS34" s="125"/>
      <c r="AT34" s="118"/>
      <c r="AU34" s="120"/>
      <c r="AV34" s="64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</row>
    <row r="35" spans="1:238" s="65" customFormat="1" ht="26.25" customHeight="1">
      <c r="A35" s="117" t="s">
        <v>89</v>
      </c>
      <c r="B35" s="118"/>
      <c r="C35" s="118"/>
      <c r="D35" s="118"/>
      <c r="E35" s="118"/>
      <c r="F35" s="118"/>
      <c r="G35" s="124" t="s">
        <v>90</v>
      </c>
      <c r="H35" s="118"/>
      <c r="I35" s="118"/>
      <c r="J35" s="118"/>
      <c r="K35" s="118"/>
      <c r="L35" s="118"/>
      <c r="M35" s="118"/>
      <c r="N35" s="118" t="s">
        <v>91</v>
      </c>
      <c r="O35" s="118"/>
      <c r="P35" s="66" t="s">
        <v>92</v>
      </c>
      <c r="Q35" s="67"/>
      <c r="R35" s="67"/>
      <c r="S35" s="67"/>
      <c r="T35" s="67"/>
      <c r="U35" s="67"/>
      <c r="V35" s="67"/>
      <c r="W35" s="67"/>
      <c r="X35" s="67"/>
      <c r="Y35" s="67"/>
      <c r="Z35" s="121"/>
      <c r="AA35" s="121"/>
      <c r="AB35" s="121"/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18"/>
      <c r="AU35" s="120"/>
      <c r="AV35" s="64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</row>
    <row r="36" spans="1:238" s="65" customFormat="1" ht="18.75" customHeight="1">
      <c r="A36" s="117" t="s">
        <v>93</v>
      </c>
      <c r="B36" s="118"/>
      <c r="C36" s="118"/>
      <c r="D36" s="118"/>
      <c r="E36" s="118"/>
      <c r="F36" s="118"/>
      <c r="G36" s="118" t="s">
        <v>94</v>
      </c>
      <c r="H36" s="118"/>
      <c r="I36" s="118"/>
      <c r="J36" s="118"/>
      <c r="K36" s="118"/>
      <c r="L36" s="118"/>
      <c r="M36" s="118"/>
      <c r="N36" s="118" t="s">
        <v>95</v>
      </c>
      <c r="O36" s="118"/>
      <c r="P36" s="121">
        <v>1</v>
      </c>
      <c r="Q36" s="121"/>
      <c r="R36" s="121"/>
      <c r="S36" s="121"/>
      <c r="T36" s="121"/>
      <c r="U36" s="121">
        <v>1</v>
      </c>
      <c r="V36" s="121"/>
      <c r="W36" s="121"/>
      <c r="X36" s="121"/>
      <c r="Y36" s="121"/>
      <c r="Z36" s="121">
        <v>1</v>
      </c>
      <c r="AA36" s="121"/>
      <c r="AB36" s="121"/>
      <c r="AC36" s="121"/>
      <c r="AD36" s="121"/>
      <c r="AE36" s="121">
        <v>1</v>
      </c>
      <c r="AF36" s="121"/>
      <c r="AG36" s="121"/>
      <c r="AH36" s="121"/>
      <c r="AI36" s="121"/>
      <c r="AJ36" s="121">
        <v>1</v>
      </c>
      <c r="AK36" s="121"/>
      <c r="AL36" s="121"/>
      <c r="AM36" s="121"/>
      <c r="AN36" s="121"/>
      <c r="AO36" s="121">
        <v>1</v>
      </c>
      <c r="AP36" s="121"/>
      <c r="AQ36" s="121"/>
      <c r="AR36" s="121"/>
      <c r="AS36" s="121"/>
      <c r="AT36" s="118"/>
      <c r="AU36" s="120"/>
      <c r="AV36" s="64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</row>
    <row r="37" spans="1:238" s="65" customFormat="1" ht="18.75" customHeight="1">
      <c r="A37" s="117" t="s">
        <v>96</v>
      </c>
      <c r="B37" s="118"/>
      <c r="C37" s="118"/>
      <c r="D37" s="118"/>
      <c r="E37" s="118"/>
      <c r="F37" s="118"/>
      <c r="G37" s="118" t="s">
        <v>97</v>
      </c>
      <c r="H37" s="118"/>
      <c r="I37" s="118"/>
      <c r="J37" s="118"/>
      <c r="K37" s="118"/>
      <c r="L37" s="118"/>
      <c r="M37" s="118"/>
      <c r="N37" s="118" t="s">
        <v>98</v>
      </c>
      <c r="O37" s="118"/>
      <c r="P37" s="125">
        <v>2.7000000000000001E-3</v>
      </c>
      <c r="Q37" s="125"/>
      <c r="R37" s="125"/>
      <c r="S37" s="125"/>
      <c r="T37" s="125"/>
      <c r="U37" s="125">
        <v>2.7000000000000001E-3</v>
      </c>
      <c r="V37" s="125"/>
      <c r="W37" s="125"/>
      <c r="X37" s="125"/>
      <c r="Y37" s="125"/>
      <c r="Z37" s="125">
        <v>2.7000000000000001E-3</v>
      </c>
      <c r="AA37" s="125"/>
      <c r="AB37" s="125"/>
      <c r="AC37" s="125"/>
      <c r="AD37" s="125"/>
      <c r="AE37" s="125">
        <v>2.7000000000000001E-3</v>
      </c>
      <c r="AF37" s="125"/>
      <c r="AG37" s="125"/>
      <c r="AH37" s="125"/>
      <c r="AI37" s="125"/>
      <c r="AJ37" s="125">
        <v>2.7000000000000001E-3</v>
      </c>
      <c r="AK37" s="125"/>
      <c r="AL37" s="125"/>
      <c r="AM37" s="125"/>
      <c r="AN37" s="125"/>
      <c r="AO37" s="125">
        <v>2.7000000000000001E-3</v>
      </c>
      <c r="AP37" s="125"/>
      <c r="AQ37" s="125"/>
      <c r="AR37" s="125"/>
      <c r="AS37" s="125"/>
      <c r="AT37" s="118"/>
      <c r="AU37" s="120"/>
      <c r="AV37" s="64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</row>
    <row r="38" spans="1:238" s="65" customFormat="1" ht="26.25" customHeight="1" thickBot="1">
      <c r="A38" s="117" t="s">
        <v>99</v>
      </c>
      <c r="B38" s="118"/>
      <c r="C38" s="118"/>
      <c r="D38" s="118"/>
      <c r="E38" s="118"/>
      <c r="F38" s="118"/>
      <c r="G38" s="124" t="s">
        <v>100</v>
      </c>
      <c r="H38" s="118"/>
      <c r="I38" s="118"/>
      <c r="J38" s="118"/>
      <c r="K38" s="118"/>
      <c r="L38" s="118"/>
      <c r="M38" s="118"/>
      <c r="N38" s="118" t="s">
        <v>101</v>
      </c>
      <c r="O38" s="118"/>
      <c r="P38" s="121">
        <v>8</v>
      </c>
      <c r="Q38" s="121"/>
      <c r="R38" s="121"/>
      <c r="S38" s="121"/>
      <c r="T38" s="121"/>
      <c r="U38" s="121">
        <v>8</v>
      </c>
      <c r="V38" s="121"/>
      <c r="W38" s="121"/>
      <c r="X38" s="121"/>
      <c r="Y38" s="121"/>
      <c r="Z38" s="121">
        <v>8</v>
      </c>
      <c r="AA38" s="121"/>
      <c r="AB38" s="121"/>
      <c r="AC38" s="121"/>
      <c r="AD38" s="121"/>
      <c r="AE38" s="121">
        <v>8</v>
      </c>
      <c r="AF38" s="121"/>
      <c r="AG38" s="121"/>
      <c r="AH38" s="121"/>
      <c r="AI38" s="121"/>
      <c r="AJ38" s="121">
        <v>8</v>
      </c>
      <c r="AK38" s="121"/>
      <c r="AL38" s="121"/>
      <c r="AM38" s="121"/>
      <c r="AN38" s="121"/>
      <c r="AO38" s="121">
        <v>8</v>
      </c>
      <c r="AP38" s="121"/>
      <c r="AQ38" s="121"/>
      <c r="AR38" s="121"/>
      <c r="AS38" s="121"/>
      <c r="AT38" s="118"/>
      <c r="AU38" s="120"/>
      <c r="AV38" s="64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</row>
    <row r="39" spans="1:238" s="63" customFormat="1" ht="18.75" customHeight="1">
      <c r="A39" s="114" t="s">
        <v>102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6"/>
      <c r="AV39" s="61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</row>
    <row r="40" spans="1:238" s="65" customFormat="1" ht="18.75" customHeight="1">
      <c r="A40" s="117" t="s">
        <v>103</v>
      </c>
      <c r="B40" s="118"/>
      <c r="C40" s="118"/>
      <c r="D40" s="118"/>
      <c r="E40" s="118"/>
      <c r="F40" s="118"/>
      <c r="G40" s="118" t="s">
        <v>104</v>
      </c>
      <c r="H40" s="118"/>
      <c r="I40" s="118"/>
      <c r="J40" s="118"/>
      <c r="K40" s="118"/>
      <c r="L40" s="118"/>
      <c r="M40" s="118"/>
      <c r="N40" s="118" t="s">
        <v>98</v>
      </c>
      <c r="O40" s="118"/>
      <c r="P40" s="125">
        <v>2.1600000000000001E-2</v>
      </c>
      <c r="Q40" s="125"/>
      <c r="R40" s="125"/>
      <c r="S40" s="125"/>
      <c r="T40" s="125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8"/>
      <c r="AU40" s="120"/>
      <c r="AV40" s="64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</row>
    <row r="41" spans="1:238" s="65" customFormat="1" ht="18.75" customHeight="1">
      <c r="A41" s="117" t="s">
        <v>105</v>
      </c>
      <c r="B41" s="118"/>
      <c r="C41" s="118"/>
      <c r="D41" s="118"/>
      <c r="E41" s="118"/>
      <c r="F41" s="118"/>
      <c r="G41" s="118" t="s">
        <v>106</v>
      </c>
      <c r="H41" s="118"/>
      <c r="I41" s="118"/>
      <c r="J41" s="118"/>
      <c r="K41" s="118"/>
      <c r="L41" s="118"/>
      <c r="M41" s="118"/>
      <c r="N41" s="118" t="s">
        <v>107</v>
      </c>
      <c r="O41" s="118"/>
      <c r="P41" s="123">
        <v>0.32400000000000001</v>
      </c>
      <c r="Q41" s="123"/>
      <c r="R41" s="123"/>
      <c r="S41" s="123"/>
      <c r="T41" s="123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8"/>
      <c r="AU41" s="120"/>
      <c r="AV41" s="64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</row>
    <row r="42" spans="1:238" s="65" customFormat="1" ht="18.75" customHeight="1">
      <c r="A42" s="117" t="s">
        <v>108</v>
      </c>
      <c r="B42" s="118"/>
      <c r="C42" s="118"/>
      <c r="D42" s="118"/>
      <c r="E42" s="118"/>
      <c r="F42" s="118"/>
      <c r="G42" s="118" t="s">
        <v>109</v>
      </c>
      <c r="H42" s="118"/>
      <c r="I42" s="118"/>
      <c r="J42" s="118"/>
      <c r="K42" s="118"/>
      <c r="L42" s="118"/>
      <c r="M42" s="118"/>
      <c r="N42" s="118" t="s">
        <v>110</v>
      </c>
      <c r="O42" s="118"/>
      <c r="P42" s="126">
        <v>3</v>
      </c>
      <c r="Q42" s="126"/>
      <c r="R42" s="126"/>
      <c r="S42" s="126"/>
      <c r="T42" s="126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8"/>
      <c r="AU42" s="120"/>
      <c r="AV42" s="64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</row>
    <row r="43" spans="1:238" s="65" customFormat="1" ht="18.75" customHeight="1">
      <c r="A43" s="117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8"/>
      <c r="AU43" s="120"/>
      <c r="AV43" s="64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</row>
    <row r="44" spans="1:238" s="65" customFormat="1" ht="18.75" customHeight="1" thickBot="1">
      <c r="A44" s="129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27"/>
      <c r="AU44" s="128"/>
      <c r="AV44" s="64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</row>
  </sheetData>
  <mergeCells count="190">
    <mergeCell ref="AT44:AU44"/>
    <mergeCell ref="AJ43:AN43"/>
    <mergeCell ref="AO43:AS43"/>
    <mergeCell ref="AT43:AU43"/>
    <mergeCell ref="A44:F44"/>
    <mergeCell ref="G44:M44"/>
    <mergeCell ref="N44:O44"/>
    <mergeCell ref="P44:T44"/>
    <mergeCell ref="U44:Y44"/>
    <mergeCell ref="Z44:AD44"/>
    <mergeCell ref="AE44:AI44"/>
    <mergeCell ref="A43:F43"/>
    <mergeCell ref="G43:M43"/>
    <mergeCell ref="N43:O43"/>
    <mergeCell ref="P43:T43"/>
    <mergeCell ref="U43:Y43"/>
    <mergeCell ref="Z43:AD43"/>
    <mergeCell ref="AE43:AI43"/>
    <mergeCell ref="AJ44:AN44"/>
    <mergeCell ref="AO44:AS44"/>
    <mergeCell ref="AT41:AU41"/>
    <mergeCell ref="A42:F42"/>
    <mergeCell ref="G42:M42"/>
    <mergeCell ref="N42:O42"/>
    <mergeCell ref="P42:T42"/>
    <mergeCell ref="U42:Y42"/>
    <mergeCell ref="Z42:AD42"/>
    <mergeCell ref="AE42:AI42"/>
    <mergeCell ref="AJ42:AN42"/>
    <mergeCell ref="AO42:AS42"/>
    <mergeCell ref="AT42:AU42"/>
    <mergeCell ref="A41:F41"/>
    <mergeCell ref="G41:M41"/>
    <mergeCell ref="N41:O41"/>
    <mergeCell ref="P41:T41"/>
    <mergeCell ref="U41:Y41"/>
    <mergeCell ref="Z41:AD41"/>
    <mergeCell ref="AE41:AI41"/>
    <mergeCell ref="AJ41:AN41"/>
    <mergeCell ref="AO41:AS41"/>
    <mergeCell ref="A39:AU39"/>
    <mergeCell ref="A40:F40"/>
    <mergeCell ref="G40:M40"/>
    <mergeCell ref="N40:O40"/>
    <mergeCell ref="P40:T40"/>
    <mergeCell ref="U40:Y40"/>
    <mergeCell ref="Z40:AD40"/>
    <mergeCell ref="AE40:AI40"/>
    <mergeCell ref="AJ40:AN40"/>
    <mergeCell ref="AO40:AS40"/>
    <mergeCell ref="AT40:AU40"/>
    <mergeCell ref="AT37:AU37"/>
    <mergeCell ref="A38:F38"/>
    <mergeCell ref="G38:M38"/>
    <mergeCell ref="N38:O38"/>
    <mergeCell ref="P38:T38"/>
    <mergeCell ref="U38:Y38"/>
    <mergeCell ref="Z38:AD38"/>
    <mergeCell ref="AE38:AI38"/>
    <mergeCell ref="AJ38:AN38"/>
    <mergeCell ref="AO38:AS38"/>
    <mergeCell ref="AT38:AU38"/>
    <mergeCell ref="A37:F37"/>
    <mergeCell ref="G37:M37"/>
    <mergeCell ref="N37:O37"/>
    <mergeCell ref="P37:T37"/>
    <mergeCell ref="U37:Y37"/>
    <mergeCell ref="Z37:AD37"/>
    <mergeCell ref="AE37:AI37"/>
    <mergeCell ref="AJ37:AN37"/>
    <mergeCell ref="AO37:AS37"/>
    <mergeCell ref="A35:F35"/>
    <mergeCell ref="G35:M35"/>
    <mergeCell ref="N35:O35"/>
    <mergeCell ref="Z35:AD35"/>
    <mergeCell ref="AE35:AI35"/>
    <mergeCell ref="AJ35:AN35"/>
    <mergeCell ref="AO35:AS35"/>
    <mergeCell ref="AT35:AU35"/>
    <mergeCell ref="A36:F36"/>
    <mergeCell ref="G36:M36"/>
    <mergeCell ref="N36:O36"/>
    <mergeCell ref="P36:T36"/>
    <mergeCell ref="U36:Y36"/>
    <mergeCell ref="Z36:AD36"/>
    <mergeCell ref="AE36:AI36"/>
    <mergeCell ref="AJ36:AN36"/>
    <mergeCell ref="AO36:AS36"/>
    <mergeCell ref="AT36:AU36"/>
    <mergeCell ref="AT33:AU33"/>
    <mergeCell ref="A34:F34"/>
    <mergeCell ref="G34:M34"/>
    <mergeCell ref="N34:O34"/>
    <mergeCell ref="P34:T34"/>
    <mergeCell ref="U34:Y34"/>
    <mergeCell ref="Z34:AD34"/>
    <mergeCell ref="AE34:AI34"/>
    <mergeCell ref="AJ34:AN34"/>
    <mergeCell ref="AO34:AS34"/>
    <mergeCell ref="AT34:AU34"/>
    <mergeCell ref="A33:F33"/>
    <mergeCell ref="G33:M33"/>
    <mergeCell ref="N33:O33"/>
    <mergeCell ref="P33:T33"/>
    <mergeCell ref="U33:Y33"/>
    <mergeCell ref="Z33:AD33"/>
    <mergeCell ref="AE33:AI33"/>
    <mergeCell ref="AJ33:AN33"/>
    <mergeCell ref="AO33:AS33"/>
    <mergeCell ref="AT31:AU31"/>
    <mergeCell ref="A32:F32"/>
    <mergeCell ref="G32:M32"/>
    <mergeCell ref="N32:O32"/>
    <mergeCell ref="P32:T32"/>
    <mergeCell ref="U32:Y32"/>
    <mergeCell ref="Z32:AD32"/>
    <mergeCell ref="AE32:AI32"/>
    <mergeCell ref="AJ32:AN32"/>
    <mergeCell ref="AO32:AS32"/>
    <mergeCell ref="AT32:AU32"/>
    <mergeCell ref="A31:F31"/>
    <mergeCell ref="G31:M31"/>
    <mergeCell ref="N31:O31"/>
    <mergeCell ref="P31:T31"/>
    <mergeCell ref="U31:Y31"/>
    <mergeCell ref="Z31:AD31"/>
    <mergeCell ref="AE31:AI31"/>
    <mergeCell ref="AJ31:AN31"/>
    <mergeCell ref="AO31:AS31"/>
    <mergeCell ref="AT29:AU29"/>
    <mergeCell ref="A30:F30"/>
    <mergeCell ref="G30:M30"/>
    <mergeCell ref="N30:O30"/>
    <mergeCell ref="P30:T30"/>
    <mergeCell ref="U30:Y30"/>
    <mergeCell ref="Z30:AD30"/>
    <mergeCell ref="AE30:AI30"/>
    <mergeCell ref="AJ30:AN30"/>
    <mergeCell ref="AO30:AS30"/>
    <mergeCell ref="AT30:AU30"/>
    <mergeCell ref="A29:F29"/>
    <mergeCell ref="G29:M29"/>
    <mergeCell ref="N29:O29"/>
    <mergeCell ref="P29:T29"/>
    <mergeCell ref="U29:Y29"/>
    <mergeCell ref="Z29:AD29"/>
    <mergeCell ref="AE29:AI29"/>
    <mergeCell ref="AJ29:AN29"/>
    <mergeCell ref="AO29:AS29"/>
    <mergeCell ref="AT27:AU27"/>
    <mergeCell ref="A28:F28"/>
    <mergeCell ref="G28:M28"/>
    <mergeCell ref="N28:O28"/>
    <mergeCell ref="P28:T28"/>
    <mergeCell ref="U28:Y28"/>
    <mergeCell ref="Z28:AD28"/>
    <mergeCell ref="AE28:AI28"/>
    <mergeCell ref="AJ28:AN28"/>
    <mergeCell ref="AO28:AS28"/>
    <mergeCell ref="AT28:AU28"/>
    <mergeCell ref="A27:F27"/>
    <mergeCell ref="G27:M27"/>
    <mergeCell ref="N27:O27"/>
    <mergeCell ref="P27:T27"/>
    <mergeCell ref="U27:Y27"/>
    <mergeCell ref="Z27:AD27"/>
    <mergeCell ref="AE27:AI27"/>
    <mergeCell ref="AJ27:AN27"/>
    <mergeCell ref="AO27:AS27"/>
    <mergeCell ref="BC18:BF18"/>
    <mergeCell ref="A25:AU25"/>
    <mergeCell ref="A26:F26"/>
    <mergeCell ref="G26:M26"/>
    <mergeCell ref="N26:O26"/>
    <mergeCell ref="P26:T26"/>
    <mergeCell ref="U26:Y26"/>
    <mergeCell ref="Z26:AD26"/>
    <mergeCell ref="AE26:AI26"/>
    <mergeCell ref="AJ26:AN26"/>
    <mergeCell ref="AO26:AS26"/>
    <mergeCell ref="AT26:AU26"/>
    <mergeCell ref="BC16:BE16"/>
    <mergeCell ref="BG16:BI16"/>
    <mergeCell ref="BK16:BN16"/>
    <mergeCell ref="BB17:BD17"/>
    <mergeCell ref="BF17:BH17"/>
    <mergeCell ref="BI17:BJ17"/>
    <mergeCell ref="BL17:BM17"/>
    <mergeCell ref="BO17:BP17"/>
    <mergeCell ref="BS17:BU17"/>
  </mergeCells>
  <phoneticPr fontId="1" type="noConversion"/>
  <printOptions horizontalCentered="1"/>
  <pageMargins left="0.35433070866141736" right="0.35433070866141736" top="0.74803149606299213" bottom="0.42" header="0.31496062992125984" footer="0.31496062992125984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utoCAD Drawing" shapeId="3073" r:id="rId4">
          <objectPr defaultSize="0" autoPict="0" r:id="rId5">
            <anchor moveWithCells="1">
              <from>
                <xdr:col>0</xdr:col>
                <xdr:colOff>114300</xdr:colOff>
                <xdr:row>2</xdr:row>
                <xdr:rowOff>66675</xdr:rowOff>
              </from>
              <to>
                <xdr:col>46</xdr:col>
                <xdr:colOff>85725</xdr:colOff>
                <xdr:row>23</xdr:row>
                <xdr:rowOff>85725</xdr:rowOff>
              </to>
            </anchor>
          </objectPr>
        </oleObject>
      </mc:Choice>
      <mc:Fallback>
        <oleObject progId="AutoCAD Drawing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HN44"/>
  <sheetViews>
    <sheetView topLeftCell="A4" workbookViewId="0">
      <selection sqref="A1:O2"/>
    </sheetView>
  </sheetViews>
  <sheetFormatPr defaultColWidth="2" defaultRowHeight="14.25"/>
  <cols>
    <col min="1" max="4" width="2" style="54" customWidth="1"/>
    <col min="5" max="17" width="2" style="54"/>
    <col min="18" max="18" width="2" style="54" customWidth="1"/>
    <col min="19" max="19" width="2" style="54"/>
    <col min="20" max="20" width="2" style="54" customWidth="1"/>
    <col min="21" max="25" width="2" style="54"/>
    <col min="26" max="28" width="2" style="54" customWidth="1"/>
    <col min="29" max="39" width="2" style="54"/>
    <col min="40" max="40" width="2" style="54" customWidth="1"/>
    <col min="41" max="222" width="2" style="54"/>
    <col min="223" max="256" width="2" style="60"/>
    <col min="257" max="260" width="2" style="60" customWidth="1"/>
    <col min="261" max="273" width="2" style="60"/>
    <col min="274" max="274" width="2" style="60" customWidth="1"/>
    <col min="275" max="275" width="2" style="60"/>
    <col min="276" max="276" width="2" style="60" customWidth="1"/>
    <col min="277" max="281" width="2" style="60"/>
    <col min="282" max="284" width="2" style="60" customWidth="1"/>
    <col min="285" max="295" width="2" style="60"/>
    <col min="296" max="296" width="2" style="60" customWidth="1"/>
    <col min="297" max="512" width="2" style="60"/>
    <col min="513" max="516" width="2" style="60" customWidth="1"/>
    <col min="517" max="529" width="2" style="60"/>
    <col min="530" max="530" width="2" style="60" customWidth="1"/>
    <col min="531" max="531" width="2" style="60"/>
    <col min="532" max="532" width="2" style="60" customWidth="1"/>
    <col min="533" max="537" width="2" style="60"/>
    <col min="538" max="540" width="2" style="60" customWidth="1"/>
    <col min="541" max="551" width="2" style="60"/>
    <col min="552" max="552" width="2" style="60" customWidth="1"/>
    <col min="553" max="768" width="2" style="60"/>
    <col min="769" max="772" width="2" style="60" customWidth="1"/>
    <col min="773" max="785" width="2" style="60"/>
    <col min="786" max="786" width="2" style="60" customWidth="1"/>
    <col min="787" max="787" width="2" style="60"/>
    <col min="788" max="788" width="2" style="60" customWidth="1"/>
    <col min="789" max="793" width="2" style="60"/>
    <col min="794" max="796" width="2" style="60" customWidth="1"/>
    <col min="797" max="807" width="2" style="60"/>
    <col min="808" max="808" width="2" style="60" customWidth="1"/>
    <col min="809" max="1024" width="2" style="60"/>
    <col min="1025" max="1028" width="2" style="60" customWidth="1"/>
    <col min="1029" max="1041" width="2" style="60"/>
    <col min="1042" max="1042" width="2" style="60" customWidth="1"/>
    <col min="1043" max="1043" width="2" style="60"/>
    <col min="1044" max="1044" width="2" style="60" customWidth="1"/>
    <col min="1045" max="1049" width="2" style="60"/>
    <col min="1050" max="1052" width="2" style="60" customWidth="1"/>
    <col min="1053" max="1063" width="2" style="60"/>
    <col min="1064" max="1064" width="2" style="60" customWidth="1"/>
    <col min="1065" max="1280" width="2" style="60"/>
    <col min="1281" max="1284" width="2" style="60" customWidth="1"/>
    <col min="1285" max="1297" width="2" style="60"/>
    <col min="1298" max="1298" width="2" style="60" customWidth="1"/>
    <col min="1299" max="1299" width="2" style="60"/>
    <col min="1300" max="1300" width="2" style="60" customWidth="1"/>
    <col min="1301" max="1305" width="2" style="60"/>
    <col min="1306" max="1308" width="2" style="60" customWidth="1"/>
    <col min="1309" max="1319" width="2" style="60"/>
    <col min="1320" max="1320" width="2" style="60" customWidth="1"/>
    <col min="1321" max="1536" width="2" style="60"/>
    <col min="1537" max="1540" width="2" style="60" customWidth="1"/>
    <col min="1541" max="1553" width="2" style="60"/>
    <col min="1554" max="1554" width="2" style="60" customWidth="1"/>
    <col min="1555" max="1555" width="2" style="60"/>
    <col min="1556" max="1556" width="2" style="60" customWidth="1"/>
    <col min="1557" max="1561" width="2" style="60"/>
    <col min="1562" max="1564" width="2" style="60" customWidth="1"/>
    <col min="1565" max="1575" width="2" style="60"/>
    <col min="1576" max="1576" width="2" style="60" customWidth="1"/>
    <col min="1577" max="1792" width="2" style="60"/>
    <col min="1793" max="1796" width="2" style="60" customWidth="1"/>
    <col min="1797" max="1809" width="2" style="60"/>
    <col min="1810" max="1810" width="2" style="60" customWidth="1"/>
    <col min="1811" max="1811" width="2" style="60"/>
    <col min="1812" max="1812" width="2" style="60" customWidth="1"/>
    <col min="1813" max="1817" width="2" style="60"/>
    <col min="1818" max="1820" width="2" style="60" customWidth="1"/>
    <col min="1821" max="1831" width="2" style="60"/>
    <col min="1832" max="1832" width="2" style="60" customWidth="1"/>
    <col min="1833" max="2048" width="2" style="60"/>
    <col min="2049" max="2052" width="2" style="60" customWidth="1"/>
    <col min="2053" max="2065" width="2" style="60"/>
    <col min="2066" max="2066" width="2" style="60" customWidth="1"/>
    <col min="2067" max="2067" width="2" style="60"/>
    <col min="2068" max="2068" width="2" style="60" customWidth="1"/>
    <col min="2069" max="2073" width="2" style="60"/>
    <col min="2074" max="2076" width="2" style="60" customWidth="1"/>
    <col min="2077" max="2087" width="2" style="60"/>
    <col min="2088" max="2088" width="2" style="60" customWidth="1"/>
    <col min="2089" max="2304" width="2" style="60"/>
    <col min="2305" max="2308" width="2" style="60" customWidth="1"/>
    <col min="2309" max="2321" width="2" style="60"/>
    <col min="2322" max="2322" width="2" style="60" customWidth="1"/>
    <col min="2323" max="2323" width="2" style="60"/>
    <col min="2324" max="2324" width="2" style="60" customWidth="1"/>
    <col min="2325" max="2329" width="2" style="60"/>
    <col min="2330" max="2332" width="2" style="60" customWidth="1"/>
    <col min="2333" max="2343" width="2" style="60"/>
    <col min="2344" max="2344" width="2" style="60" customWidth="1"/>
    <col min="2345" max="2560" width="2" style="60"/>
    <col min="2561" max="2564" width="2" style="60" customWidth="1"/>
    <col min="2565" max="2577" width="2" style="60"/>
    <col min="2578" max="2578" width="2" style="60" customWidth="1"/>
    <col min="2579" max="2579" width="2" style="60"/>
    <col min="2580" max="2580" width="2" style="60" customWidth="1"/>
    <col min="2581" max="2585" width="2" style="60"/>
    <col min="2586" max="2588" width="2" style="60" customWidth="1"/>
    <col min="2589" max="2599" width="2" style="60"/>
    <col min="2600" max="2600" width="2" style="60" customWidth="1"/>
    <col min="2601" max="2816" width="2" style="60"/>
    <col min="2817" max="2820" width="2" style="60" customWidth="1"/>
    <col min="2821" max="2833" width="2" style="60"/>
    <col min="2834" max="2834" width="2" style="60" customWidth="1"/>
    <col min="2835" max="2835" width="2" style="60"/>
    <col min="2836" max="2836" width="2" style="60" customWidth="1"/>
    <col min="2837" max="2841" width="2" style="60"/>
    <col min="2842" max="2844" width="2" style="60" customWidth="1"/>
    <col min="2845" max="2855" width="2" style="60"/>
    <col min="2856" max="2856" width="2" style="60" customWidth="1"/>
    <col min="2857" max="3072" width="2" style="60"/>
    <col min="3073" max="3076" width="2" style="60" customWidth="1"/>
    <col min="3077" max="3089" width="2" style="60"/>
    <col min="3090" max="3090" width="2" style="60" customWidth="1"/>
    <col min="3091" max="3091" width="2" style="60"/>
    <col min="3092" max="3092" width="2" style="60" customWidth="1"/>
    <col min="3093" max="3097" width="2" style="60"/>
    <col min="3098" max="3100" width="2" style="60" customWidth="1"/>
    <col min="3101" max="3111" width="2" style="60"/>
    <col min="3112" max="3112" width="2" style="60" customWidth="1"/>
    <col min="3113" max="3328" width="2" style="60"/>
    <col min="3329" max="3332" width="2" style="60" customWidth="1"/>
    <col min="3333" max="3345" width="2" style="60"/>
    <col min="3346" max="3346" width="2" style="60" customWidth="1"/>
    <col min="3347" max="3347" width="2" style="60"/>
    <col min="3348" max="3348" width="2" style="60" customWidth="1"/>
    <col min="3349" max="3353" width="2" style="60"/>
    <col min="3354" max="3356" width="2" style="60" customWidth="1"/>
    <col min="3357" max="3367" width="2" style="60"/>
    <col min="3368" max="3368" width="2" style="60" customWidth="1"/>
    <col min="3369" max="3584" width="2" style="60"/>
    <col min="3585" max="3588" width="2" style="60" customWidth="1"/>
    <col min="3589" max="3601" width="2" style="60"/>
    <col min="3602" max="3602" width="2" style="60" customWidth="1"/>
    <col min="3603" max="3603" width="2" style="60"/>
    <col min="3604" max="3604" width="2" style="60" customWidth="1"/>
    <col min="3605" max="3609" width="2" style="60"/>
    <col min="3610" max="3612" width="2" style="60" customWidth="1"/>
    <col min="3613" max="3623" width="2" style="60"/>
    <col min="3624" max="3624" width="2" style="60" customWidth="1"/>
    <col min="3625" max="3840" width="2" style="60"/>
    <col min="3841" max="3844" width="2" style="60" customWidth="1"/>
    <col min="3845" max="3857" width="2" style="60"/>
    <col min="3858" max="3858" width="2" style="60" customWidth="1"/>
    <col min="3859" max="3859" width="2" style="60"/>
    <col min="3860" max="3860" width="2" style="60" customWidth="1"/>
    <col min="3861" max="3865" width="2" style="60"/>
    <col min="3866" max="3868" width="2" style="60" customWidth="1"/>
    <col min="3869" max="3879" width="2" style="60"/>
    <col min="3880" max="3880" width="2" style="60" customWidth="1"/>
    <col min="3881" max="4096" width="2" style="60"/>
    <col min="4097" max="4100" width="2" style="60" customWidth="1"/>
    <col min="4101" max="4113" width="2" style="60"/>
    <col min="4114" max="4114" width="2" style="60" customWidth="1"/>
    <col min="4115" max="4115" width="2" style="60"/>
    <col min="4116" max="4116" width="2" style="60" customWidth="1"/>
    <col min="4117" max="4121" width="2" style="60"/>
    <col min="4122" max="4124" width="2" style="60" customWidth="1"/>
    <col min="4125" max="4135" width="2" style="60"/>
    <col min="4136" max="4136" width="2" style="60" customWidth="1"/>
    <col min="4137" max="4352" width="2" style="60"/>
    <col min="4353" max="4356" width="2" style="60" customWidth="1"/>
    <col min="4357" max="4369" width="2" style="60"/>
    <col min="4370" max="4370" width="2" style="60" customWidth="1"/>
    <col min="4371" max="4371" width="2" style="60"/>
    <col min="4372" max="4372" width="2" style="60" customWidth="1"/>
    <col min="4373" max="4377" width="2" style="60"/>
    <col min="4378" max="4380" width="2" style="60" customWidth="1"/>
    <col min="4381" max="4391" width="2" style="60"/>
    <col min="4392" max="4392" width="2" style="60" customWidth="1"/>
    <col min="4393" max="4608" width="2" style="60"/>
    <col min="4609" max="4612" width="2" style="60" customWidth="1"/>
    <col min="4613" max="4625" width="2" style="60"/>
    <col min="4626" max="4626" width="2" style="60" customWidth="1"/>
    <col min="4627" max="4627" width="2" style="60"/>
    <col min="4628" max="4628" width="2" style="60" customWidth="1"/>
    <col min="4629" max="4633" width="2" style="60"/>
    <col min="4634" max="4636" width="2" style="60" customWidth="1"/>
    <col min="4637" max="4647" width="2" style="60"/>
    <col min="4648" max="4648" width="2" style="60" customWidth="1"/>
    <col min="4649" max="4864" width="2" style="60"/>
    <col min="4865" max="4868" width="2" style="60" customWidth="1"/>
    <col min="4869" max="4881" width="2" style="60"/>
    <col min="4882" max="4882" width="2" style="60" customWidth="1"/>
    <col min="4883" max="4883" width="2" style="60"/>
    <col min="4884" max="4884" width="2" style="60" customWidth="1"/>
    <col min="4885" max="4889" width="2" style="60"/>
    <col min="4890" max="4892" width="2" style="60" customWidth="1"/>
    <col min="4893" max="4903" width="2" style="60"/>
    <col min="4904" max="4904" width="2" style="60" customWidth="1"/>
    <col min="4905" max="5120" width="2" style="60"/>
    <col min="5121" max="5124" width="2" style="60" customWidth="1"/>
    <col min="5125" max="5137" width="2" style="60"/>
    <col min="5138" max="5138" width="2" style="60" customWidth="1"/>
    <col min="5139" max="5139" width="2" style="60"/>
    <col min="5140" max="5140" width="2" style="60" customWidth="1"/>
    <col min="5141" max="5145" width="2" style="60"/>
    <col min="5146" max="5148" width="2" style="60" customWidth="1"/>
    <col min="5149" max="5159" width="2" style="60"/>
    <col min="5160" max="5160" width="2" style="60" customWidth="1"/>
    <col min="5161" max="5376" width="2" style="60"/>
    <col min="5377" max="5380" width="2" style="60" customWidth="1"/>
    <col min="5381" max="5393" width="2" style="60"/>
    <col min="5394" max="5394" width="2" style="60" customWidth="1"/>
    <col min="5395" max="5395" width="2" style="60"/>
    <col min="5396" max="5396" width="2" style="60" customWidth="1"/>
    <col min="5397" max="5401" width="2" style="60"/>
    <col min="5402" max="5404" width="2" style="60" customWidth="1"/>
    <col min="5405" max="5415" width="2" style="60"/>
    <col min="5416" max="5416" width="2" style="60" customWidth="1"/>
    <col min="5417" max="5632" width="2" style="60"/>
    <col min="5633" max="5636" width="2" style="60" customWidth="1"/>
    <col min="5637" max="5649" width="2" style="60"/>
    <col min="5650" max="5650" width="2" style="60" customWidth="1"/>
    <col min="5651" max="5651" width="2" style="60"/>
    <col min="5652" max="5652" width="2" style="60" customWidth="1"/>
    <col min="5653" max="5657" width="2" style="60"/>
    <col min="5658" max="5660" width="2" style="60" customWidth="1"/>
    <col min="5661" max="5671" width="2" style="60"/>
    <col min="5672" max="5672" width="2" style="60" customWidth="1"/>
    <col min="5673" max="5888" width="2" style="60"/>
    <col min="5889" max="5892" width="2" style="60" customWidth="1"/>
    <col min="5893" max="5905" width="2" style="60"/>
    <col min="5906" max="5906" width="2" style="60" customWidth="1"/>
    <col min="5907" max="5907" width="2" style="60"/>
    <col min="5908" max="5908" width="2" style="60" customWidth="1"/>
    <col min="5909" max="5913" width="2" style="60"/>
    <col min="5914" max="5916" width="2" style="60" customWidth="1"/>
    <col min="5917" max="5927" width="2" style="60"/>
    <col min="5928" max="5928" width="2" style="60" customWidth="1"/>
    <col min="5929" max="6144" width="2" style="60"/>
    <col min="6145" max="6148" width="2" style="60" customWidth="1"/>
    <col min="6149" max="6161" width="2" style="60"/>
    <col min="6162" max="6162" width="2" style="60" customWidth="1"/>
    <col min="6163" max="6163" width="2" style="60"/>
    <col min="6164" max="6164" width="2" style="60" customWidth="1"/>
    <col min="6165" max="6169" width="2" style="60"/>
    <col min="6170" max="6172" width="2" style="60" customWidth="1"/>
    <col min="6173" max="6183" width="2" style="60"/>
    <col min="6184" max="6184" width="2" style="60" customWidth="1"/>
    <col min="6185" max="6400" width="2" style="60"/>
    <col min="6401" max="6404" width="2" style="60" customWidth="1"/>
    <col min="6405" max="6417" width="2" style="60"/>
    <col min="6418" max="6418" width="2" style="60" customWidth="1"/>
    <col min="6419" max="6419" width="2" style="60"/>
    <col min="6420" max="6420" width="2" style="60" customWidth="1"/>
    <col min="6421" max="6425" width="2" style="60"/>
    <col min="6426" max="6428" width="2" style="60" customWidth="1"/>
    <col min="6429" max="6439" width="2" style="60"/>
    <col min="6440" max="6440" width="2" style="60" customWidth="1"/>
    <col min="6441" max="6656" width="2" style="60"/>
    <col min="6657" max="6660" width="2" style="60" customWidth="1"/>
    <col min="6661" max="6673" width="2" style="60"/>
    <col min="6674" max="6674" width="2" style="60" customWidth="1"/>
    <col min="6675" max="6675" width="2" style="60"/>
    <col min="6676" max="6676" width="2" style="60" customWidth="1"/>
    <col min="6677" max="6681" width="2" style="60"/>
    <col min="6682" max="6684" width="2" style="60" customWidth="1"/>
    <col min="6685" max="6695" width="2" style="60"/>
    <col min="6696" max="6696" width="2" style="60" customWidth="1"/>
    <col min="6697" max="6912" width="2" style="60"/>
    <col min="6913" max="6916" width="2" style="60" customWidth="1"/>
    <col min="6917" max="6929" width="2" style="60"/>
    <col min="6930" max="6930" width="2" style="60" customWidth="1"/>
    <col min="6931" max="6931" width="2" style="60"/>
    <col min="6932" max="6932" width="2" style="60" customWidth="1"/>
    <col min="6933" max="6937" width="2" style="60"/>
    <col min="6938" max="6940" width="2" style="60" customWidth="1"/>
    <col min="6941" max="6951" width="2" style="60"/>
    <col min="6952" max="6952" width="2" style="60" customWidth="1"/>
    <col min="6953" max="7168" width="2" style="60"/>
    <col min="7169" max="7172" width="2" style="60" customWidth="1"/>
    <col min="7173" max="7185" width="2" style="60"/>
    <col min="7186" max="7186" width="2" style="60" customWidth="1"/>
    <col min="7187" max="7187" width="2" style="60"/>
    <col min="7188" max="7188" width="2" style="60" customWidth="1"/>
    <col min="7189" max="7193" width="2" style="60"/>
    <col min="7194" max="7196" width="2" style="60" customWidth="1"/>
    <col min="7197" max="7207" width="2" style="60"/>
    <col min="7208" max="7208" width="2" style="60" customWidth="1"/>
    <col min="7209" max="7424" width="2" style="60"/>
    <col min="7425" max="7428" width="2" style="60" customWidth="1"/>
    <col min="7429" max="7441" width="2" style="60"/>
    <col min="7442" max="7442" width="2" style="60" customWidth="1"/>
    <col min="7443" max="7443" width="2" style="60"/>
    <col min="7444" max="7444" width="2" style="60" customWidth="1"/>
    <col min="7445" max="7449" width="2" style="60"/>
    <col min="7450" max="7452" width="2" style="60" customWidth="1"/>
    <col min="7453" max="7463" width="2" style="60"/>
    <col min="7464" max="7464" width="2" style="60" customWidth="1"/>
    <col min="7465" max="7680" width="2" style="60"/>
    <col min="7681" max="7684" width="2" style="60" customWidth="1"/>
    <col min="7685" max="7697" width="2" style="60"/>
    <col min="7698" max="7698" width="2" style="60" customWidth="1"/>
    <col min="7699" max="7699" width="2" style="60"/>
    <col min="7700" max="7700" width="2" style="60" customWidth="1"/>
    <col min="7701" max="7705" width="2" style="60"/>
    <col min="7706" max="7708" width="2" style="60" customWidth="1"/>
    <col min="7709" max="7719" width="2" style="60"/>
    <col min="7720" max="7720" width="2" style="60" customWidth="1"/>
    <col min="7721" max="7936" width="2" style="60"/>
    <col min="7937" max="7940" width="2" style="60" customWidth="1"/>
    <col min="7941" max="7953" width="2" style="60"/>
    <col min="7954" max="7954" width="2" style="60" customWidth="1"/>
    <col min="7955" max="7955" width="2" style="60"/>
    <col min="7956" max="7956" width="2" style="60" customWidth="1"/>
    <col min="7957" max="7961" width="2" style="60"/>
    <col min="7962" max="7964" width="2" style="60" customWidth="1"/>
    <col min="7965" max="7975" width="2" style="60"/>
    <col min="7976" max="7976" width="2" style="60" customWidth="1"/>
    <col min="7977" max="8192" width="2" style="60"/>
    <col min="8193" max="8196" width="2" style="60" customWidth="1"/>
    <col min="8197" max="8209" width="2" style="60"/>
    <col min="8210" max="8210" width="2" style="60" customWidth="1"/>
    <col min="8211" max="8211" width="2" style="60"/>
    <col min="8212" max="8212" width="2" style="60" customWidth="1"/>
    <col min="8213" max="8217" width="2" style="60"/>
    <col min="8218" max="8220" width="2" style="60" customWidth="1"/>
    <col min="8221" max="8231" width="2" style="60"/>
    <col min="8232" max="8232" width="2" style="60" customWidth="1"/>
    <col min="8233" max="8448" width="2" style="60"/>
    <col min="8449" max="8452" width="2" style="60" customWidth="1"/>
    <col min="8453" max="8465" width="2" style="60"/>
    <col min="8466" max="8466" width="2" style="60" customWidth="1"/>
    <col min="8467" max="8467" width="2" style="60"/>
    <col min="8468" max="8468" width="2" style="60" customWidth="1"/>
    <col min="8469" max="8473" width="2" style="60"/>
    <col min="8474" max="8476" width="2" style="60" customWidth="1"/>
    <col min="8477" max="8487" width="2" style="60"/>
    <col min="8488" max="8488" width="2" style="60" customWidth="1"/>
    <col min="8489" max="8704" width="2" style="60"/>
    <col min="8705" max="8708" width="2" style="60" customWidth="1"/>
    <col min="8709" max="8721" width="2" style="60"/>
    <col min="8722" max="8722" width="2" style="60" customWidth="1"/>
    <col min="8723" max="8723" width="2" style="60"/>
    <col min="8724" max="8724" width="2" style="60" customWidth="1"/>
    <col min="8725" max="8729" width="2" style="60"/>
    <col min="8730" max="8732" width="2" style="60" customWidth="1"/>
    <col min="8733" max="8743" width="2" style="60"/>
    <col min="8744" max="8744" width="2" style="60" customWidth="1"/>
    <col min="8745" max="8960" width="2" style="60"/>
    <col min="8961" max="8964" width="2" style="60" customWidth="1"/>
    <col min="8965" max="8977" width="2" style="60"/>
    <col min="8978" max="8978" width="2" style="60" customWidth="1"/>
    <col min="8979" max="8979" width="2" style="60"/>
    <col min="8980" max="8980" width="2" style="60" customWidth="1"/>
    <col min="8981" max="8985" width="2" style="60"/>
    <col min="8986" max="8988" width="2" style="60" customWidth="1"/>
    <col min="8989" max="8999" width="2" style="60"/>
    <col min="9000" max="9000" width="2" style="60" customWidth="1"/>
    <col min="9001" max="9216" width="2" style="60"/>
    <col min="9217" max="9220" width="2" style="60" customWidth="1"/>
    <col min="9221" max="9233" width="2" style="60"/>
    <col min="9234" max="9234" width="2" style="60" customWidth="1"/>
    <col min="9235" max="9235" width="2" style="60"/>
    <col min="9236" max="9236" width="2" style="60" customWidth="1"/>
    <col min="9237" max="9241" width="2" style="60"/>
    <col min="9242" max="9244" width="2" style="60" customWidth="1"/>
    <col min="9245" max="9255" width="2" style="60"/>
    <col min="9256" max="9256" width="2" style="60" customWidth="1"/>
    <col min="9257" max="9472" width="2" style="60"/>
    <col min="9473" max="9476" width="2" style="60" customWidth="1"/>
    <col min="9477" max="9489" width="2" style="60"/>
    <col min="9490" max="9490" width="2" style="60" customWidth="1"/>
    <col min="9491" max="9491" width="2" style="60"/>
    <col min="9492" max="9492" width="2" style="60" customWidth="1"/>
    <col min="9493" max="9497" width="2" style="60"/>
    <col min="9498" max="9500" width="2" style="60" customWidth="1"/>
    <col min="9501" max="9511" width="2" style="60"/>
    <col min="9512" max="9512" width="2" style="60" customWidth="1"/>
    <col min="9513" max="9728" width="2" style="60"/>
    <col min="9729" max="9732" width="2" style="60" customWidth="1"/>
    <col min="9733" max="9745" width="2" style="60"/>
    <col min="9746" max="9746" width="2" style="60" customWidth="1"/>
    <col min="9747" max="9747" width="2" style="60"/>
    <col min="9748" max="9748" width="2" style="60" customWidth="1"/>
    <col min="9749" max="9753" width="2" style="60"/>
    <col min="9754" max="9756" width="2" style="60" customWidth="1"/>
    <col min="9757" max="9767" width="2" style="60"/>
    <col min="9768" max="9768" width="2" style="60" customWidth="1"/>
    <col min="9769" max="9984" width="2" style="60"/>
    <col min="9985" max="9988" width="2" style="60" customWidth="1"/>
    <col min="9989" max="10001" width="2" style="60"/>
    <col min="10002" max="10002" width="2" style="60" customWidth="1"/>
    <col min="10003" max="10003" width="2" style="60"/>
    <col min="10004" max="10004" width="2" style="60" customWidth="1"/>
    <col min="10005" max="10009" width="2" style="60"/>
    <col min="10010" max="10012" width="2" style="60" customWidth="1"/>
    <col min="10013" max="10023" width="2" style="60"/>
    <col min="10024" max="10024" width="2" style="60" customWidth="1"/>
    <col min="10025" max="10240" width="2" style="60"/>
    <col min="10241" max="10244" width="2" style="60" customWidth="1"/>
    <col min="10245" max="10257" width="2" style="60"/>
    <col min="10258" max="10258" width="2" style="60" customWidth="1"/>
    <col min="10259" max="10259" width="2" style="60"/>
    <col min="10260" max="10260" width="2" style="60" customWidth="1"/>
    <col min="10261" max="10265" width="2" style="60"/>
    <col min="10266" max="10268" width="2" style="60" customWidth="1"/>
    <col min="10269" max="10279" width="2" style="60"/>
    <col min="10280" max="10280" width="2" style="60" customWidth="1"/>
    <col min="10281" max="10496" width="2" style="60"/>
    <col min="10497" max="10500" width="2" style="60" customWidth="1"/>
    <col min="10501" max="10513" width="2" style="60"/>
    <col min="10514" max="10514" width="2" style="60" customWidth="1"/>
    <col min="10515" max="10515" width="2" style="60"/>
    <col min="10516" max="10516" width="2" style="60" customWidth="1"/>
    <col min="10517" max="10521" width="2" style="60"/>
    <col min="10522" max="10524" width="2" style="60" customWidth="1"/>
    <col min="10525" max="10535" width="2" style="60"/>
    <col min="10536" max="10536" width="2" style="60" customWidth="1"/>
    <col min="10537" max="10752" width="2" style="60"/>
    <col min="10753" max="10756" width="2" style="60" customWidth="1"/>
    <col min="10757" max="10769" width="2" style="60"/>
    <col min="10770" max="10770" width="2" style="60" customWidth="1"/>
    <col min="10771" max="10771" width="2" style="60"/>
    <col min="10772" max="10772" width="2" style="60" customWidth="1"/>
    <col min="10773" max="10777" width="2" style="60"/>
    <col min="10778" max="10780" width="2" style="60" customWidth="1"/>
    <col min="10781" max="10791" width="2" style="60"/>
    <col min="10792" max="10792" width="2" style="60" customWidth="1"/>
    <col min="10793" max="11008" width="2" style="60"/>
    <col min="11009" max="11012" width="2" style="60" customWidth="1"/>
    <col min="11013" max="11025" width="2" style="60"/>
    <col min="11026" max="11026" width="2" style="60" customWidth="1"/>
    <col min="11027" max="11027" width="2" style="60"/>
    <col min="11028" max="11028" width="2" style="60" customWidth="1"/>
    <col min="11029" max="11033" width="2" style="60"/>
    <col min="11034" max="11036" width="2" style="60" customWidth="1"/>
    <col min="11037" max="11047" width="2" style="60"/>
    <col min="11048" max="11048" width="2" style="60" customWidth="1"/>
    <col min="11049" max="11264" width="2" style="60"/>
    <col min="11265" max="11268" width="2" style="60" customWidth="1"/>
    <col min="11269" max="11281" width="2" style="60"/>
    <col min="11282" max="11282" width="2" style="60" customWidth="1"/>
    <col min="11283" max="11283" width="2" style="60"/>
    <col min="11284" max="11284" width="2" style="60" customWidth="1"/>
    <col min="11285" max="11289" width="2" style="60"/>
    <col min="11290" max="11292" width="2" style="60" customWidth="1"/>
    <col min="11293" max="11303" width="2" style="60"/>
    <col min="11304" max="11304" width="2" style="60" customWidth="1"/>
    <col min="11305" max="11520" width="2" style="60"/>
    <col min="11521" max="11524" width="2" style="60" customWidth="1"/>
    <col min="11525" max="11537" width="2" style="60"/>
    <col min="11538" max="11538" width="2" style="60" customWidth="1"/>
    <col min="11539" max="11539" width="2" style="60"/>
    <col min="11540" max="11540" width="2" style="60" customWidth="1"/>
    <col min="11541" max="11545" width="2" style="60"/>
    <col min="11546" max="11548" width="2" style="60" customWidth="1"/>
    <col min="11549" max="11559" width="2" style="60"/>
    <col min="11560" max="11560" width="2" style="60" customWidth="1"/>
    <col min="11561" max="11776" width="2" style="60"/>
    <col min="11777" max="11780" width="2" style="60" customWidth="1"/>
    <col min="11781" max="11793" width="2" style="60"/>
    <col min="11794" max="11794" width="2" style="60" customWidth="1"/>
    <col min="11795" max="11795" width="2" style="60"/>
    <col min="11796" max="11796" width="2" style="60" customWidth="1"/>
    <col min="11797" max="11801" width="2" style="60"/>
    <col min="11802" max="11804" width="2" style="60" customWidth="1"/>
    <col min="11805" max="11815" width="2" style="60"/>
    <col min="11816" max="11816" width="2" style="60" customWidth="1"/>
    <col min="11817" max="12032" width="2" style="60"/>
    <col min="12033" max="12036" width="2" style="60" customWidth="1"/>
    <col min="12037" max="12049" width="2" style="60"/>
    <col min="12050" max="12050" width="2" style="60" customWidth="1"/>
    <col min="12051" max="12051" width="2" style="60"/>
    <col min="12052" max="12052" width="2" style="60" customWidth="1"/>
    <col min="12053" max="12057" width="2" style="60"/>
    <col min="12058" max="12060" width="2" style="60" customWidth="1"/>
    <col min="12061" max="12071" width="2" style="60"/>
    <col min="12072" max="12072" width="2" style="60" customWidth="1"/>
    <col min="12073" max="12288" width="2" style="60"/>
    <col min="12289" max="12292" width="2" style="60" customWidth="1"/>
    <col min="12293" max="12305" width="2" style="60"/>
    <col min="12306" max="12306" width="2" style="60" customWidth="1"/>
    <col min="12307" max="12307" width="2" style="60"/>
    <col min="12308" max="12308" width="2" style="60" customWidth="1"/>
    <col min="12309" max="12313" width="2" style="60"/>
    <col min="12314" max="12316" width="2" style="60" customWidth="1"/>
    <col min="12317" max="12327" width="2" style="60"/>
    <col min="12328" max="12328" width="2" style="60" customWidth="1"/>
    <col min="12329" max="12544" width="2" style="60"/>
    <col min="12545" max="12548" width="2" style="60" customWidth="1"/>
    <col min="12549" max="12561" width="2" style="60"/>
    <col min="12562" max="12562" width="2" style="60" customWidth="1"/>
    <col min="12563" max="12563" width="2" style="60"/>
    <col min="12564" max="12564" width="2" style="60" customWidth="1"/>
    <col min="12565" max="12569" width="2" style="60"/>
    <col min="12570" max="12572" width="2" style="60" customWidth="1"/>
    <col min="12573" max="12583" width="2" style="60"/>
    <col min="12584" max="12584" width="2" style="60" customWidth="1"/>
    <col min="12585" max="12800" width="2" style="60"/>
    <col min="12801" max="12804" width="2" style="60" customWidth="1"/>
    <col min="12805" max="12817" width="2" style="60"/>
    <col min="12818" max="12818" width="2" style="60" customWidth="1"/>
    <col min="12819" max="12819" width="2" style="60"/>
    <col min="12820" max="12820" width="2" style="60" customWidth="1"/>
    <col min="12821" max="12825" width="2" style="60"/>
    <col min="12826" max="12828" width="2" style="60" customWidth="1"/>
    <col min="12829" max="12839" width="2" style="60"/>
    <col min="12840" max="12840" width="2" style="60" customWidth="1"/>
    <col min="12841" max="13056" width="2" style="60"/>
    <col min="13057" max="13060" width="2" style="60" customWidth="1"/>
    <col min="13061" max="13073" width="2" style="60"/>
    <col min="13074" max="13074" width="2" style="60" customWidth="1"/>
    <col min="13075" max="13075" width="2" style="60"/>
    <col min="13076" max="13076" width="2" style="60" customWidth="1"/>
    <col min="13077" max="13081" width="2" style="60"/>
    <col min="13082" max="13084" width="2" style="60" customWidth="1"/>
    <col min="13085" max="13095" width="2" style="60"/>
    <col min="13096" max="13096" width="2" style="60" customWidth="1"/>
    <col min="13097" max="13312" width="2" style="60"/>
    <col min="13313" max="13316" width="2" style="60" customWidth="1"/>
    <col min="13317" max="13329" width="2" style="60"/>
    <col min="13330" max="13330" width="2" style="60" customWidth="1"/>
    <col min="13331" max="13331" width="2" style="60"/>
    <col min="13332" max="13332" width="2" style="60" customWidth="1"/>
    <col min="13333" max="13337" width="2" style="60"/>
    <col min="13338" max="13340" width="2" style="60" customWidth="1"/>
    <col min="13341" max="13351" width="2" style="60"/>
    <col min="13352" max="13352" width="2" style="60" customWidth="1"/>
    <col min="13353" max="13568" width="2" style="60"/>
    <col min="13569" max="13572" width="2" style="60" customWidth="1"/>
    <col min="13573" max="13585" width="2" style="60"/>
    <col min="13586" max="13586" width="2" style="60" customWidth="1"/>
    <col min="13587" max="13587" width="2" style="60"/>
    <col min="13588" max="13588" width="2" style="60" customWidth="1"/>
    <col min="13589" max="13593" width="2" style="60"/>
    <col min="13594" max="13596" width="2" style="60" customWidth="1"/>
    <col min="13597" max="13607" width="2" style="60"/>
    <col min="13608" max="13608" width="2" style="60" customWidth="1"/>
    <col min="13609" max="13824" width="2" style="60"/>
    <col min="13825" max="13828" width="2" style="60" customWidth="1"/>
    <col min="13829" max="13841" width="2" style="60"/>
    <col min="13842" max="13842" width="2" style="60" customWidth="1"/>
    <col min="13843" max="13843" width="2" style="60"/>
    <col min="13844" max="13844" width="2" style="60" customWidth="1"/>
    <col min="13845" max="13849" width="2" style="60"/>
    <col min="13850" max="13852" width="2" style="60" customWidth="1"/>
    <col min="13853" max="13863" width="2" style="60"/>
    <col min="13864" max="13864" width="2" style="60" customWidth="1"/>
    <col min="13865" max="14080" width="2" style="60"/>
    <col min="14081" max="14084" width="2" style="60" customWidth="1"/>
    <col min="14085" max="14097" width="2" style="60"/>
    <col min="14098" max="14098" width="2" style="60" customWidth="1"/>
    <col min="14099" max="14099" width="2" style="60"/>
    <col min="14100" max="14100" width="2" style="60" customWidth="1"/>
    <col min="14101" max="14105" width="2" style="60"/>
    <col min="14106" max="14108" width="2" style="60" customWidth="1"/>
    <col min="14109" max="14119" width="2" style="60"/>
    <col min="14120" max="14120" width="2" style="60" customWidth="1"/>
    <col min="14121" max="14336" width="2" style="60"/>
    <col min="14337" max="14340" width="2" style="60" customWidth="1"/>
    <col min="14341" max="14353" width="2" style="60"/>
    <col min="14354" max="14354" width="2" style="60" customWidth="1"/>
    <col min="14355" max="14355" width="2" style="60"/>
    <col min="14356" max="14356" width="2" style="60" customWidth="1"/>
    <col min="14357" max="14361" width="2" style="60"/>
    <col min="14362" max="14364" width="2" style="60" customWidth="1"/>
    <col min="14365" max="14375" width="2" style="60"/>
    <col min="14376" max="14376" width="2" style="60" customWidth="1"/>
    <col min="14377" max="14592" width="2" style="60"/>
    <col min="14593" max="14596" width="2" style="60" customWidth="1"/>
    <col min="14597" max="14609" width="2" style="60"/>
    <col min="14610" max="14610" width="2" style="60" customWidth="1"/>
    <col min="14611" max="14611" width="2" style="60"/>
    <col min="14612" max="14612" width="2" style="60" customWidth="1"/>
    <col min="14613" max="14617" width="2" style="60"/>
    <col min="14618" max="14620" width="2" style="60" customWidth="1"/>
    <col min="14621" max="14631" width="2" style="60"/>
    <col min="14632" max="14632" width="2" style="60" customWidth="1"/>
    <col min="14633" max="14848" width="2" style="60"/>
    <col min="14849" max="14852" width="2" style="60" customWidth="1"/>
    <col min="14853" max="14865" width="2" style="60"/>
    <col min="14866" max="14866" width="2" style="60" customWidth="1"/>
    <col min="14867" max="14867" width="2" style="60"/>
    <col min="14868" max="14868" width="2" style="60" customWidth="1"/>
    <col min="14869" max="14873" width="2" style="60"/>
    <col min="14874" max="14876" width="2" style="60" customWidth="1"/>
    <col min="14877" max="14887" width="2" style="60"/>
    <col min="14888" max="14888" width="2" style="60" customWidth="1"/>
    <col min="14889" max="15104" width="2" style="60"/>
    <col min="15105" max="15108" width="2" style="60" customWidth="1"/>
    <col min="15109" max="15121" width="2" style="60"/>
    <col min="15122" max="15122" width="2" style="60" customWidth="1"/>
    <col min="15123" max="15123" width="2" style="60"/>
    <col min="15124" max="15124" width="2" style="60" customWidth="1"/>
    <col min="15125" max="15129" width="2" style="60"/>
    <col min="15130" max="15132" width="2" style="60" customWidth="1"/>
    <col min="15133" max="15143" width="2" style="60"/>
    <col min="15144" max="15144" width="2" style="60" customWidth="1"/>
    <col min="15145" max="15360" width="2" style="60"/>
    <col min="15361" max="15364" width="2" style="60" customWidth="1"/>
    <col min="15365" max="15377" width="2" style="60"/>
    <col min="15378" max="15378" width="2" style="60" customWidth="1"/>
    <col min="15379" max="15379" width="2" style="60"/>
    <col min="15380" max="15380" width="2" style="60" customWidth="1"/>
    <col min="15381" max="15385" width="2" style="60"/>
    <col min="15386" max="15388" width="2" style="60" customWidth="1"/>
    <col min="15389" max="15399" width="2" style="60"/>
    <col min="15400" max="15400" width="2" style="60" customWidth="1"/>
    <col min="15401" max="15616" width="2" style="60"/>
    <col min="15617" max="15620" width="2" style="60" customWidth="1"/>
    <col min="15621" max="15633" width="2" style="60"/>
    <col min="15634" max="15634" width="2" style="60" customWidth="1"/>
    <col min="15635" max="15635" width="2" style="60"/>
    <col min="15636" max="15636" width="2" style="60" customWidth="1"/>
    <col min="15637" max="15641" width="2" style="60"/>
    <col min="15642" max="15644" width="2" style="60" customWidth="1"/>
    <col min="15645" max="15655" width="2" style="60"/>
    <col min="15656" max="15656" width="2" style="60" customWidth="1"/>
    <col min="15657" max="15872" width="2" style="60"/>
    <col min="15873" max="15876" width="2" style="60" customWidth="1"/>
    <col min="15877" max="15889" width="2" style="60"/>
    <col min="15890" max="15890" width="2" style="60" customWidth="1"/>
    <col min="15891" max="15891" width="2" style="60"/>
    <col min="15892" max="15892" width="2" style="60" customWidth="1"/>
    <col min="15893" max="15897" width="2" style="60"/>
    <col min="15898" max="15900" width="2" style="60" customWidth="1"/>
    <col min="15901" max="15911" width="2" style="60"/>
    <col min="15912" max="15912" width="2" style="60" customWidth="1"/>
    <col min="15913" max="16128" width="2" style="60"/>
    <col min="16129" max="16132" width="2" style="60" customWidth="1"/>
    <col min="16133" max="16145" width="2" style="60"/>
    <col min="16146" max="16146" width="2" style="60" customWidth="1"/>
    <col min="16147" max="16147" width="2" style="60"/>
    <col min="16148" max="16148" width="2" style="60" customWidth="1"/>
    <col min="16149" max="16153" width="2" style="60"/>
    <col min="16154" max="16156" width="2" style="60" customWidth="1"/>
    <col min="16157" max="16167" width="2" style="60"/>
    <col min="16168" max="16168" width="2" style="60" customWidth="1"/>
    <col min="16169" max="16384" width="2" style="60"/>
  </cols>
  <sheetData>
    <row r="1" spans="1:48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  <c r="AV1" s="53"/>
    </row>
    <row r="2" spans="1:48">
      <c r="A2" s="56"/>
      <c r="B2" s="57" t="s">
        <v>111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8"/>
      <c r="AV2" s="53"/>
    </row>
    <row r="3" spans="1:48">
      <c r="A3" s="56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8"/>
      <c r="AV3" s="53"/>
    </row>
    <row r="4" spans="1:48">
      <c r="A4" s="5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8"/>
      <c r="AV4" s="53"/>
    </row>
    <row r="5" spans="1:48">
      <c r="A5" s="56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8"/>
      <c r="AV5" s="53"/>
    </row>
    <row r="6" spans="1:48">
      <c r="A6" s="56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8"/>
      <c r="AV6" s="53"/>
    </row>
    <row r="7" spans="1:48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8"/>
      <c r="AV7" s="53"/>
    </row>
    <row r="8" spans="1:48">
      <c r="A8" s="56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8"/>
      <c r="AV8" s="53"/>
    </row>
    <row r="9" spans="1:48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8"/>
      <c r="AV9" s="53"/>
    </row>
    <row r="10" spans="1:48">
      <c r="A10" s="5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8"/>
      <c r="AV10" s="53"/>
    </row>
    <row r="11" spans="1:48">
      <c r="A11" s="56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8"/>
      <c r="AV11" s="53"/>
    </row>
    <row r="12" spans="1:48">
      <c r="A12" s="56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8"/>
      <c r="AV12" s="53"/>
    </row>
    <row r="13" spans="1:48">
      <c r="A13" s="56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8"/>
      <c r="AV13" s="53"/>
    </row>
    <row r="14" spans="1:48">
      <c r="A14" s="5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8"/>
      <c r="AV14" s="53"/>
    </row>
    <row r="15" spans="1:48">
      <c r="A15" s="56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8"/>
      <c r="AV15" s="53"/>
    </row>
    <row r="16" spans="1:48">
      <c r="A16" s="56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8"/>
      <c r="AV16" s="53"/>
    </row>
    <row r="17" spans="1:222">
      <c r="A17" s="56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8"/>
      <c r="AV17" s="53"/>
    </row>
    <row r="18" spans="1:222">
      <c r="A18" s="5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8"/>
      <c r="AV18" s="53"/>
    </row>
    <row r="19" spans="1:222">
      <c r="A19" s="5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8"/>
      <c r="AV19" s="53"/>
    </row>
    <row r="20" spans="1:222">
      <c r="A20" s="56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8"/>
      <c r="AV20" s="53"/>
    </row>
    <row r="21" spans="1:222">
      <c r="A21" s="56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8"/>
      <c r="AV21" s="53"/>
    </row>
    <row r="22" spans="1:222">
      <c r="A22" s="56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8"/>
      <c r="AV22" s="53"/>
    </row>
    <row r="23" spans="1:222">
      <c r="A23" s="56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8"/>
      <c r="AV23" s="53"/>
    </row>
    <row r="24" spans="1:222" ht="15" thickBot="1">
      <c r="A24" s="5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8"/>
      <c r="AV24" s="53"/>
    </row>
    <row r="25" spans="1:222" s="63" customFormat="1" ht="18.75" customHeight="1">
      <c r="A25" s="114" t="s">
        <v>112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6"/>
      <c r="AV25" s="61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</row>
    <row r="26" spans="1:222" s="65" customFormat="1" ht="18.75" customHeight="1">
      <c r="A26" s="117" t="s">
        <v>113</v>
      </c>
      <c r="B26" s="118"/>
      <c r="C26" s="118"/>
      <c r="D26" s="118"/>
      <c r="E26" s="118"/>
      <c r="F26" s="118"/>
      <c r="G26" s="118" t="s">
        <v>114</v>
      </c>
      <c r="H26" s="118"/>
      <c r="I26" s="118"/>
      <c r="J26" s="118"/>
      <c r="K26" s="118"/>
      <c r="L26" s="118"/>
      <c r="M26" s="118"/>
      <c r="N26" s="118" t="s">
        <v>115</v>
      </c>
      <c r="O26" s="118"/>
      <c r="P26" s="119">
        <v>400</v>
      </c>
      <c r="Q26" s="119"/>
      <c r="R26" s="119"/>
      <c r="S26" s="119"/>
      <c r="T26" s="119"/>
      <c r="U26" s="119">
        <v>500</v>
      </c>
      <c r="V26" s="119"/>
      <c r="W26" s="119"/>
      <c r="X26" s="119"/>
      <c r="Y26" s="119"/>
      <c r="Z26" s="119">
        <v>600</v>
      </c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8" t="s">
        <v>116</v>
      </c>
      <c r="AU26" s="120"/>
      <c r="AV26" s="64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</row>
    <row r="27" spans="1:222" s="65" customFormat="1" ht="18.75" customHeight="1">
      <c r="A27" s="117" t="s">
        <v>117</v>
      </c>
      <c r="B27" s="118"/>
      <c r="C27" s="118"/>
      <c r="D27" s="118"/>
      <c r="E27" s="118"/>
      <c r="F27" s="118"/>
      <c r="G27" s="118" t="s">
        <v>118</v>
      </c>
      <c r="H27" s="118"/>
      <c r="I27" s="118"/>
      <c r="J27" s="118"/>
      <c r="K27" s="118"/>
      <c r="L27" s="118"/>
      <c r="M27" s="118"/>
      <c r="N27" s="118" t="s">
        <v>119</v>
      </c>
      <c r="O27" s="118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18"/>
      <c r="AU27" s="120"/>
      <c r="AV27" s="64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</row>
    <row r="28" spans="1:222" s="65" customFormat="1" ht="18.75" customHeight="1">
      <c r="A28" s="117" t="s">
        <v>120</v>
      </c>
      <c r="B28" s="118"/>
      <c r="C28" s="118"/>
      <c r="D28" s="118"/>
      <c r="E28" s="118"/>
      <c r="F28" s="118"/>
      <c r="G28" s="118" t="s">
        <v>121</v>
      </c>
      <c r="H28" s="118"/>
      <c r="I28" s="118"/>
      <c r="J28" s="118"/>
      <c r="K28" s="118"/>
      <c r="L28" s="118"/>
      <c r="M28" s="118"/>
      <c r="N28" s="118" t="s">
        <v>119</v>
      </c>
      <c r="O28" s="118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18"/>
      <c r="AU28" s="120"/>
      <c r="AV28" s="64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</row>
    <row r="29" spans="1:222" s="65" customFormat="1" ht="18.75" customHeight="1">
      <c r="A29" s="117" t="s">
        <v>122</v>
      </c>
      <c r="B29" s="118"/>
      <c r="C29" s="118"/>
      <c r="D29" s="118"/>
      <c r="E29" s="118"/>
      <c r="F29" s="118"/>
      <c r="G29" s="118" t="s">
        <v>123</v>
      </c>
      <c r="H29" s="118"/>
      <c r="I29" s="118"/>
      <c r="J29" s="118"/>
      <c r="K29" s="118"/>
      <c r="L29" s="118"/>
      <c r="M29" s="118"/>
      <c r="N29" s="118" t="s">
        <v>119</v>
      </c>
      <c r="O29" s="118"/>
      <c r="P29" s="121">
        <v>429</v>
      </c>
      <c r="Q29" s="121"/>
      <c r="R29" s="121"/>
      <c r="S29" s="121"/>
      <c r="T29" s="121"/>
      <c r="U29" s="121">
        <v>532</v>
      </c>
      <c r="V29" s="121"/>
      <c r="W29" s="121"/>
      <c r="X29" s="121"/>
      <c r="Y29" s="121"/>
      <c r="Z29" s="121">
        <v>635</v>
      </c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18"/>
      <c r="AU29" s="120"/>
      <c r="AV29" s="64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</row>
    <row r="30" spans="1:222" s="65" customFormat="1" ht="18.75" customHeight="1">
      <c r="A30" s="117" t="s">
        <v>124</v>
      </c>
      <c r="B30" s="118"/>
      <c r="C30" s="118"/>
      <c r="D30" s="118"/>
      <c r="E30" s="118"/>
      <c r="F30" s="118"/>
      <c r="G30" s="118" t="s">
        <v>125</v>
      </c>
      <c r="H30" s="118"/>
      <c r="I30" s="118"/>
      <c r="J30" s="118"/>
      <c r="K30" s="118"/>
      <c r="L30" s="118"/>
      <c r="M30" s="118"/>
      <c r="N30" s="118" t="s">
        <v>126</v>
      </c>
      <c r="O30" s="118"/>
      <c r="P30" s="121">
        <v>1</v>
      </c>
      <c r="Q30" s="121"/>
      <c r="R30" s="121"/>
      <c r="S30" s="121"/>
      <c r="T30" s="121"/>
      <c r="U30" s="121">
        <v>1</v>
      </c>
      <c r="V30" s="121"/>
      <c r="W30" s="121"/>
      <c r="X30" s="121"/>
      <c r="Y30" s="121"/>
      <c r="Z30" s="121">
        <v>1</v>
      </c>
      <c r="AA30" s="121"/>
      <c r="AB30" s="121"/>
      <c r="AC30" s="121"/>
      <c r="AD30" s="121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18"/>
      <c r="AU30" s="120"/>
      <c r="AV30" s="64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</row>
    <row r="31" spans="1:222" s="65" customFormat="1" ht="26.25" customHeight="1">
      <c r="A31" s="117" t="s">
        <v>127</v>
      </c>
      <c r="B31" s="118"/>
      <c r="C31" s="118"/>
      <c r="D31" s="118"/>
      <c r="E31" s="118"/>
      <c r="F31" s="118"/>
      <c r="G31" s="124" t="s">
        <v>128</v>
      </c>
      <c r="H31" s="118"/>
      <c r="I31" s="118"/>
      <c r="J31" s="118"/>
      <c r="K31" s="118"/>
      <c r="L31" s="118"/>
      <c r="M31" s="118"/>
      <c r="N31" s="118" t="s">
        <v>129</v>
      </c>
      <c r="O31" s="118"/>
      <c r="P31" s="121">
        <v>8</v>
      </c>
      <c r="Q31" s="121"/>
      <c r="R31" s="121"/>
      <c r="S31" s="121"/>
      <c r="T31" s="121"/>
      <c r="U31" s="121">
        <v>8</v>
      </c>
      <c r="V31" s="121"/>
      <c r="W31" s="121"/>
      <c r="X31" s="121"/>
      <c r="Y31" s="121"/>
      <c r="Z31" s="121">
        <v>8</v>
      </c>
      <c r="AA31" s="121"/>
      <c r="AB31" s="121"/>
      <c r="AC31" s="121"/>
      <c r="AD31" s="121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18"/>
      <c r="AU31" s="120"/>
      <c r="AV31" s="64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</row>
    <row r="32" spans="1:222" s="65" customFormat="1" ht="26.25" customHeight="1">
      <c r="A32" s="117" t="s">
        <v>130</v>
      </c>
      <c r="B32" s="118"/>
      <c r="C32" s="118"/>
      <c r="D32" s="118"/>
      <c r="E32" s="118"/>
      <c r="F32" s="118"/>
      <c r="G32" s="124" t="s">
        <v>131</v>
      </c>
      <c r="H32" s="118"/>
      <c r="I32" s="118"/>
      <c r="J32" s="118"/>
      <c r="K32" s="118"/>
      <c r="L32" s="118"/>
      <c r="M32" s="118"/>
      <c r="N32" s="118" t="s">
        <v>129</v>
      </c>
      <c r="O32" s="118"/>
      <c r="P32" s="121">
        <v>6</v>
      </c>
      <c r="Q32" s="121"/>
      <c r="R32" s="121"/>
      <c r="S32" s="121"/>
      <c r="T32" s="121"/>
      <c r="U32" s="121">
        <v>6</v>
      </c>
      <c r="V32" s="121"/>
      <c r="W32" s="121"/>
      <c r="X32" s="121"/>
      <c r="Y32" s="121"/>
      <c r="Z32" s="121">
        <v>6</v>
      </c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18"/>
      <c r="AU32" s="120"/>
      <c r="AV32" s="64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</row>
    <row r="33" spans="1:222" s="65" customFormat="1" ht="18.75" customHeight="1">
      <c r="A33" s="117" t="s">
        <v>132</v>
      </c>
      <c r="B33" s="118"/>
      <c r="C33" s="118"/>
      <c r="D33" s="118"/>
      <c r="E33" s="118"/>
      <c r="F33" s="118"/>
      <c r="G33" s="118" t="s">
        <v>133</v>
      </c>
      <c r="H33" s="118"/>
      <c r="I33" s="118"/>
      <c r="J33" s="118"/>
      <c r="K33" s="118"/>
      <c r="L33" s="118"/>
      <c r="M33" s="118"/>
      <c r="N33" s="118" t="s">
        <v>134</v>
      </c>
      <c r="O33" s="118"/>
      <c r="P33" s="123">
        <v>1.905</v>
      </c>
      <c r="Q33" s="123"/>
      <c r="R33" s="123"/>
      <c r="S33" s="123"/>
      <c r="T33" s="123"/>
      <c r="U33" s="123">
        <v>1.905</v>
      </c>
      <c r="V33" s="123"/>
      <c r="W33" s="123"/>
      <c r="X33" s="123"/>
      <c r="Y33" s="123"/>
      <c r="Z33" s="123">
        <v>1.905</v>
      </c>
      <c r="AA33" s="123"/>
      <c r="AB33" s="123"/>
      <c r="AC33" s="123"/>
      <c r="AD33" s="123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18"/>
      <c r="AU33" s="120"/>
      <c r="AV33" s="64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</row>
    <row r="34" spans="1:222" s="65" customFormat="1" ht="18.75" customHeight="1">
      <c r="A34" s="117" t="s">
        <v>135</v>
      </c>
      <c r="B34" s="118"/>
      <c r="C34" s="118"/>
      <c r="D34" s="118"/>
      <c r="E34" s="118"/>
      <c r="F34" s="118"/>
      <c r="G34" s="118" t="s">
        <v>136</v>
      </c>
      <c r="H34" s="118"/>
      <c r="I34" s="118"/>
      <c r="J34" s="118"/>
      <c r="K34" s="118"/>
      <c r="L34" s="118"/>
      <c r="M34" s="118"/>
      <c r="N34" s="118" t="s">
        <v>137</v>
      </c>
      <c r="O34" s="118"/>
      <c r="P34" s="122">
        <v>3.03</v>
      </c>
      <c r="Q34" s="122"/>
      <c r="R34" s="122"/>
      <c r="S34" s="122"/>
      <c r="T34" s="122"/>
      <c r="U34" s="122">
        <v>3.03</v>
      </c>
      <c r="V34" s="122"/>
      <c r="W34" s="122"/>
      <c r="X34" s="122"/>
      <c r="Y34" s="122"/>
      <c r="Z34" s="122">
        <v>3.03</v>
      </c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18"/>
      <c r="AU34" s="120"/>
      <c r="AV34" s="64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</row>
    <row r="35" spans="1:222" s="65" customFormat="1" ht="18.75" customHeight="1">
      <c r="A35" s="117" t="s">
        <v>138</v>
      </c>
      <c r="B35" s="118"/>
      <c r="C35" s="118"/>
      <c r="D35" s="118"/>
      <c r="E35" s="118"/>
      <c r="F35" s="118"/>
      <c r="G35" s="118" t="s">
        <v>139</v>
      </c>
      <c r="H35" s="118"/>
      <c r="I35" s="118"/>
      <c r="J35" s="118"/>
      <c r="K35" s="118"/>
      <c r="L35" s="118"/>
      <c r="M35" s="118"/>
      <c r="N35" s="118" t="s">
        <v>134</v>
      </c>
      <c r="O35" s="118"/>
      <c r="P35" s="123">
        <v>1.2E-2</v>
      </c>
      <c r="Q35" s="123"/>
      <c r="R35" s="123"/>
      <c r="S35" s="123"/>
      <c r="T35" s="123"/>
      <c r="U35" s="123">
        <v>1.2E-2</v>
      </c>
      <c r="V35" s="123"/>
      <c r="W35" s="123"/>
      <c r="X35" s="123"/>
      <c r="Y35" s="123"/>
      <c r="Z35" s="123">
        <v>1.2E-2</v>
      </c>
      <c r="AA35" s="123"/>
      <c r="AB35" s="123"/>
      <c r="AC35" s="123"/>
      <c r="AD35" s="123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18"/>
      <c r="AU35" s="120"/>
      <c r="AV35" s="64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</row>
    <row r="36" spans="1:222" s="65" customFormat="1" ht="26.25" customHeight="1">
      <c r="A36" s="117" t="s">
        <v>140</v>
      </c>
      <c r="B36" s="118"/>
      <c r="C36" s="118"/>
      <c r="D36" s="118"/>
      <c r="E36" s="118"/>
      <c r="F36" s="118"/>
      <c r="G36" s="124" t="s">
        <v>141</v>
      </c>
      <c r="H36" s="118"/>
      <c r="I36" s="118"/>
      <c r="J36" s="118"/>
      <c r="K36" s="118"/>
      <c r="L36" s="118"/>
      <c r="M36" s="118"/>
      <c r="N36" s="118" t="s">
        <v>142</v>
      </c>
      <c r="O36" s="118"/>
      <c r="P36" s="66" t="s">
        <v>143</v>
      </c>
      <c r="Q36" s="67"/>
      <c r="R36" s="67"/>
      <c r="S36" s="67"/>
      <c r="T36" s="67"/>
      <c r="U36" s="67"/>
      <c r="V36" s="67"/>
      <c r="W36" s="67"/>
      <c r="X36" s="67"/>
      <c r="Y36" s="67"/>
      <c r="Z36" s="122"/>
      <c r="AA36" s="122"/>
      <c r="AB36" s="122"/>
      <c r="AC36" s="122"/>
      <c r="AD36" s="122"/>
      <c r="AE36" s="131"/>
      <c r="AF36" s="132"/>
      <c r="AG36" s="132"/>
      <c r="AH36" s="132"/>
      <c r="AI36" s="133"/>
      <c r="AJ36" s="131"/>
      <c r="AK36" s="132"/>
      <c r="AL36" s="132"/>
      <c r="AM36" s="132"/>
      <c r="AN36" s="133"/>
      <c r="AO36" s="131"/>
      <c r="AP36" s="132"/>
      <c r="AQ36" s="132"/>
      <c r="AR36" s="132"/>
      <c r="AS36" s="133"/>
      <c r="AT36" s="118"/>
      <c r="AU36" s="120"/>
      <c r="AV36" s="64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</row>
    <row r="37" spans="1:222" s="65" customFormat="1" ht="26.25" customHeight="1">
      <c r="A37" s="117" t="s">
        <v>87</v>
      </c>
      <c r="B37" s="118"/>
      <c r="C37" s="118"/>
      <c r="D37" s="118"/>
      <c r="E37" s="118"/>
      <c r="F37" s="118"/>
      <c r="G37" s="124" t="s">
        <v>144</v>
      </c>
      <c r="H37" s="118"/>
      <c r="I37" s="118"/>
      <c r="J37" s="118"/>
      <c r="K37" s="118"/>
      <c r="L37" s="118"/>
      <c r="M37" s="118"/>
      <c r="N37" s="118" t="s">
        <v>80</v>
      </c>
      <c r="O37" s="118"/>
      <c r="P37" s="125">
        <f>2.513*0.45</f>
        <v>1.1308499999999999</v>
      </c>
      <c r="Q37" s="125"/>
      <c r="R37" s="125"/>
      <c r="S37" s="125"/>
      <c r="T37" s="125"/>
      <c r="U37" s="125">
        <f>3.142*0.45</f>
        <v>1.4138999999999999</v>
      </c>
      <c r="V37" s="125"/>
      <c r="W37" s="125"/>
      <c r="X37" s="125"/>
      <c r="Y37" s="125"/>
      <c r="Z37" s="125">
        <f>3.77*0.45</f>
        <v>1.6965000000000001</v>
      </c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18"/>
      <c r="AU37" s="120"/>
      <c r="AV37" s="64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</row>
    <row r="38" spans="1:222" s="65" customFormat="1" ht="18.75" customHeight="1" thickBot="1">
      <c r="A38" s="117" t="s">
        <v>145</v>
      </c>
      <c r="B38" s="118"/>
      <c r="C38" s="118"/>
      <c r="D38" s="118"/>
      <c r="E38" s="118"/>
      <c r="F38" s="118"/>
      <c r="G38" s="124" t="s">
        <v>146</v>
      </c>
      <c r="H38" s="118"/>
      <c r="I38" s="118"/>
      <c r="J38" s="118"/>
      <c r="K38" s="118"/>
      <c r="L38" s="118"/>
      <c r="M38" s="118"/>
      <c r="N38" s="118" t="s">
        <v>147</v>
      </c>
      <c r="O38" s="118"/>
      <c r="P38" s="121">
        <v>1</v>
      </c>
      <c r="Q38" s="121"/>
      <c r="R38" s="121"/>
      <c r="S38" s="121"/>
      <c r="T38" s="121"/>
      <c r="U38" s="121">
        <v>1</v>
      </c>
      <c r="V38" s="121"/>
      <c r="W38" s="121"/>
      <c r="X38" s="121"/>
      <c r="Y38" s="121"/>
      <c r="Z38" s="121">
        <v>1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18"/>
      <c r="AU38" s="120"/>
      <c r="AV38" s="64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</row>
    <row r="39" spans="1:222" s="63" customFormat="1" ht="18.75" customHeight="1">
      <c r="A39" s="114" t="s">
        <v>148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6"/>
      <c r="AV39" s="61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</row>
    <row r="40" spans="1:222" s="65" customFormat="1" ht="18.75" customHeight="1">
      <c r="A40" s="117" t="s">
        <v>64</v>
      </c>
      <c r="B40" s="118"/>
      <c r="C40" s="118"/>
      <c r="D40" s="118"/>
      <c r="E40" s="118"/>
      <c r="F40" s="118"/>
      <c r="G40" s="118" t="s">
        <v>65</v>
      </c>
      <c r="H40" s="118"/>
      <c r="I40" s="118"/>
      <c r="J40" s="118"/>
      <c r="K40" s="118"/>
      <c r="L40" s="118"/>
      <c r="M40" s="118"/>
      <c r="N40" s="118" t="s">
        <v>66</v>
      </c>
      <c r="O40" s="118"/>
      <c r="P40" s="134" t="s">
        <v>149</v>
      </c>
      <c r="Q40" s="135"/>
      <c r="R40" s="135"/>
      <c r="S40" s="135"/>
      <c r="T40" s="135"/>
      <c r="U40" s="135"/>
      <c r="V40" s="135"/>
      <c r="W40" s="135"/>
      <c r="X40" s="135"/>
      <c r="Y40" s="136"/>
      <c r="Z40" s="134" t="s">
        <v>150</v>
      </c>
      <c r="AA40" s="135"/>
      <c r="AB40" s="135"/>
      <c r="AC40" s="135"/>
      <c r="AD40" s="135"/>
      <c r="AE40" s="135"/>
      <c r="AF40" s="135"/>
      <c r="AG40" s="135"/>
      <c r="AH40" s="135"/>
      <c r="AI40" s="136"/>
      <c r="AJ40" s="134"/>
      <c r="AK40" s="135"/>
      <c r="AL40" s="135"/>
      <c r="AM40" s="135"/>
      <c r="AN40" s="135"/>
      <c r="AO40" s="135"/>
      <c r="AP40" s="135"/>
      <c r="AQ40" s="135"/>
      <c r="AR40" s="135"/>
      <c r="AS40" s="136"/>
      <c r="AT40" s="118" t="s">
        <v>67</v>
      </c>
      <c r="AU40" s="120"/>
      <c r="AV40" s="64"/>
      <c r="AW40" s="55"/>
      <c r="AX40" s="55"/>
      <c r="AY40" s="55"/>
      <c r="AZ40" s="55"/>
      <c r="BA40" s="55"/>
      <c r="BB40" s="55"/>
      <c r="BC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</row>
    <row r="41" spans="1:222" s="65" customFormat="1" ht="18.75" customHeight="1">
      <c r="A41" s="117" t="s">
        <v>75</v>
      </c>
      <c r="B41" s="118"/>
      <c r="C41" s="118"/>
      <c r="D41" s="118"/>
      <c r="E41" s="118"/>
      <c r="F41" s="118"/>
      <c r="G41" s="118" t="s">
        <v>76</v>
      </c>
      <c r="H41" s="118"/>
      <c r="I41" s="118"/>
      <c r="J41" s="118"/>
      <c r="K41" s="118"/>
      <c r="L41" s="118"/>
      <c r="M41" s="118"/>
      <c r="N41" s="118" t="s">
        <v>77</v>
      </c>
      <c r="O41" s="118"/>
      <c r="P41" s="137">
        <v>0.16500000000000001</v>
      </c>
      <c r="Q41" s="138"/>
      <c r="R41" s="138"/>
      <c r="S41" s="138"/>
      <c r="T41" s="138"/>
      <c r="U41" s="138"/>
      <c r="V41" s="138"/>
      <c r="W41" s="138"/>
      <c r="X41" s="138"/>
      <c r="Y41" s="139"/>
      <c r="Z41" s="137">
        <v>5.1999999999999998E-2</v>
      </c>
      <c r="AA41" s="138"/>
      <c r="AB41" s="138"/>
      <c r="AC41" s="138"/>
      <c r="AD41" s="138"/>
      <c r="AE41" s="138"/>
      <c r="AF41" s="138"/>
      <c r="AG41" s="138"/>
      <c r="AH41" s="138"/>
      <c r="AI41" s="139"/>
      <c r="AJ41" s="140"/>
      <c r="AK41" s="141"/>
      <c r="AL41" s="141"/>
      <c r="AM41" s="141"/>
      <c r="AN41" s="141"/>
      <c r="AO41" s="141"/>
      <c r="AP41" s="141"/>
      <c r="AQ41" s="141"/>
      <c r="AR41" s="141"/>
      <c r="AS41" s="142"/>
      <c r="AT41" s="118"/>
      <c r="AU41" s="120"/>
      <c r="AV41" s="64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</row>
    <row r="42" spans="1:222" s="65" customFormat="1" ht="18.75" customHeight="1">
      <c r="A42" s="117" t="s">
        <v>78</v>
      </c>
      <c r="B42" s="118"/>
      <c r="C42" s="118"/>
      <c r="D42" s="118"/>
      <c r="E42" s="118"/>
      <c r="F42" s="118"/>
      <c r="G42" s="118" t="s">
        <v>79</v>
      </c>
      <c r="H42" s="118"/>
      <c r="I42" s="118"/>
      <c r="J42" s="118"/>
      <c r="K42" s="118"/>
      <c r="L42" s="118"/>
      <c r="M42" s="118"/>
      <c r="N42" s="118" t="s">
        <v>80</v>
      </c>
      <c r="O42" s="118"/>
      <c r="P42" s="131">
        <v>2.02</v>
      </c>
      <c r="Q42" s="132"/>
      <c r="R42" s="132"/>
      <c r="S42" s="132"/>
      <c r="T42" s="132"/>
      <c r="U42" s="132"/>
      <c r="V42" s="132"/>
      <c r="W42" s="132"/>
      <c r="X42" s="132"/>
      <c r="Y42" s="133"/>
      <c r="Z42" s="131">
        <v>0.86</v>
      </c>
      <c r="AA42" s="132"/>
      <c r="AB42" s="132"/>
      <c r="AC42" s="132"/>
      <c r="AD42" s="132"/>
      <c r="AE42" s="132"/>
      <c r="AF42" s="132"/>
      <c r="AG42" s="132"/>
      <c r="AH42" s="132"/>
      <c r="AI42" s="133"/>
      <c r="AJ42" s="140"/>
      <c r="AK42" s="141"/>
      <c r="AL42" s="141"/>
      <c r="AM42" s="141"/>
      <c r="AN42" s="141"/>
      <c r="AO42" s="141"/>
      <c r="AP42" s="141"/>
      <c r="AQ42" s="141"/>
      <c r="AR42" s="141"/>
      <c r="AS42" s="142"/>
      <c r="AT42" s="118"/>
      <c r="AU42" s="120"/>
      <c r="AV42" s="64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</row>
    <row r="43" spans="1:222" s="65" customFormat="1" ht="18.75" customHeight="1">
      <c r="A43" s="117" t="s">
        <v>151</v>
      </c>
      <c r="B43" s="118"/>
      <c r="C43" s="118"/>
      <c r="D43" s="118"/>
      <c r="E43" s="118"/>
      <c r="F43" s="118"/>
      <c r="G43" s="118" t="s">
        <v>152</v>
      </c>
      <c r="H43" s="118"/>
      <c r="I43" s="118"/>
      <c r="J43" s="118"/>
      <c r="K43" s="118"/>
      <c r="L43" s="118"/>
      <c r="M43" s="118"/>
      <c r="N43" s="118" t="s">
        <v>153</v>
      </c>
      <c r="O43" s="118"/>
      <c r="P43" s="131">
        <v>26.29</v>
      </c>
      <c r="Q43" s="132"/>
      <c r="R43" s="132"/>
      <c r="S43" s="132"/>
      <c r="T43" s="132"/>
      <c r="U43" s="132"/>
      <c r="V43" s="132"/>
      <c r="W43" s="132"/>
      <c r="X43" s="132"/>
      <c r="Y43" s="133"/>
      <c r="Z43" s="131">
        <v>13.72</v>
      </c>
      <c r="AA43" s="132"/>
      <c r="AB43" s="132"/>
      <c r="AC43" s="132"/>
      <c r="AD43" s="132"/>
      <c r="AE43" s="132"/>
      <c r="AF43" s="132"/>
      <c r="AG43" s="132"/>
      <c r="AH43" s="132"/>
      <c r="AI43" s="133"/>
      <c r="AJ43" s="140"/>
      <c r="AK43" s="141"/>
      <c r="AL43" s="141"/>
      <c r="AM43" s="141"/>
      <c r="AN43" s="141"/>
      <c r="AO43" s="141"/>
      <c r="AP43" s="141"/>
      <c r="AQ43" s="141"/>
      <c r="AR43" s="141"/>
      <c r="AS43" s="142"/>
      <c r="AT43" s="118"/>
      <c r="AU43" s="120"/>
      <c r="AV43" s="64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</row>
    <row r="44" spans="1:222" s="65" customFormat="1" ht="18.75" customHeight="1" thickBot="1">
      <c r="A44" s="129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43"/>
      <c r="Q44" s="144"/>
      <c r="R44" s="144"/>
      <c r="S44" s="144"/>
      <c r="T44" s="144"/>
      <c r="U44" s="144"/>
      <c r="V44" s="144"/>
      <c r="W44" s="144"/>
      <c r="X44" s="144"/>
      <c r="Y44" s="145"/>
      <c r="Z44" s="143"/>
      <c r="AA44" s="144"/>
      <c r="AB44" s="144"/>
      <c r="AC44" s="144"/>
      <c r="AD44" s="144"/>
      <c r="AE44" s="144"/>
      <c r="AF44" s="144"/>
      <c r="AG44" s="144"/>
      <c r="AH44" s="144"/>
      <c r="AI44" s="145"/>
      <c r="AJ44" s="143"/>
      <c r="AK44" s="144"/>
      <c r="AL44" s="144"/>
      <c r="AM44" s="144"/>
      <c r="AN44" s="144"/>
      <c r="AO44" s="144"/>
      <c r="AP44" s="144"/>
      <c r="AQ44" s="144"/>
      <c r="AR44" s="144"/>
      <c r="AS44" s="145"/>
      <c r="AT44" s="127"/>
      <c r="AU44" s="128"/>
      <c r="AV44" s="64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</row>
  </sheetData>
  <mergeCells count="165">
    <mergeCell ref="AT44:AU44"/>
    <mergeCell ref="A44:F44"/>
    <mergeCell ref="G44:M44"/>
    <mergeCell ref="N44:O44"/>
    <mergeCell ref="P44:Y44"/>
    <mergeCell ref="Z44:AI44"/>
    <mergeCell ref="AJ44:AS44"/>
    <mergeCell ref="AT42:AU42"/>
    <mergeCell ref="A43:F43"/>
    <mergeCell ref="G43:M43"/>
    <mergeCell ref="N43:O43"/>
    <mergeCell ref="P43:Y43"/>
    <mergeCell ref="Z43:AI43"/>
    <mergeCell ref="AJ43:AS43"/>
    <mergeCell ref="AT43:AU43"/>
    <mergeCell ref="A42:F42"/>
    <mergeCell ref="G42:M42"/>
    <mergeCell ref="N42:O42"/>
    <mergeCell ref="P42:Y42"/>
    <mergeCell ref="Z42:AI42"/>
    <mergeCell ref="AJ42:AS42"/>
    <mergeCell ref="A39:AU39"/>
    <mergeCell ref="A40:F40"/>
    <mergeCell ref="G40:M40"/>
    <mergeCell ref="N40:O40"/>
    <mergeCell ref="P40:Y40"/>
    <mergeCell ref="Z40:AI40"/>
    <mergeCell ref="AJ40:AS40"/>
    <mergeCell ref="AT40:AU40"/>
    <mergeCell ref="A41:F41"/>
    <mergeCell ref="G41:M41"/>
    <mergeCell ref="N41:O41"/>
    <mergeCell ref="P41:Y41"/>
    <mergeCell ref="Z41:AI41"/>
    <mergeCell ref="AJ41:AS41"/>
    <mergeCell ref="AT41:AU41"/>
    <mergeCell ref="AE37:AI37"/>
    <mergeCell ref="AJ37:AN37"/>
    <mergeCell ref="AO37:AS37"/>
    <mergeCell ref="AT37:AU37"/>
    <mergeCell ref="A38:F38"/>
    <mergeCell ref="G38:M38"/>
    <mergeCell ref="N38:O38"/>
    <mergeCell ref="P38:T38"/>
    <mergeCell ref="U38:Y38"/>
    <mergeCell ref="Z38:AD38"/>
    <mergeCell ref="A37:F37"/>
    <mergeCell ref="G37:M37"/>
    <mergeCell ref="N37:O37"/>
    <mergeCell ref="P37:T37"/>
    <mergeCell ref="U37:Y37"/>
    <mergeCell ref="Z37:AD37"/>
    <mergeCell ref="AE38:AI38"/>
    <mergeCell ref="AJ38:AN38"/>
    <mergeCell ref="AO38:AS38"/>
    <mergeCell ref="AT38:AU38"/>
    <mergeCell ref="AT35:AU35"/>
    <mergeCell ref="A36:F36"/>
    <mergeCell ref="G36:M36"/>
    <mergeCell ref="N36:O36"/>
    <mergeCell ref="Z36:AD36"/>
    <mergeCell ref="AE36:AI36"/>
    <mergeCell ref="AJ36:AN36"/>
    <mergeCell ref="AO36:AS36"/>
    <mergeCell ref="AT36:AU36"/>
    <mergeCell ref="A35:F35"/>
    <mergeCell ref="G35:M35"/>
    <mergeCell ref="N35:O35"/>
    <mergeCell ref="P35:T35"/>
    <mergeCell ref="U35:Y35"/>
    <mergeCell ref="Z35:AD35"/>
    <mergeCell ref="AE35:AI35"/>
    <mergeCell ref="AJ35:AN35"/>
    <mergeCell ref="AO35:AS35"/>
    <mergeCell ref="AT33:AU33"/>
    <mergeCell ref="A34:F34"/>
    <mergeCell ref="G34:M34"/>
    <mergeCell ref="N34:O34"/>
    <mergeCell ref="P34:T34"/>
    <mergeCell ref="U34:Y34"/>
    <mergeCell ref="Z34:AD34"/>
    <mergeCell ref="AE34:AI34"/>
    <mergeCell ref="AJ34:AN34"/>
    <mergeCell ref="AO34:AS34"/>
    <mergeCell ref="AT34:AU34"/>
    <mergeCell ref="A33:F33"/>
    <mergeCell ref="G33:M33"/>
    <mergeCell ref="N33:O33"/>
    <mergeCell ref="P33:T33"/>
    <mergeCell ref="U33:Y33"/>
    <mergeCell ref="Z33:AD33"/>
    <mergeCell ref="AE33:AI33"/>
    <mergeCell ref="AJ33:AN33"/>
    <mergeCell ref="AO33:AS33"/>
    <mergeCell ref="AT31:AU31"/>
    <mergeCell ref="A32:F32"/>
    <mergeCell ref="G32:M32"/>
    <mergeCell ref="N32:O32"/>
    <mergeCell ref="P32:T32"/>
    <mergeCell ref="U32:Y32"/>
    <mergeCell ref="Z32:AD32"/>
    <mergeCell ref="AE32:AI32"/>
    <mergeCell ref="AJ32:AN32"/>
    <mergeCell ref="AO32:AS32"/>
    <mergeCell ref="AT32:AU32"/>
    <mergeCell ref="A31:F31"/>
    <mergeCell ref="G31:M31"/>
    <mergeCell ref="N31:O31"/>
    <mergeCell ref="P31:T31"/>
    <mergeCell ref="U31:Y31"/>
    <mergeCell ref="Z31:AD31"/>
    <mergeCell ref="AE31:AI31"/>
    <mergeCell ref="AJ31:AN31"/>
    <mergeCell ref="AO31:AS31"/>
    <mergeCell ref="AT29:AU29"/>
    <mergeCell ref="A30:F30"/>
    <mergeCell ref="G30:M30"/>
    <mergeCell ref="N30:O30"/>
    <mergeCell ref="P30:T30"/>
    <mergeCell ref="U30:Y30"/>
    <mergeCell ref="Z30:AD30"/>
    <mergeCell ref="AE30:AI30"/>
    <mergeCell ref="AJ30:AN30"/>
    <mergeCell ref="AO30:AS30"/>
    <mergeCell ref="AT30:AU30"/>
    <mergeCell ref="A29:F29"/>
    <mergeCell ref="G29:M29"/>
    <mergeCell ref="N29:O29"/>
    <mergeCell ref="P29:T29"/>
    <mergeCell ref="U29:Y29"/>
    <mergeCell ref="Z29:AD29"/>
    <mergeCell ref="AE29:AI29"/>
    <mergeCell ref="AJ29:AN29"/>
    <mergeCell ref="AO29:AS29"/>
    <mergeCell ref="AT27:AU27"/>
    <mergeCell ref="A28:F28"/>
    <mergeCell ref="G28:M28"/>
    <mergeCell ref="N28:O28"/>
    <mergeCell ref="P28:T28"/>
    <mergeCell ref="U28:Y28"/>
    <mergeCell ref="Z28:AD28"/>
    <mergeCell ref="AE28:AI28"/>
    <mergeCell ref="AJ28:AN28"/>
    <mergeCell ref="AO28:AS28"/>
    <mergeCell ref="AT28:AU28"/>
    <mergeCell ref="A27:F27"/>
    <mergeCell ref="G27:M27"/>
    <mergeCell ref="N27:O27"/>
    <mergeCell ref="P27:T27"/>
    <mergeCell ref="U27:Y27"/>
    <mergeCell ref="Z27:AD27"/>
    <mergeCell ref="AE27:AI27"/>
    <mergeCell ref="AJ27:AN27"/>
    <mergeCell ref="AO27:AS27"/>
    <mergeCell ref="A25:AU25"/>
    <mergeCell ref="A26:F26"/>
    <mergeCell ref="G26:M26"/>
    <mergeCell ref="N26:O26"/>
    <mergeCell ref="P26:T26"/>
    <mergeCell ref="U26:Y26"/>
    <mergeCell ref="Z26:AD26"/>
    <mergeCell ref="AE26:AI26"/>
    <mergeCell ref="AJ26:AN26"/>
    <mergeCell ref="AO26:AS26"/>
    <mergeCell ref="AT26:AU26"/>
  </mergeCells>
  <phoneticPr fontId="1" type="noConversion"/>
  <printOptions horizontalCentered="1"/>
  <pageMargins left="0.35433070866141736" right="0.35433070866141736" top="0.74803149606299213" bottom="0.42" header="0.31496062992125984" footer="0.31496062992125984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utoCAD Drawing" shapeId="4097" r:id="rId4">
          <objectPr defaultSize="0" autoPict="0" r:id="rId5">
            <anchor moveWithCells="1">
              <from>
                <xdr:col>0</xdr:col>
                <xdr:colOff>114300</xdr:colOff>
                <xdr:row>2</xdr:row>
                <xdr:rowOff>66675</xdr:rowOff>
              </from>
              <to>
                <xdr:col>46</xdr:col>
                <xdr:colOff>85725</xdr:colOff>
                <xdr:row>23</xdr:row>
                <xdr:rowOff>85725</xdr:rowOff>
              </to>
            </anchor>
          </objectPr>
        </oleObject>
      </mc:Choice>
      <mc:Fallback>
        <oleObject progId="AutoCAD Drawing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N43"/>
  <sheetViews>
    <sheetView topLeftCell="A13" workbookViewId="0">
      <selection activeCell="BJ37" sqref="BJ37:BL37"/>
    </sheetView>
  </sheetViews>
  <sheetFormatPr defaultColWidth="2" defaultRowHeight="14.25"/>
  <cols>
    <col min="1" max="4" width="2" style="54" customWidth="1"/>
    <col min="5" max="17" width="2" style="54"/>
    <col min="18" max="18" width="2" style="54" customWidth="1"/>
    <col min="19" max="19" width="2" style="54"/>
    <col min="20" max="20" width="2" style="54" customWidth="1"/>
    <col min="21" max="25" width="2" style="54"/>
    <col min="26" max="28" width="2" style="54" customWidth="1"/>
    <col min="29" max="39" width="2" style="54"/>
    <col min="40" max="40" width="2" style="54" customWidth="1"/>
    <col min="41" max="222" width="2" style="54"/>
    <col min="223" max="256" width="2" style="60"/>
    <col min="257" max="260" width="2" style="60" customWidth="1"/>
    <col min="261" max="273" width="2" style="60"/>
    <col min="274" max="274" width="2" style="60" customWidth="1"/>
    <col min="275" max="275" width="2" style="60"/>
    <col min="276" max="276" width="2" style="60" customWidth="1"/>
    <col min="277" max="281" width="2" style="60"/>
    <col min="282" max="284" width="2" style="60" customWidth="1"/>
    <col min="285" max="295" width="2" style="60"/>
    <col min="296" max="296" width="2" style="60" customWidth="1"/>
    <col min="297" max="512" width="2" style="60"/>
    <col min="513" max="516" width="2" style="60" customWidth="1"/>
    <col min="517" max="529" width="2" style="60"/>
    <col min="530" max="530" width="2" style="60" customWidth="1"/>
    <col min="531" max="531" width="2" style="60"/>
    <col min="532" max="532" width="2" style="60" customWidth="1"/>
    <col min="533" max="537" width="2" style="60"/>
    <col min="538" max="540" width="2" style="60" customWidth="1"/>
    <col min="541" max="551" width="2" style="60"/>
    <col min="552" max="552" width="2" style="60" customWidth="1"/>
    <col min="553" max="768" width="2" style="60"/>
    <col min="769" max="772" width="2" style="60" customWidth="1"/>
    <col min="773" max="785" width="2" style="60"/>
    <col min="786" max="786" width="2" style="60" customWidth="1"/>
    <col min="787" max="787" width="2" style="60"/>
    <col min="788" max="788" width="2" style="60" customWidth="1"/>
    <col min="789" max="793" width="2" style="60"/>
    <col min="794" max="796" width="2" style="60" customWidth="1"/>
    <col min="797" max="807" width="2" style="60"/>
    <col min="808" max="808" width="2" style="60" customWidth="1"/>
    <col min="809" max="1024" width="2" style="60"/>
    <col min="1025" max="1028" width="2" style="60" customWidth="1"/>
    <col min="1029" max="1041" width="2" style="60"/>
    <col min="1042" max="1042" width="2" style="60" customWidth="1"/>
    <col min="1043" max="1043" width="2" style="60"/>
    <col min="1044" max="1044" width="2" style="60" customWidth="1"/>
    <col min="1045" max="1049" width="2" style="60"/>
    <col min="1050" max="1052" width="2" style="60" customWidth="1"/>
    <col min="1053" max="1063" width="2" style="60"/>
    <col min="1064" max="1064" width="2" style="60" customWidth="1"/>
    <col min="1065" max="1280" width="2" style="60"/>
    <col min="1281" max="1284" width="2" style="60" customWidth="1"/>
    <col min="1285" max="1297" width="2" style="60"/>
    <col min="1298" max="1298" width="2" style="60" customWidth="1"/>
    <col min="1299" max="1299" width="2" style="60"/>
    <col min="1300" max="1300" width="2" style="60" customWidth="1"/>
    <col min="1301" max="1305" width="2" style="60"/>
    <col min="1306" max="1308" width="2" style="60" customWidth="1"/>
    <col min="1309" max="1319" width="2" style="60"/>
    <col min="1320" max="1320" width="2" style="60" customWidth="1"/>
    <col min="1321" max="1536" width="2" style="60"/>
    <col min="1537" max="1540" width="2" style="60" customWidth="1"/>
    <col min="1541" max="1553" width="2" style="60"/>
    <col min="1554" max="1554" width="2" style="60" customWidth="1"/>
    <col min="1555" max="1555" width="2" style="60"/>
    <col min="1556" max="1556" width="2" style="60" customWidth="1"/>
    <col min="1557" max="1561" width="2" style="60"/>
    <col min="1562" max="1564" width="2" style="60" customWidth="1"/>
    <col min="1565" max="1575" width="2" style="60"/>
    <col min="1576" max="1576" width="2" style="60" customWidth="1"/>
    <col min="1577" max="1792" width="2" style="60"/>
    <col min="1793" max="1796" width="2" style="60" customWidth="1"/>
    <col min="1797" max="1809" width="2" style="60"/>
    <col min="1810" max="1810" width="2" style="60" customWidth="1"/>
    <col min="1811" max="1811" width="2" style="60"/>
    <col min="1812" max="1812" width="2" style="60" customWidth="1"/>
    <col min="1813" max="1817" width="2" style="60"/>
    <col min="1818" max="1820" width="2" style="60" customWidth="1"/>
    <col min="1821" max="1831" width="2" style="60"/>
    <col min="1832" max="1832" width="2" style="60" customWidth="1"/>
    <col min="1833" max="2048" width="2" style="60"/>
    <col min="2049" max="2052" width="2" style="60" customWidth="1"/>
    <col min="2053" max="2065" width="2" style="60"/>
    <col min="2066" max="2066" width="2" style="60" customWidth="1"/>
    <col min="2067" max="2067" width="2" style="60"/>
    <col min="2068" max="2068" width="2" style="60" customWidth="1"/>
    <col min="2069" max="2073" width="2" style="60"/>
    <col min="2074" max="2076" width="2" style="60" customWidth="1"/>
    <col min="2077" max="2087" width="2" style="60"/>
    <col min="2088" max="2088" width="2" style="60" customWidth="1"/>
    <col min="2089" max="2304" width="2" style="60"/>
    <col min="2305" max="2308" width="2" style="60" customWidth="1"/>
    <col min="2309" max="2321" width="2" style="60"/>
    <col min="2322" max="2322" width="2" style="60" customWidth="1"/>
    <col min="2323" max="2323" width="2" style="60"/>
    <col min="2324" max="2324" width="2" style="60" customWidth="1"/>
    <col min="2325" max="2329" width="2" style="60"/>
    <col min="2330" max="2332" width="2" style="60" customWidth="1"/>
    <col min="2333" max="2343" width="2" style="60"/>
    <col min="2344" max="2344" width="2" style="60" customWidth="1"/>
    <col min="2345" max="2560" width="2" style="60"/>
    <col min="2561" max="2564" width="2" style="60" customWidth="1"/>
    <col min="2565" max="2577" width="2" style="60"/>
    <col min="2578" max="2578" width="2" style="60" customWidth="1"/>
    <col min="2579" max="2579" width="2" style="60"/>
    <col min="2580" max="2580" width="2" style="60" customWidth="1"/>
    <col min="2581" max="2585" width="2" style="60"/>
    <col min="2586" max="2588" width="2" style="60" customWidth="1"/>
    <col min="2589" max="2599" width="2" style="60"/>
    <col min="2600" max="2600" width="2" style="60" customWidth="1"/>
    <col min="2601" max="2816" width="2" style="60"/>
    <col min="2817" max="2820" width="2" style="60" customWidth="1"/>
    <col min="2821" max="2833" width="2" style="60"/>
    <col min="2834" max="2834" width="2" style="60" customWidth="1"/>
    <col min="2835" max="2835" width="2" style="60"/>
    <col min="2836" max="2836" width="2" style="60" customWidth="1"/>
    <col min="2837" max="2841" width="2" style="60"/>
    <col min="2842" max="2844" width="2" style="60" customWidth="1"/>
    <col min="2845" max="2855" width="2" style="60"/>
    <col min="2856" max="2856" width="2" style="60" customWidth="1"/>
    <col min="2857" max="3072" width="2" style="60"/>
    <col min="3073" max="3076" width="2" style="60" customWidth="1"/>
    <col min="3077" max="3089" width="2" style="60"/>
    <col min="3090" max="3090" width="2" style="60" customWidth="1"/>
    <col min="3091" max="3091" width="2" style="60"/>
    <col min="3092" max="3092" width="2" style="60" customWidth="1"/>
    <col min="3093" max="3097" width="2" style="60"/>
    <col min="3098" max="3100" width="2" style="60" customWidth="1"/>
    <col min="3101" max="3111" width="2" style="60"/>
    <col min="3112" max="3112" width="2" style="60" customWidth="1"/>
    <col min="3113" max="3328" width="2" style="60"/>
    <col min="3329" max="3332" width="2" style="60" customWidth="1"/>
    <col min="3333" max="3345" width="2" style="60"/>
    <col min="3346" max="3346" width="2" style="60" customWidth="1"/>
    <col min="3347" max="3347" width="2" style="60"/>
    <col min="3348" max="3348" width="2" style="60" customWidth="1"/>
    <col min="3349" max="3353" width="2" style="60"/>
    <col min="3354" max="3356" width="2" style="60" customWidth="1"/>
    <col min="3357" max="3367" width="2" style="60"/>
    <col min="3368" max="3368" width="2" style="60" customWidth="1"/>
    <col min="3369" max="3584" width="2" style="60"/>
    <col min="3585" max="3588" width="2" style="60" customWidth="1"/>
    <col min="3589" max="3601" width="2" style="60"/>
    <col min="3602" max="3602" width="2" style="60" customWidth="1"/>
    <col min="3603" max="3603" width="2" style="60"/>
    <col min="3604" max="3604" width="2" style="60" customWidth="1"/>
    <col min="3605" max="3609" width="2" style="60"/>
    <col min="3610" max="3612" width="2" style="60" customWidth="1"/>
    <col min="3613" max="3623" width="2" style="60"/>
    <col min="3624" max="3624" width="2" style="60" customWidth="1"/>
    <col min="3625" max="3840" width="2" style="60"/>
    <col min="3841" max="3844" width="2" style="60" customWidth="1"/>
    <col min="3845" max="3857" width="2" style="60"/>
    <col min="3858" max="3858" width="2" style="60" customWidth="1"/>
    <col min="3859" max="3859" width="2" style="60"/>
    <col min="3860" max="3860" width="2" style="60" customWidth="1"/>
    <col min="3861" max="3865" width="2" style="60"/>
    <col min="3866" max="3868" width="2" style="60" customWidth="1"/>
    <col min="3869" max="3879" width="2" style="60"/>
    <col min="3880" max="3880" width="2" style="60" customWidth="1"/>
    <col min="3881" max="4096" width="2" style="60"/>
    <col min="4097" max="4100" width="2" style="60" customWidth="1"/>
    <col min="4101" max="4113" width="2" style="60"/>
    <col min="4114" max="4114" width="2" style="60" customWidth="1"/>
    <col min="4115" max="4115" width="2" style="60"/>
    <col min="4116" max="4116" width="2" style="60" customWidth="1"/>
    <col min="4117" max="4121" width="2" style="60"/>
    <col min="4122" max="4124" width="2" style="60" customWidth="1"/>
    <col min="4125" max="4135" width="2" style="60"/>
    <col min="4136" max="4136" width="2" style="60" customWidth="1"/>
    <col min="4137" max="4352" width="2" style="60"/>
    <col min="4353" max="4356" width="2" style="60" customWidth="1"/>
    <col min="4357" max="4369" width="2" style="60"/>
    <col min="4370" max="4370" width="2" style="60" customWidth="1"/>
    <col min="4371" max="4371" width="2" style="60"/>
    <col min="4372" max="4372" width="2" style="60" customWidth="1"/>
    <col min="4373" max="4377" width="2" style="60"/>
    <col min="4378" max="4380" width="2" style="60" customWidth="1"/>
    <col min="4381" max="4391" width="2" style="60"/>
    <col min="4392" max="4392" width="2" style="60" customWidth="1"/>
    <col min="4393" max="4608" width="2" style="60"/>
    <col min="4609" max="4612" width="2" style="60" customWidth="1"/>
    <col min="4613" max="4625" width="2" style="60"/>
    <col min="4626" max="4626" width="2" style="60" customWidth="1"/>
    <col min="4627" max="4627" width="2" style="60"/>
    <col min="4628" max="4628" width="2" style="60" customWidth="1"/>
    <col min="4629" max="4633" width="2" style="60"/>
    <col min="4634" max="4636" width="2" style="60" customWidth="1"/>
    <col min="4637" max="4647" width="2" style="60"/>
    <col min="4648" max="4648" width="2" style="60" customWidth="1"/>
    <col min="4649" max="4864" width="2" style="60"/>
    <col min="4865" max="4868" width="2" style="60" customWidth="1"/>
    <col min="4869" max="4881" width="2" style="60"/>
    <col min="4882" max="4882" width="2" style="60" customWidth="1"/>
    <col min="4883" max="4883" width="2" style="60"/>
    <col min="4884" max="4884" width="2" style="60" customWidth="1"/>
    <col min="4885" max="4889" width="2" style="60"/>
    <col min="4890" max="4892" width="2" style="60" customWidth="1"/>
    <col min="4893" max="4903" width="2" style="60"/>
    <col min="4904" max="4904" width="2" style="60" customWidth="1"/>
    <col min="4905" max="5120" width="2" style="60"/>
    <col min="5121" max="5124" width="2" style="60" customWidth="1"/>
    <col min="5125" max="5137" width="2" style="60"/>
    <col min="5138" max="5138" width="2" style="60" customWidth="1"/>
    <col min="5139" max="5139" width="2" style="60"/>
    <col min="5140" max="5140" width="2" style="60" customWidth="1"/>
    <col min="5141" max="5145" width="2" style="60"/>
    <col min="5146" max="5148" width="2" style="60" customWidth="1"/>
    <col min="5149" max="5159" width="2" style="60"/>
    <col min="5160" max="5160" width="2" style="60" customWidth="1"/>
    <col min="5161" max="5376" width="2" style="60"/>
    <col min="5377" max="5380" width="2" style="60" customWidth="1"/>
    <col min="5381" max="5393" width="2" style="60"/>
    <col min="5394" max="5394" width="2" style="60" customWidth="1"/>
    <col min="5395" max="5395" width="2" style="60"/>
    <col min="5396" max="5396" width="2" style="60" customWidth="1"/>
    <col min="5397" max="5401" width="2" style="60"/>
    <col min="5402" max="5404" width="2" style="60" customWidth="1"/>
    <col min="5405" max="5415" width="2" style="60"/>
    <col min="5416" max="5416" width="2" style="60" customWidth="1"/>
    <col min="5417" max="5632" width="2" style="60"/>
    <col min="5633" max="5636" width="2" style="60" customWidth="1"/>
    <col min="5637" max="5649" width="2" style="60"/>
    <col min="5650" max="5650" width="2" style="60" customWidth="1"/>
    <col min="5651" max="5651" width="2" style="60"/>
    <col min="5652" max="5652" width="2" style="60" customWidth="1"/>
    <col min="5653" max="5657" width="2" style="60"/>
    <col min="5658" max="5660" width="2" style="60" customWidth="1"/>
    <col min="5661" max="5671" width="2" style="60"/>
    <col min="5672" max="5672" width="2" style="60" customWidth="1"/>
    <col min="5673" max="5888" width="2" style="60"/>
    <col min="5889" max="5892" width="2" style="60" customWidth="1"/>
    <col min="5893" max="5905" width="2" style="60"/>
    <col min="5906" max="5906" width="2" style="60" customWidth="1"/>
    <col min="5907" max="5907" width="2" style="60"/>
    <col min="5908" max="5908" width="2" style="60" customWidth="1"/>
    <col min="5909" max="5913" width="2" style="60"/>
    <col min="5914" max="5916" width="2" style="60" customWidth="1"/>
    <col min="5917" max="5927" width="2" style="60"/>
    <col min="5928" max="5928" width="2" style="60" customWidth="1"/>
    <col min="5929" max="6144" width="2" style="60"/>
    <col min="6145" max="6148" width="2" style="60" customWidth="1"/>
    <col min="6149" max="6161" width="2" style="60"/>
    <col min="6162" max="6162" width="2" style="60" customWidth="1"/>
    <col min="6163" max="6163" width="2" style="60"/>
    <col min="6164" max="6164" width="2" style="60" customWidth="1"/>
    <col min="6165" max="6169" width="2" style="60"/>
    <col min="6170" max="6172" width="2" style="60" customWidth="1"/>
    <col min="6173" max="6183" width="2" style="60"/>
    <col min="6184" max="6184" width="2" style="60" customWidth="1"/>
    <col min="6185" max="6400" width="2" style="60"/>
    <col min="6401" max="6404" width="2" style="60" customWidth="1"/>
    <col min="6405" max="6417" width="2" style="60"/>
    <col min="6418" max="6418" width="2" style="60" customWidth="1"/>
    <col min="6419" max="6419" width="2" style="60"/>
    <col min="6420" max="6420" width="2" style="60" customWidth="1"/>
    <col min="6421" max="6425" width="2" style="60"/>
    <col min="6426" max="6428" width="2" style="60" customWidth="1"/>
    <col min="6429" max="6439" width="2" style="60"/>
    <col min="6440" max="6440" width="2" style="60" customWidth="1"/>
    <col min="6441" max="6656" width="2" style="60"/>
    <col min="6657" max="6660" width="2" style="60" customWidth="1"/>
    <col min="6661" max="6673" width="2" style="60"/>
    <col min="6674" max="6674" width="2" style="60" customWidth="1"/>
    <col min="6675" max="6675" width="2" style="60"/>
    <col min="6676" max="6676" width="2" style="60" customWidth="1"/>
    <col min="6677" max="6681" width="2" style="60"/>
    <col min="6682" max="6684" width="2" style="60" customWidth="1"/>
    <col min="6685" max="6695" width="2" style="60"/>
    <col min="6696" max="6696" width="2" style="60" customWidth="1"/>
    <col min="6697" max="6912" width="2" style="60"/>
    <col min="6913" max="6916" width="2" style="60" customWidth="1"/>
    <col min="6917" max="6929" width="2" style="60"/>
    <col min="6930" max="6930" width="2" style="60" customWidth="1"/>
    <col min="6931" max="6931" width="2" style="60"/>
    <col min="6932" max="6932" width="2" style="60" customWidth="1"/>
    <col min="6933" max="6937" width="2" style="60"/>
    <col min="6938" max="6940" width="2" style="60" customWidth="1"/>
    <col min="6941" max="6951" width="2" style="60"/>
    <col min="6952" max="6952" width="2" style="60" customWidth="1"/>
    <col min="6953" max="7168" width="2" style="60"/>
    <col min="7169" max="7172" width="2" style="60" customWidth="1"/>
    <col min="7173" max="7185" width="2" style="60"/>
    <col min="7186" max="7186" width="2" style="60" customWidth="1"/>
    <col min="7187" max="7187" width="2" style="60"/>
    <col min="7188" max="7188" width="2" style="60" customWidth="1"/>
    <col min="7189" max="7193" width="2" style="60"/>
    <col min="7194" max="7196" width="2" style="60" customWidth="1"/>
    <col min="7197" max="7207" width="2" style="60"/>
    <col min="7208" max="7208" width="2" style="60" customWidth="1"/>
    <col min="7209" max="7424" width="2" style="60"/>
    <col min="7425" max="7428" width="2" style="60" customWidth="1"/>
    <col min="7429" max="7441" width="2" style="60"/>
    <col min="7442" max="7442" width="2" style="60" customWidth="1"/>
    <col min="7443" max="7443" width="2" style="60"/>
    <col min="7444" max="7444" width="2" style="60" customWidth="1"/>
    <col min="7445" max="7449" width="2" style="60"/>
    <col min="7450" max="7452" width="2" style="60" customWidth="1"/>
    <col min="7453" max="7463" width="2" style="60"/>
    <col min="7464" max="7464" width="2" style="60" customWidth="1"/>
    <col min="7465" max="7680" width="2" style="60"/>
    <col min="7681" max="7684" width="2" style="60" customWidth="1"/>
    <col min="7685" max="7697" width="2" style="60"/>
    <col min="7698" max="7698" width="2" style="60" customWidth="1"/>
    <col min="7699" max="7699" width="2" style="60"/>
    <col min="7700" max="7700" width="2" style="60" customWidth="1"/>
    <col min="7701" max="7705" width="2" style="60"/>
    <col min="7706" max="7708" width="2" style="60" customWidth="1"/>
    <col min="7709" max="7719" width="2" style="60"/>
    <col min="7720" max="7720" width="2" style="60" customWidth="1"/>
    <col min="7721" max="7936" width="2" style="60"/>
    <col min="7937" max="7940" width="2" style="60" customWidth="1"/>
    <col min="7941" max="7953" width="2" style="60"/>
    <col min="7954" max="7954" width="2" style="60" customWidth="1"/>
    <col min="7955" max="7955" width="2" style="60"/>
    <col min="7956" max="7956" width="2" style="60" customWidth="1"/>
    <col min="7957" max="7961" width="2" style="60"/>
    <col min="7962" max="7964" width="2" style="60" customWidth="1"/>
    <col min="7965" max="7975" width="2" style="60"/>
    <col min="7976" max="7976" width="2" style="60" customWidth="1"/>
    <col min="7977" max="8192" width="2" style="60"/>
    <col min="8193" max="8196" width="2" style="60" customWidth="1"/>
    <col min="8197" max="8209" width="2" style="60"/>
    <col min="8210" max="8210" width="2" style="60" customWidth="1"/>
    <col min="8211" max="8211" width="2" style="60"/>
    <col min="8212" max="8212" width="2" style="60" customWidth="1"/>
    <col min="8213" max="8217" width="2" style="60"/>
    <col min="8218" max="8220" width="2" style="60" customWidth="1"/>
    <col min="8221" max="8231" width="2" style="60"/>
    <col min="8232" max="8232" width="2" style="60" customWidth="1"/>
    <col min="8233" max="8448" width="2" style="60"/>
    <col min="8449" max="8452" width="2" style="60" customWidth="1"/>
    <col min="8453" max="8465" width="2" style="60"/>
    <col min="8466" max="8466" width="2" style="60" customWidth="1"/>
    <col min="8467" max="8467" width="2" style="60"/>
    <col min="8468" max="8468" width="2" style="60" customWidth="1"/>
    <col min="8469" max="8473" width="2" style="60"/>
    <col min="8474" max="8476" width="2" style="60" customWidth="1"/>
    <col min="8477" max="8487" width="2" style="60"/>
    <col min="8488" max="8488" width="2" style="60" customWidth="1"/>
    <col min="8489" max="8704" width="2" style="60"/>
    <col min="8705" max="8708" width="2" style="60" customWidth="1"/>
    <col min="8709" max="8721" width="2" style="60"/>
    <col min="8722" max="8722" width="2" style="60" customWidth="1"/>
    <col min="8723" max="8723" width="2" style="60"/>
    <col min="8724" max="8724" width="2" style="60" customWidth="1"/>
    <col min="8725" max="8729" width="2" style="60"/>
    <col min="8730" max="8732" width="2" style="60" customWidth="1"/>
    <col min="8733" max="8743" width="2" style="60"/>
    <col min="8744" max="8744" width="2" style="60" customWidth="1"/>
    <col min="8745" max="8960" width="2" style="60"/>
    <col min="8961" max="8964" width="2" style="60" customWidth="1"/>
    <col min="8965" max="8977" width="2" style="60"/>
    <col min="8978" max="8978" width="2" style="60" customWidth="1"/>
    <col min="8979" max="8979" width="2" style="60"/>
    <col min="8980" max="8980" width="2" style="60" customWidth="1"/>
    <col min="8981" max="8985" width="2" style="60"/>
    <col min="8986" max="8988" width="2" style="60" customWidth="1"/>
    <col min="8989" max="8999" width="2" style="60"/>
    <col min="9000" max="9000" width="2" style="60" customWidth="1"/>
    <col min="9001" max="9216" width="2" style="60"/>
    <col min="9217" max="9220" width="2" style="60" customWidth="1"/>
    <col min="9221" max="9233" width="2" style="60"/>
    <col min="9234" max="9234" width="2" style="60" customWidth="1"/>
    <col min="9235" max="9235" width="2" style="60"/>
    <col min="9236" max="9236" width="2" style="60" customWidth="1"/>
    <col min="9237" max="9241" width="2" style="60"/>
    <col min="9242" max="9244" width="2" style="60" customWidth="1"/>
    <col min="9245" max="9255" width="2" style="60"/>
    <col min="9256" max="9256" width="2" style="60" customWidth="1"/>
    <col min="9257" max="9472" width="2" style="60"/>
    <col min="9473" max="9476" width="2" style="60" customWidth="1"/>
    <col min="9477" max="9489" width="2" style="60"/>
    <col min="9490" max="9490" width="2" style="60" customWidth="1"/>
    <col min="9491" max="9491" width="2" style="60"/>
    <col min="9492" max="9492" width="2" style="60" customWidth="1"/>
    <col min="9493" max="9497" width="2" style="60"/>
    <col min="9498" max="9500" width="2" style="60" customWidth="1"/>
    <col min="9501" max="9511" width="2" style="60"/>
    <col min="9512" max="9512" width="2" style="60" customWidth="1"/>
    <col min="9513" max="9728" width="2" style="60"/>
    <col min="9729" max="9732" width="2" style="60" customWidth="1"/>
    <col min="9733" max="9745" width="2" style="60"/>
    <col min="9746" max="9746" width="2" style="60" customWidth="1"/>
    <col min="9747" max="9747" width="2" style="60"/>
    <col min="9748" max="9748" width="2" style="60" customWidth="1"/>
    <col min="9749" max="9753" width="2" style="60"/>
    <col min="9754" max="9756" width="2" style="60" customWidth="1"/>
    <col min="9757" max="9767" width="2" style="60"/>
    <col min="9768" max="9768" width="2" style="60" customWidth="1"/>
    <col min="9769" max="9984" width="2" style="60"/>
    <col min="9985" max="9988" width="2" style="60" customWidth="1"/>
    <col min="9989" max="10001" width="2" style="60"/>
    <col min="10002" max="10002" width="2" style="60" customWidth="1"/>
    <col min="10003" max="10003" width="2" style="60"/>
    <col min="10004" max="10004" width="2" style="60" customWidth="1"/>
    <col min="10005" max="10009" width="2" style="60"/>
    <col min="10010" max="10012" width="2" style="60" customWidth="1"/>
    <col min="10013" max="10023" width="2" style="60"/>
    <col min="10024" max="10024" width="2" style="60" customWidth="1"/>
    <col min="10025" max="10240" width="2" style="60"/>
    <col min="10241" max="10244" width="2" style="60" customWidth="1"/>
    <col min="10245" max="10257" width="2" style="60"/>
    <col min="10258" max="10258" width="2" style="60" customWidth="1"/>
    <col min="10259" max="10259" width="2" style="60"/>
    <col min="10260" max="10260" width="2" style="60" customWidth="1"/>
    <col min="10261" max="10265" width="2" style="60"/>
    <col min="10266" max="10268" width="2" style="60" customWidth="1"/>
    <col min="10269" max="10279" width="2" style="60"/>
    <col min="10280" max="10280" width="2" style="60" customWidth="1"/>
    <col min="10281" max="10496" width="2" style="60"/>
    <col min="10497" max="10500" width="2" style="60" customWidth="1"/>
    <col min="10501" max="10513" width="2" style="60"/>
    <col min="10514" max="10514" width="2" style="60" customWidth="1"/>
    <col min="10515" max="10515" width="2" style="60"/>
    <col min="10516" max="10516" width="2" style="60" customWidth="1"/>
    <col min="10517" max="10521" width="2" style="60"/>
    <col min="10522" max="10524" width="2" style="60" customWidth="1"/>
    <col min="10525" max="10535" width="2" style="60"/>
    <col min="10536" max="10536" width="2" style="60" customWidth="1"/>
    <col min="10537" max="10752" width="2" style="60"/>
    <col min="10753" max="10756" width="2" style="60" customWidth="1"/>
    <col min="10757" max="10769" width="2" style="60"/>
    <col min="10770" max="10770" width="2" style="60" customWidth="1"/>
    <col min="10771" max="10771" width="2" style="60"/>
    <col min="10772" max="10772" width="2" style="60" customWidth="1"/>
    <col min="10773" max="10777" width="2" style="60"/>
    <col min="10778" max="10780" width="2" style="60" customWidth="1"/>
    <col min="10781" max="10791" width="2" style="60"/>
    <col min="10792" max="10792" width="2" style="60" customWidth="1"/>
    <col min="10793" max="11008" width="2" style="60"/>
    <col min="11009" max="11012" width="2" style="60" customWidth="1"/>
    <col min="11013" max="11025" width="2" style="60"/>
    <col min="11026" max="11026" width="2" style="60" customWidth="1"/>
    <col min="11027" max="11027" width="2" style="60"/>
    <col min="11028" max="11028" width="2" style="60" customWidth="1"/>
    <col min="11029" max="11033" width="2" style="60"/>
    <col min="11034" max="11036" width="2" style="60" customWidth="1"/>
    <col min="11037" max="11047" width="2" style="60"/>
    <col min="11048" max="11048" width="2" style="60" customWidth="1"/>
    <col min="11049" max="11264" width="2" style="60"/>
    <col min="11265" max="11268" width="2" style="60" customWidth="1"/>
    <col min="11269" max="11281" width="2" style="60"/>
    <col min="11282" max="11282" width="2" style="60" customWidth="1"/>
    <col min="11283" max="11283" width="2" style="60"/>
    <col min="11284" max="11284" width="2" style="60" customWidth="1"/>
    <col min="11285" max="11289" width="2" style="60"/>
    <col min="11290" max="11292" width="2" style="60" customWidth="1"/>
    <col min="11293" max="11303" width="2" style="60"/>
    <col min="11304" max="11304" width="2" style="60" customWidth="1"/>
    <col min="11305" max="11520" width="2" style="60"/>
    <col min="11521" max="11524" width="2" style="60" customWidth="1"/>
    <col min="11525" max="11537" width="2" style="60"/>
    <col min="11538" max="11538" width="2" style="60" customWidth="1"/>
    <col min="11539" max="11539" width="2" style="60"/>
    <col min="11540" max="11540" width="2" style="60" customWidth="1"/>
    <col min="11541" max="11545" width="2" style="60"/>
    <col min="11546" max="11548" width="2" style="60" customWidth="1"/>
    <col min="11549" max="11559" width="2" style="60"/>
    <col min="11560" max="11560" width="2" style="60" customWidth="1"/>
    <col min="11561" max="11776" width="2" style="60"/>
    <col min="11777" max="11780" width="2" style="60" customWidth="1"/>
    <col min="11781" max="11793" width="2" style="60"/>
    <col min="11794" max="11794" width="2" style="60" customWidth="1"/>
    <col min="11795" max="11795" width="2" style="60"/>
    <col min="11796" max="11796" width="2" style="60" customWidth="1"/>
    <col min="11797" max="11801" width="2" style="60"/>
    <col min="11802" max="11804" width="2" style="60" customWidth="1"/>
    <col min="11805" max="11815" width="2" style="60"/>
    <col min="11816" max="11816" width="2" style="60" customWidth="1"/>
    <col min="11817" max="12032" width="2" style="60"/>
    <col min="12033" max="12036" width="2" style="60" customWidth="1"/>
    <col min="12037" max="12049" width="2" style="60"/>
    <col min="12050" max="12050" width="2" style="60" customWidth="1"/>
    <col min="12051" max="12051" width="2" style="60"/>
    <col min="12052" max="12052" width="2" style="60" customWidth="1"/>
    <col min="12053" max="12057" width="2" style="60"/>
    <col min="12058" max="12060" width="2" style="60" customWidth="1"/>
    <col min="12061" max="12071" width="2" style="60"/>
    <col min="12072" max="12072" width="2" style="60" customWidth="1"/>
    <col min="12073" max="12288" width="2" style="60"/>
    <col min="12289" max="12292" width="2" style="60" customWidth="1"/>
    <col min="12293" max="12305" width="2" style="60"/>
    <col min="12306" max="12306" width="2" style="60" customWidth="1"/>
    <col min="12307" max="12307" width="2" style="60"/>
    <col min="12308" max="12308" width="2" style="60" customWidth="1"/>
    <col min="12309" max="12313" width="2" style="60"/>
    <col min="12314" max="12316" width="2" style="60" customWidth="1"/>
    <col min="12317" max="12327" width="2" style="60"/>
    <col min="12328" max="12328" width="2" style="60" customWidth="1"/>
    <col min="12329" max="12544" width="2" style="60"/>
    <col min="12545" max="12548" width="2" style="60" customWidth="1"/>
    <col min="12549" max="12561" width="2" style="60"/>
    <col min="12562" max="12562" width="2" style="60" customWidth="1"/>
    <col min="12563" max="12563" width="2" style="60"/>
    <col min="12564" max="12564" width="2" style="60" customWidth="1"/>
    <col min="12565" max="12569" width="2" style="60"/>
    <col min="12570" max="12572" width="2" style="60" customWidth="1"/>
    <col min="12573" max="12583" width="2" style="60"/>
    <col min="12584" max="12584" width="2" style="60" customWidth="1"/>
    <col min="12585" max="12800" width="2" style="60"/>
    <col min="12801" max="12804" width="2" style="60" customWidth="1"/>
    <col min="12805" max="12817" width="2" style="60"/>
    <col min="12818" max="12818" width="2" style="60" customWidth="1"/>
    <col min="12819" max="12819" width="2" style="60"/>
    <col min="12820" max="12820" width="2" style="60" customWidth="1"/>
    <col min="12821" max="12825" width="2" style="60"/>
    <col min="12826" max="12828" width="2" style="60" customWidth="1"/>
    <col min="12829" max="12839" width="2" style="60"/>
    <col min="12840" max="12840" width="2" style="60" customWidth="1"/>
    <col min="12841" max="13056" width="2" style="60"/>
    <col min="13057" max="13060" width="2" style="60" customWidth="1"/>
    <col min="13061" max="13073" width="2" style="60"/>
    <col min="13074" max="13074" width="2" style="60" customWidth="1"/>
    <col min="13075" max="13075" width="2" style="60"/>
    <col min="13076" max="13076" width="2" style="60" customWidth="1"/>
    <col min="13077" max="13081" width="2" style="60"/>
    <col min="13082" max="13084" width="2" style="60" customWidth="1"/>
    <col min="13085" max="13095" width="2" style="60"/>
    <col min="13096" max="13096" width="2" style="60" customWidth="1"/>
    <col min="13097" max="13312" width="2" style="60"/>
    <col min="13313" max="13316" width="2" style="60" customWidth="1"/>
    <col min="13317" max="13329" width="2" style="60"/>
    <col min="13330" max="13330" width="2" style="60" customWidth="1"/>
    <col min="13331" max="13331" width="2" style="60"/>
    <col min="13332" max="13332" width="2" style="60" customWidth="1"/>
    <col min="13333" max="13337" width="2" style="60"/>
    <col min="13338" max="13340" width="2" style="60" customWidth="1"/>
    <col min="13341" max="13351" width="2" style="60"/>
    <col min="13352" max="13352" width="2" style="60" customWidth="1"/>
    <col min="13353" max="13568" width="2" style="60"/>
    <col min="13569" max="13572" width="2" style="60" customWidth="1"/>
    <col min="13573" max="13585" width="2" style="60"/>
    <col min="13586" max="13586" width="2" style="60" customWidth="1"/>
    <col min="13587" max="13587" width="2" style="60"/>
    <col min="13588" max="13588" width="2" style="60" customWidth="1"/>
    <col min="13589" max="13593" width="2" style="60"/>
    <col min="13594" max="13596" width="2" style="60" customWidth="1"/>
    <col min="13597" max="13607" width="2" style="60"/>
    <col min="13608" max="13608" width="2" style="60" customWidth="1"/>
    <col min="13609" max="13824" width="2" style="60"/>
    <col min="13825" max="13828" width="2" style="60" customWidth="1"/>
    <col min="13829" max="13841" width="2" style="60"/>
    <col min="13842" max="13842" width="2" style="60" customWidth="1"/>
    <col min="13843" max="13843" width="2" style="60"/>
    <col min="13844" max="13844" width="2" style="60" customWidth="1"/>
    <col min="13845" max="13849" width="2" style="60"/>
    <col min="13850" max="13852" width="2" style="60" customWidth="1"/>
    <col min="13853" max="13863" width="2" style="60"/>
    <col min="13864" max="13864" width="2" style="60" customWidth="1"/>
    <col min="13865" max="14080" width="2" style="60"/>
    <col min="14081" max="14084" width="2" style="60" customWidth="1"/>
    <col min="14085" max="14097" width="2" style="60"/>
    <col min="14098" max="14098" width="2" style="60" customWidth="1"/>
    <col min="14099" max="14099" width="2" style="60"/>
    <col min="14100" max="14100" width="2" style="60" customWidth="1"/>
    <col min="14101" max="14105" width="2" style="60"/>
    <col min="14106" max="14108" width="2" style="60" customWidth="1"/>
    <col min="14109" max="14119" width="2" style="60"/>
    <col min="14120" max="14120" width="2" style="60" customWidth="1"/>
    <col min="14121" max="14336" width="2" style="60"/>
    <col min="14337" max="14340" width="2" style="60" customWidth="1"/>
    <col min="14341" max="14353" width="2" style="60"/>
    <col min="14354" max="14354" width="2" style="60" customWidth="1"/>
    <col min="14355" max="14355" width="2" style="60"/>
    <col min="14356" max="14356" width="2" style="60" customWidth="1"/>
    <col min="14357" max="14361" width="2" style="60"/>
    <col min="14362" max="14364" width="2" style="60" customWidth="1"/>
    <col min="14365" max="14375" width="2" style="60"/>
    <col min="14376" max="14376" width="2" style="60" customWidth="1"/>
    <col min="14377" max="14592" width="2" style="60"/>
    <col min="14593" max="14596" width="2" style="60" customWidth="1"/>
    <col min="14597" max="14609" width="2" style="60"/>
    <col min="14610" max="14610" width="2" style="60" customWidth="1"/>
    <col min="14611" max="14611" width="2" style="60"/>
    <col min="14612" max="14612" width="2" style="60" customWidth="1"/>
    <col min="14613" max="14617" width="2" style="60"/>
    <col min="14618" max="14620" width="2" style="60" customWidth="1"/>
    <col min="14621" max="14631" width="2" style="60"/>
    <col min="14632" max="14632" width="2" style="60" customWidth="1"/>
    <col min="14633" max="14848" width="2" style="60"/>
    <col min="14849" max="14852" width="2" style="60" customWidth="1"/>
    <col min="14853" max="14865" width="2" style="60"/>
    <col min="14866" max="14866" width="2" style="60" customWidth="1"/>
    <col min="14867" max="14867" width="2" style="60"/>
    <col min="14868" max="14868" width="2" style="60" customWidth="1"/>
    <col min="14869" max="14873" width="2" style="60"/>
    <col min="14874" max="14876" width="2" style="60" customWidth="1"/>
    <col min="14877" max="14887" width="2" style="60"/>
    <col min="14888" max="14888" width="2" style="60" customWidth="1"/>
    <col min="14889" max="15104" width="2" style="60"/>
    <col min="15105" max="15108" width="2" style="60" customWidth="1"/>
    <col min="15109" max="15121" width="2" style="60"/>
    <col min="15122" max="15122" width="2" style="60" customWidth="1"/>
    <col min="15123" max="15123" width="2" style="60"/>
    <col min="15124" max="15124" width="2" style="60" customWidth="1"/>
    <col min="15125" max="15129" width="2" style="60"/>
    <col min="15130" max="15132" width="2" style="60" customWidth="1"/>
    <col min="15133" max="15143" width="2" style="60"/>
    <col min="15144" max="15144" width="2" style="60" customWidth="1"/>
    <col min="15145" max="15360" width="2" style="60"/>
    <col min="15361" max="15364" width="2" style="60" customWidth="1"/>
    <col min="15365" max="15377" width="2" style="60"/>
    <col min="15378" max="15378" width="2" style="60" customWidth="1"/>
    <col min="15379" max="15379" width="2" style="60"/>
    <col min="15380" max="15380" width="2" style="60" customWidth="1"/>
    <col min="15381" max="15385" width="2" style="60"/>
    <col min="15386" max="15388" width="2" style="60" customWidth="1"/>
    <col min="15389" max="15399" width="2" style="60"/>
    <col min="15400" max="15400" width="2" style="60" customWidth="1"/>
    <col min="15401" max="15616" width="2" style="60"/>
    <col min="15617" max="15620" width="2" style="60" customWidth="1"/>
    <col min="15621" max="15633" width="2" style="60"/>
    <col min="15634" max="15634" width="2" style="60" customWidth="1"/>
    <col min="15635" max="15635" width="2" style="60"/>
    <col min="15636" max="15636" width="2" style="60" customWidth="1"/>
    <col min="15637" max="15641" width="2" style="60"/>
    <col min="15642" max="15644" width="2" style="60" customWidth="1"/>
    <col min="15645" max="15655" width="2" style="60"/>
    <col min="15656" max="15656" width="2" style="60" customWidth="1"/>
    <col min="15657" max="15872" width="2" style="60"/>
    <col min="15873" max="15876" width="2" style="60" customWidth="1"/>
    <col min="15877" max="15889" width="2" style="60"/>
    <col min="15890" max="15890" width="2" style="60" customWidth="1"/>
    <col min="15891" max="15891" width="2" style="60"/>
    <col min="15892" max="15892" width="2" style="60" customWidth="1"/>
    <col min="15893" max="15897" width="2" style="60"/>
    <col min="15898" max="15900" width="2" style="60" customWidth="1"/>
    <col min="15901" max="15911" width="2" style="60"/>
    <col min="15912" max="15912" width="2" style="60" customWidth="1"/>
    <col min="15913" max="16128" width="2" style="60"/>
    <col min="16129" max="16132" width="2" style="60" customWidth="1"/>
    <col min="16133" max="16145" width="2" style="60"/>
    <col min="16146" max="16146" width="2" style="60" customWidth="1"/>
    <col min="16147" max="16147" width="2" style="60"/>
    <col min="16148" max="16148" width="2" style="60" customWidth="1"/>
    <col min="16149" max="16153" width="2" style="60"/>
    <col min="16154" max="16156" width="2" style="60" customWidth="1"/>
    <col min="16157" max="16167" width="2" style="60"/>
    <col min="16168" max="16168" width="2" style="60" customWidth="1"/>
    <col min="16169" max="16384" width="2" style="60"/>
  </cols>
  <sheetData>
    <row r="1" spans="1:48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  <c r="AV1" s="53"/>
    </row>
    <row r="2" spans="1:48">
      <c r="A2" s="56"/>
      <c r="B2" s="57" t="s">
        <v>111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8"/>
      <c r="AV2" s="53"/>
    </row>
    <row r="3" spans="1:48">
      <c r="A3" s="56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8"/>
      <c r="AV3" s="53"/>
    </row>
    <row r="4" spans="1:48">
      <c r="A4" s="56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8"/>
      <c r="AV4" s="53"/>
    </row>
    <row r="5" spans="1:48">
      <c r="A5" s="56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8"/>
      <c r="AV5" s="53"/>
    </row>
    <row r="6" spans="1:48">
      <c r="A6" s="56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8"/>
      <c r="AV6" s="53"/>
    </row>
    <row r="7" spans="1:48">
      <c r="A7" s="56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8"/>
      <c r="AV7" s="53"/>
    </row>
    <row r="8" spans="1:48">
      <c r="A8" s="56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8"/>
      <c r="AV8" s="53"/>
    </row>
    <row r="9" spans="1:48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8"/>
      <c r="AV9" s="53"/>
    </row>
    <row r="10" spans="1:48">
      <c r="A10" s="5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8"/>
      <c r="AV10" s="53"/>
    </row>
    <row r="11" spans="1:48">
      <c r="A11" s="56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8"/>
      <c r="AV11" s="53"/>
    </row>
    <row r="12" spans="1:48">
      <c r="A12" s="56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8"/>
      <c r="AV12" s="53"/>
    </row>
    <row r="13" spans="1:48">
      <c r="A13" s="56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8"/>
      <c r="AV13" s="53"/>
    </row>
    <row r="14" spans="1:48">
      <c r="A14" s="5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8"/>
      <c r="AV14" s="53"/>
    </row>
    <row r="15" spans="1:48">
      <c r="A15" s="56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8"/>
      <c r="AV15" s="53"/>
    </row>
    <row r="16" spans="1:48">
      <c r="A16" s="56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8"/>
      <c r="AV16" s="53"/>
    </row>
    <row r="17" spans="1:222">
      <c r="A17" s="56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8"/>
      <c r="AV17" s="53"/>
    </row>
    <row r="18" spans="1:222">
      <c r="A18" s="56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8"/>
      <c r="AV18" s="53"/>
    </row>
    <row r="19" spans="1:222">
      <c r="A19" s="56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8"/>
      <c r="AV19" s="53"/>
    </row>
    <row r="20" spans="1:222">
      <c r="A20" s="56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8"/>
      <c r="AV20" s="53"/>
    </row>
    <row r="21" spans="1:222">
      <c r="A21" s="56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8"/>
      <c r="AV21" s="53"/>
    </row>
    <row r="22" spans="1:222">
      <c r="A22" s="56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8"/>
      <c r="AV22" s="53"/>
    </row>
    <row r="23" spans="1:222">
      <c r="A23" s="56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8"/>
      <c r="AV23" s="53"/>
    </row>
    <row r="24" spans="1:222" ht="15" thickBot="1">
      <c r="A24" s="56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8"/>
      <c r="AV24" s="53"/>
    </row>
    <row r="25" spans="1:222" s="63" customFormat="1" ht="18.75" customHeight="1">
      <c r="A25" s="114" t="s">
        <v>112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6"/>
      <c r="AV25" s="61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</row>
    <row r="26" spans="1:222" s="65" customFormat="1" ht="18.75" customHeight="1">
      <c r="A26" s="117" t="s">
        <v>113</v>
      </c>
      <c r="B26" s="118"/>
      <c r="C26" s="118"/>
      <c r="D26" s="118"/>
      <c r="E26" s="118"/>
      <c r="F26" s="118"/>
      <c r="G26" s="118" t="s">
        <v>114</v>
      </c>
      <c r="H26" s="118"/>
      <c r="I26" s="118"/>
      <c r="J26" s="118"/>
      <c r="K26" s="118"/>
      <c r="L26" s="118"/>
      <c r="M26" s="118"/>
      <c r="N26" s="118" t="s">
        <v>115</v>
      </c>
      <c r="O26" s="118"/>
      <c r="P26" s="119">
        <v>700</v>
      </c>
      <c r="Q26" s="119"/>
      <c r="R26" s="119"/>
      <c r="S26" s="119"/>
      <c r="T26" s="119"/>
      <c r="U26" s="119">
        <v>1000</v>
      </c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8" t="s">
        <v>116</v>
      </c>
      <c r="AU26" s="120"/>
      <c r="AV26" s="64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</row>
    <row r="27" spans="1:222" s="65" customFormat="1" ht="18.75" customHeight="1">
      <c r="A27" s="117" t="s">
        <v>154</v>
      </c>
      <c r="B27" s="118"/>
      <c r="C27" s="118"/>
      <c r="D27" s="118"/>
      <c r="E27" s="118"/>
      <c r="F27" s="118"/>
      <c r="G27" s="118" t="s">
        <v>118</v>
      </c>
      <c r="H27" s="118"/>
      <c r="I27" s="118"/>
      <c r="J27" s="118"/>
      <c r="K27" s="118"/>
      <c r="L27" s="118"/>
      <c r="M27" s="118"/>
      <c r="N27" s="118" t="s">
        <v>119</v>
      </c>
      <c r="O27" s="118"/>
      <c r="P27" s="121">
        <v>3400</v>
      </c>
      <c r="Q27" s="121"/>
      <c r="R27" s="121"/>
      <c r="S27" s="121"/>
      <c r="T27" s="121"/>
      <c r="U27" s="121">
        <v>3800</v>
      </c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18"/>
      <c r="AU27" s="120"/>
      <c r="AV27" s="64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</row>
    <row r="28" spans="1:222" s="65" customFormat="1" ht="18.75" customHeight="1">
      <c r="A28" s="117" t="s">
        <v>122</v>
      </c>
      <c r="B28" s="118"/>
      <c r="C28" s="118"/>
      <c r="D28" s="118"/>
      <c r="E28" s="118"/>
      <c r="F28" s="118"/>
      <c r="G28" s="118" t="s">
        <v>121</v>
      </c>
      <c r="H28" s="118"/>
      <c r="I28" s="118"/>
      <c r="J28" s="118"/>
      <c r="K28" s="118"/>
      <c r="L28" s="118"/>
      <c r="M28" s="118"/>
      <c r="N28" s="118" t="s">
        <v>119</v>
      </c>
      <c r="O28" s="118"/>
      <c r="P28" s="121">
        <v>3600</v>
      </c>
      <c r="Q28" s="121"/>
      <c r="R28" s="121"/>
      <c r="S28" s="121"/>
      <c r="T28" s="121"/>
      <c r="U28" s="121">
        <v>3800</v>
      </c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18"/>
      <c r="AU28" s="120"/>
      <c r="AV28" s="64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</row>
    <row r="29" spans="1:222" s="65" customFormat="1" ht="18.75" customHeight="1">
      <c r="A29" s="117" t="s">
        <v>124</v>
      </c>
      <c r="B29" s="118"/>
      <c r="C29" s="118"/>
      <c r="D29" s="118"/>
      <c r="E29" s="118"/>
      <c r="F29" s="118"/>
      <c r="G29" s="118" t="s">
        <v>125</v>
      </c>
      <c r="H29" s="118"/>
      <c r="I29" s="118"/>
      <c r="J29" s="118"/>
      <c r="K29" s="118"/>
      <c r="L29" s="118"/>
      <c r="M29" s="118"/>
      <c r="N29" s="118" t="s">
        <v>134</v>
      </c>
      <c r="O29" s="118"/>
      <c r="P29" s="121">
        <v>1</v>
      </c>
      <c r="Q29" s="121"/>
      <c r="R29" s="121"/>
      <c r="S29" s="121"/>
      <c r="T29" s="121"/>
      <c r="U29" s="121">
        <v>1</v>
      </c>
      <c r="V29" s="121"/>
      <c r="W29" s="121"/>
      <c r="X29" s="121"/>
      <c r="Y29" s="121"/>
      <c r="Z29" s="121"/>
      <c r="AA29" s="121"/>
      <c r="AB29" s="121"/>
      <c r="AC29" s="121"/>
      <c r="AD29" s="121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18"/>
      <c r="AU29" s="120"/>
      <c r="AV29" s="64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</row>
    <row r="30" spans="1:222" s="65" customFormat="1" ht="26.25" customHeight="1">
      <c r="A30" s="117" t="s">
        <v>127</v>
      </c>
      <c r="B30" s="118"/>
      <c r="C30" s="118"/>
      <c r="D30" s="118"/>
      <c r="E30" s="118"/>
      <c r="F30" s="118"/>
      <c r="G30" s="124" t="s">
        <v>155</v>
      </c>
      <c r="H30" s="118"/>
      <c r="I30" s="118"/>
      <c r="J30" s="118"/>
      <c r="K30" s="118"/>
      <c r="L30" s="118"/>
      <c r="M30" s="118"/>
      <c r="N30" s="118" t="s">
        <v>129</v>
      </c>
      <c r="O30" s="118"/>
      <c r="P30" s="121">
        <v>8</v>
      </c>
      <c r="Q30" s="121"/>
      <c r="R30" s="121"/>
      <c r="S30" s="121"/>
      <c r="T30" s="121"/>
      <c r="U30" s="121">
        <v>0</v>
      </c>
      <c r="V30" s="121"/>
      <c r="W30" s="121"/>
      <c r="X30" s="121"/>
      <c r="Y30" s="121"/>
      <c r="Z30" s="121"/>
      <c r="AA30" s="121"/>
      <c r="AB30" s="121"/>
      <c r="AC30" s="121"/>
      <c r="AD30" s="121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18"/>
      <c r="AU30" s="120"/>
      <c r="AV30" s="64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</row>
    <row r="31" spans="1:222" s="65" customFormat="1" ht="26.25" customHeight="1">
      <c r="A31" s="117" t="s">
        <v>127</v>
      </c>
      <c r="B31" s="118"/>
      <c r="C31" s="118"/>
      <c r="D31" s="118"/>
      <c r="E31" s="118"/>
      <c r="F31" s="118"/>
      <c r="G31" s="124" t="s">
        <v>156</v>
      </c>
      <c r="H31" s="118"/>
      <c r="I31" s="118"/>
      <c r="J31" s="118"/>
      <c r="K31" s="118"/>
      <c r="L31" s="118"/>
      <c r="M31" s="118"/>
      <c r="N31" s="118" t="s">
        <v>129</v>
      </c>
      <c r="O31" s="118"/>
      <c r="P31" s="121">
        <v>0</v>
      </c>
      <c r="Q31" s="121"/>
      <c r="R31" s="121"/>
      <c r="S31" s="121"/>
      <c r="T31" s="121"/>
      <c r="U31" s="121">
        <v>10</v>
      </c>
      <c r="V31" s="121"/>
      <c r="W31" s="121"/>
      <c r="X31" s="121"/>
      <c r="Y31" s="121"/>
      <c r="Z31" s="121"/>
      <c r="AA31" s="121"/>
      <c r="AB31" s="121"/>
      <c r="AC31" s="121"/>
      <c r="AD31" s="121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18"/>
      <c r="AU31" s="120"/>
      <c r="AV31" s="64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</row>
    <row r="32" spans="1:222" s="65" customFormat="1" ht="26.25" customHeight="1">
      <c r="A32" s="117" t="s">
        <v>130</v>
      </c>
      <c r="B32" s="118"/>
      <c r="C32" s="118"/>
      <c r="D32" s="118"/>
      <c r="E32" s="118"/>
      <c r="F32" s="118"/>
      <c r="G32" s="124" t="s">
        <v>131</v>
      </c>
      <c r="H32" s="118"/>
      <c r="I32" s="118"/>
      <c r="J32" s="118"/>
      <c r="K32" s="118"/>
      <c r="L32" s="118"/>
      <c r="M32" s="118"/>
      <c r="N32" s="118" t="s">
        <v>129</v>
      </c>
      <c r="O32" s="118"/>
      <c r="P32" s="121">
        <v>10</v>
      </c>
      <c r="Q32" s="121"/>
      <c r="R32" s="121"/>
      <c r="S32" s="121"/>
      <c r="T32" s="121"/>
      <c r="U32" s="121">
        <v>12</v>
      </c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18"/>
      <c r="AU32" s="120"/>
      <c r="AV32" s="64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</row>
    <row r="33" spans="1:222" s="65" customFormat="1" ht="18.75" customHeight="1">
      <c r="A33" s="117" t="s">
        <v>132</v>
      </c>
      <c r="B33" s="118"/>
      <c r="C33" s="118"/>
      <c r="D33" s="118"/>
      <c r="E33" s="118"/>
      <c r="F33" s="118"/>
      <c r="G33" s="118" t="s">
        <v>133</v>
      </c>
      <c r="H33" s="118"/>
      <c r="I33" s="118"/>
      <c r="J33" s="118"/>
      <c r="K33" s="118"/>
      <c r="L33" s="118"/>
      <c r="M33" s="118"/>
      <c r="N33" s="118" t="s">
        <v>134</v>
      </c>
      <c r="O33" s="118"/>
      <c r="P33" s="122">
        <v>3.94</v>
      </c>
      <c r="Q33" s="122"/>
      <c r="R33" s="122"/>
      <c r="S33" s="122"/>
      <c r="T33" s="122"/>
      <c r="U33" s="122">
        <v>4.3600000000000003</v>
      </c>
      <c r="V33" s="122"/>
      <c r="W33" s="122"/>
      <c r="X33" s="122"/>
      <c r="Y33" s="122"/>
      <c r="Z33" s="123"/>
      <c r="AA33" s="123"/>
      <c r="AB33" s="123"/>
      <c r="AC33" s="123"/>
      <c r="AD33" s="123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18"/>
      <c r="AU33" s="120"/>
      <c r="AV33" s="64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</row>
    <row r="34" spans="1:222" s="65" customFormat="1" ht="18.75" customHeight="1">
      <c r="A34" s="117" t="s">
        <v>135</v>
      </c>
      <c r="B34" s="118"/>
      <c r="C34" s="118"/>
      <c r="D34" s="118"/>
      <c r="E34" s="118"/>
      <c r="F34" s="118"/>
      <c r="G34" s="118" t="s">
        <v>136</v>
      </c>
      <c r="H34" s="118"/>
      <c r="I34" s="118"/>
      <c r="J34" s="118"/>
      <c r="K34" s="118"/>
      <c r="L34" s="118"/>
      <c r="M34" s="118"/>
      <c r="N34" s="118" t="s">
        <v>137</v>
      </c>
      <c r="O34" s="118"/>
      <c r="P34" s="122">
        <v>5.24</v>
      </c>
      <c r="Q34" s="122"/>
      <c r="R34" s="122"/>
      <c r="S34" s="122"/>
      <c r="T34" s="122"/>
      <c r="U34" s="122">
        <v>5.36</v>
      </c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18"/>
      <c r="AU34" s="120"/>
      <c r="AV34" s="64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</row>
    <row r="35" spans="1:222" s="65" customFormat="1" ht="26.25" customHeight="1">
      <c r="A35" s="117" t="s">
        <v>140</v>
      </c>
      <c r="B35" s="118"/>
      <c r="C35" s="118"/>
      <c r="D35" s="118"/>
      <c r="E35" s="118"/>
      <c r="F35" s="118"/>
      <c r="G35" s="124" t="s">
        <v>141</v>
      </c>
      <c r="H35" s="118"/>
      <c r="I35" s="118"/>
      <c r="J35" s="118"/>
      <c r="K35" s="118"/>
      <c r="L35" s="118"/>
      <c r="M35" s="118"/>
      <c r="N35" s="118" t="s">
        <v>142</v>
      </c>
      <c r="O35" s="118"/>
      <c r="P35" s="66" t="s">
        <v>143</v>
      </c>
      <c r="Q35" s="67"/>
      <c r="R35" s="67"/>
      <c r="S35" s="67"/>
      <c r="T35" s="67"/>
      <c r="U35" s="67"/>
      <c r="V35" s="67"/>
      <c r="W35" s="67"/>
      <c r="X35" s="67"/>
      <c r="Y35" s="67"/>
      <c r="Z35" s="122"/>
      <c r="AA35" s="122"/>
      <c r="AB35" s="122"/>
      <c r="AC35" s="122"/>
      <c r="AD35" s="122"/>
      <c r="AE35" s="131"/>
      <c r="AF35" s="132"/>
      <c r="AG35" s="132"/>
      <c r="AH35" s="132"/>
      <c r="AI35" s="133"/>
      <c r="AJ35" s="131"/>
      <c r="AK35" s="132"/>
      <c r="AL35" s="132"/>
      <c r="AM35" s="132"/>
      <c r="AN35" s="133"/>
      <c r="AO35" s="131"/>
      <c r="AP35" s="132"/>
      <c r="AQ35" s="132"/>
      <c r="AR35" s="132"/>
      <c r="AS35" s="133"/>
      <c r="AT35" s="118"/>
      <c r="AU35" s="120"/>
      <c r="AV35" s="64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</row>
    <row r="36" spans="1:222" s="65" customFormat="1" ht="26.25" customHeight="1">
      <c r="A36" s="117" t="s">
        <v>140</v>
      </c>
      <c r="B36" s="118"/>
      <c r="C36" s="118"/>
      <c r="D36" s="118"/>
      <c r="E36" s="118"/>
      <c r="F36" s="118"/>
      <c r="G36" s="124" t="s">
        <v>141</v>
      </c>
      <c r="H36" s="118"/>
      <c r="I36" s="118"/>
      <c r="J36" s="118"/>
      <c r="K36" s="118"/>
      <c r="L36" s="118"/>
      <c r="M36" s="118"/>
      <c r="N36" s="118" t="s">
        <v>142</v>
      </c>
      <c r="O36" s="118"/>
      <c r="P36" s="66" t="s">
        <v>143</v>
      </c>
      <c r="Q36" s="67"/>
      <c r="R36" s="67"/>
      <c r="S36" s="67"/>
      <c r="T36" s="67"/>
      <c r="U36" s="67"/>
      <c r="V36" s="67"/>
      <c r="W36" s="67"/>
      <c r="X36" s="67"/>
      <c r="Y36" s="67"/>
      <c r="Z36" s="122"/>
      <c r="AA36" s="122"/>
      <c r="AB36" s="122"/>
      <c r="AC36" s="122"/>
      <c r="AD36" s="122"/>
      <c r="AE36" s="131"/>
      <c r="AF36" s="132"/>
      <c r="AG36" s="132"/>
      <c r="AH36" s="132"/>
      <c r="AI36" s="133"/>
      <c r="AJ36" s="131"/>
      <c r="AK36" s="132"/>
      <c r="AL36" s="132"/>
      <c r="AM36" s="132"/>
      <c r="AN36" s="133"/>
      <c r="AO36" s="131"/>
      <c r="AP36" s="132"/>
      <c r="AQ36" s="132"/>
      <c r="AR36" s="132"/>
      <c r="AS36" s="133"/>
      <c r="AT36" s="118"/>
      <c r="AU36" s="120"/>
      <c r="AV36" s="64"/>
      <c r="AW36" s="55"/>
      <c r="AX36" s="55"/>
      <c r="AY36" s="55" t="s">
        <v>157</v>
      </c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</row>
    <row r="37" spans="1:222" s="65" customFormat="1" ht="26.25" customHeight="1">
      <c r="A37" s="117" t="s">
        <v>158</v>
      </c>
      <c r="B37" s="118"/>
      <c r="C37" s="118"/>
      <c r="D37" s="118"/>
      <c r="E37" s="118"/>
      <c r="F37" s="118"/>
      <c r="G37" s="124" t="s">
        <v>159</v>
      </c>
      <c r="H37" s="118"/>
      <c r="I37" s="118"/>
      <c r="J37" s="118"/>
      <c r="K37" s="118"/>
      <c r="L37" s="118"/>
      <c r="M37" s="118"/>
      <c r="N37" s="118" t="s">
        <v>137</v>
      </c>
      <c r="O37" s="118"/>
      <c r="P37" s="125">
        <f>0.45*4.4</f>
        <v>1.9800000000000002</v>
      </c>
      <c r="Q37" s="125"/>
      <c r="R37" s="125"/>
      <c r="S37" s="125"/>
      <c r="T37" s="125"/>
      <c r="U37" s="125">
        <f>0.45*6.3</f>
        <v>2.835</v>
      </c>
      <c r="V37" s="125"/>
      <c r="W37" s="125"/>
      <c r="X37" s="125"/>
      <c r="Y37" s="125"/>
      <c r="Z37" s="123"/>
      <c r="AA37" s="123"/>
      <c r="AB37" s="123"/>
      <c r="AC37" s="123"/>
      <c r="AD37" s="123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18"/>
      <c r="AU37" s="120"/>
      <c r="AV37" s="64"/>
      <c r="AW37" s="55"/>
      <c r="AX37" s="55"/>
      <c r="AY37" s="55" t="s">
        <v>160</v>
      </c>
      <c r="AZ37" s="55"/>
      <c r="BA37" s="55"/>
      <c r="BB37" s="109">
        <f>PI()</f>
        <v>3.1415926535897931</v>
      </c>
      <c r="BC37" s="109"/>
      <c r="BD37" s="109"/>
      <c r="BE37" s="55" t="s">
        <v>161</v>
      </c>
      <c r="BF37" s="109">
        <v>0.81299999999999994</v>
      </c>
      <c r="BG37" s="109"/>
      <c r="BH37" s="109"/>
      <c r="BI37" s="55" t="s">
        <v>161</v>
      </c>
      <c r="BJ37" s="109"/>
      <c r="BK37" s="109"/>
      <c r="BL37" s="109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</row>
    <row r="38" spans="1:222" s="65" customFormat="1" ht="18.75" customHeight="1" thickBot="1">
      <c r="A38" s="117" t="s">
        <v>162</v>
      </c>
      <c r="B38" s="118"/>
      <c r="C38" s="118"/>
      <c r="D38" s="118"/>
      <c r="E38" s="118"/>
      <c r="F38" s="118"/>
      <c r="G38" s="124" t="s">
        <v>163</v>
      </c>
      <c r="H38" s="118"/>
      <c r="I38" s="118"/>
      <c r="J38" s="118"/>
      <c r="K38" s="118"/>
      <c r="L38" s="118"/>
      <c r="M38" s="118"/>
      <c r="N38" s="118" t="s">
        <v>164</v>
      </c>
      <c r="O38" s="118"/>
      <c r="P38" s="121">
        <v>1</v>
      </c>
      <c r="Q38" s="121"/>
      <c r="R38" s="121"/>
      <c r="S38" s="121"/>
      <c r="T38" s="121"/>
      <c r="U38" s="121">
        <v>1</v>
      </c>
      <c r="V38" s="121"/>
      <c r="W38" s="121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18"/>
      <c r="AU38" s="120"/>
      <c r="AV38" s="64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</row>
    <row r="39" spans="1:222" s="63" customFormat="1" ht="18.75" customHeight="1">
      <c r="A39" s="114" t="s">
        <v>165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6"/>
      <c r="AV39" s="61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</row>
    <row r="40" spans="1:222" s="65" customFormat="1" ht="18.75" customHeight="1">
      <c r="A40" s="117" t="s">
        <v>113</v>
      </c>
      <c r="B40" s="118"/>
      <c r="C40" s="118"/>
      <c r="D40" s="118"/>
      <c r="E40" s="118"/>
      <c r="F40" s="118"/>
      <c r="G40" s="118" t="s">
        <v>114</v>
      </c>
      <c r="H40" s="118"/>
      <c r="I40" s="118"/>
      <c r="J40" s="118"/>
      <c r="K40" s="118"/>
      <c r="L40" s="118"/>
      <c r="M40" s="118"/>
      <c r="N40" s="118" t="s">
        <v>115</v>
      </c>
      <c r="O40" s="118"/>
      <c r="P40" s="134" t="s">
        <v>166</v>
      </c>
      <c r="Q40" s="135"/>
      <c r="R40" s="135"/>
      <c r="S40" s="135"/>
      <c r="T40" s="135"/>
      <c r="U40" s="135"/>
      <c r="V40" s="135"/>
      <c r="W40" s="135"/>
      <c r="X40" s="135"/>
      <c r="Y40" s="136"/>
      <c r="Z40" s="134" t="s">
        <v>167</v>
      </c>
      <c r="AA40" s="135"/>
      <c r="AB40" s="135"/>
      <c r="AC40" s="135"/>
      <c r="AD40" s="135"/>
      <c r="AE40" s="135"/>
      <c r="AF40" s="135"/>
      <c r="AG40" s="135"/>
      <c r="AH40" s="135"/>
      <c r="AI40" s="136"/>
      <c r="AJ40" s="134" t="s">
        <v>168</v>
      </c>
      <c r="AK40" s="135"/>
      <c r="AL40" s="135"/>
      <c r="AM40" s="135"/>
      <c r="AN40" s="135"/>
      <c r="AO40" s="135"/>
      <c r="AP40" s="135"/>
      <c r="AQ40" s="135"/>
      <c r="AR40" s="135"/>
      <c r="AS40" s="136"/>
      <c r="AT40" s="118" t="s">
        <v>116</v>
      </c>
      <c r="AU40" s="120"/>
      <c r="AV40" s="64"/>
      <c r="AW40" s="55"/>
      <c r="AX40" s="55"/>
      <c r="AY40" s="55"/>
      <c r="AZ40" s="55"/>
      <c r="BA40" s="55"/>
      <c r="BB40" s="55"/>
      <c r="BC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</row>
    <row r="41" spans="1:222" s="65" customFormat="1" ht="18.75" customHeight="1">
      <c r="A41" s="117" t="s">
        <v>132</v>
      </c>
      <c r="B41" s="118"/>
      <c r="C41" s="118"/>
      <c r="D41" s="118"/>
      <c r="E41" s="118"/>
      <c r="F41" s="118"/>
      <c r="G41" s="118" t="s">
        <v>133</v>
      </c>
      <c r="H41" s="118"/>
      <c r="I41" s="118"/>
      <c r="J41" s="118"/>
      <c r="K41" s="118"/>
      <c r="L41" s="118"/>
      <c r="M41" s="118"/>
      <c r="N41" s="118" t="s">
        <v>134</v>
      </c>
      <c r="O41" s="118"/>
      <c r="P41" s="131">
        <v>0.33</v>
      </c>
      <c r="Q41" s="132"/>
      <c r="R41" s="132"/>
      <c r="S41" s="132"/>
      <c r="T41" s="132"/>
      <c r="U41" s="132"/>
      <c r="V41" s="132"/>
      <c r="W41" s="132"/>
      <c r="X41" s="132"/>
      <c r="Y41" s="133"/>
      <c r="Z41" s="131">
        <v>0.37</v>
      </c>
      <c r="AA41" s="132"/>
      <c r="AB41" s="132"/>
      <c r="AC41" s="132"/>
      <c r="AD41" s="132"/>
      <c r="AE41" s="132"/>
      <c r="AF41" s="132"/>
      <c r="AG41" s="132"/>
      <c r="AH41" s="132"/>
      <c r="AI41" s="133"/>
      <c r="AJ41" s="131">
        <v>0.05</v>
      </c>
      <c r="AK41" s="132"/>
      <c r="AL41" s="132"/>
      <c r="AM41" s="132"/>
      <c r="AN41" s="132"/>
      <c r="AO41" s="132"/>
      <c r="AP41" s="132"/>
      <c r="AQ41" s="132"/>
      <c r="AR41" s="132"/>
      <c r="AS41" s="133"/>
      <c r="AT41" s="118"/>
      <c r="AU41" s="120"/>
      <c r="AV41" s="64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</row>
    <row r="42" spans="1:222" s="65" customFormat="1" ht="18.75" customHeight="1">
      <c r="A42" s="117" t="s">
        <v>135</v>
      </c>
      <c r="B42" s="118"/>
      <c r="C42" s="118"/>
      <c r="D42" s="118"/>
      <c r="E42" s="118"/>
      <c r="F42" s="118"/>
      <c r="G42" s="118" t="s">
        <v>136</v>
      </c>
      <c r="H42" s="118"/>
      <c r="I42" s="118"/>
      <c r="J42" s="118"/>
      <c r="K42" s="118"/>
      <c r="L42" s="118"/>
      <c r="M42" s="118"/>
      <c r="N42" s="118" t="s">
        <v>137</v>
      </c>
      <c r="O42" s="118"/>
      <c r="P42" s="131">
        <v>3.31</v>
      </c>
      <c r="Q42" s="132"/>
      <c r="R42" s="132"/>
      <c r="S42" s="132"/>
      <c r="T42" s="132"/>
      <c r="U42" s="132"/>
      <c r="V42" s="132"/>
      <c r="W42" s="132"/>
      <c r="X42" s="132"/>
      <c r="Y42" s="133"/>
      <c r="Z42" s="131">
        <v>3.71</v>
      </c>
      <c r="AA42" s="132"/>
      <c r="AB42" s="132"/>
      <c r="AC42" s="132"/>
      <c r="AD42" s="132"/>
      <c r="AE42" s="132"/>
      <c r="AF42" s="132"/>
      <c r="AG42" s="132"/>
      <c r="AH42" s="132"/>
      <c r="AI42" s="133"/>
      <c r="AJ42" s="131">
        <v>0.86</v>
      </c>
      <c r="AK42" s="132"/>
      <c r="AL42" s="132"/>
      <c r="AM42" s="132"/>
      <c r="AN42" s="132"/>
      <c r="AO42" s="132"/>
      <c r="AP42" s="132"/>
      <c r="AQ42" s="132"/>
      <c r="AR42" s="132"/>
      <c r="AS42" s="133"/>
      <c r="AT42" s="118"/>
      <c r="AU42" s="120"/>
      <c r="AV42" s="64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</row>
    <row r="43" spans="1:222" s="65" customFormat="1" ht="18.75" customHeight="1" thickBot="1">
      <c r="A43" s="129" t="s">
        <v>169</v>
      </c>
      <c r="B43" s="127"/>
      <c r="C43" s="127"/>
      <c r="D43" s="127"/>
      <c r="E43" s="127"/>
      <c r="F43" s="127"/>
      <c r="G43" s="127" t="s">
        <v>170</v>
      </c>
      <c r="H43" s="127"/>
      <c r="I43" s="127"/>
      <c r="J43" s="127"/>
      <c r="K43" s="127"/>
      <c r="L43" s="127"/>
      <c r="M43" s="127"/>
      <c r="N43" s="127" t="s">
        <v>171</v>
      </c>
      <c r="O43" s="127"/>
      <c r="P43" s="146">
        <v>63.67</v>
      </c>
      <c r="Q43" s="147"/>
      <c r="R43" s="147"/>
      <c r="S43" s="147"/>
      <c r="T43" s="147"/>
      <c r="U43" s="147"/>
      <c r="V43" s="147"/>
      <c r="W43" s="147"/>
      <c r="X43" s="147"/>
      <c r="Y43" s="148"/>
      <c r="Z43" s="146">
        <v>72.09</v>
      </c>
      <c r="AA43" s="147"/>
      <c r="AB43" s="147"/>
      <c r="AC43" s="147"/>
      <c r="AD43" s="147"/>
      <c r="AE43" s="147"/>
      <c r="AF43" s="147"/>
      <c r="AG43" s="147"/>
      <c r="AH43" s="147"/>
      <c r="AI43" s="148"/>
      <c r="AJ43" s="146">
        <v>13.72</v>
      </c>
      <c r="AK43" s="147"/>
      <c r="AL43" s="147"/>
      <c r="AM43" s="147"/>
      <c r="AN43" s="147"/>
      <c r="AO43" s="147"/>
      <c r="AP43" s="147"/>
      <c r="AQ43" s="147"/>
      <c r="AR43" s="147"/>
      <c r="AS43" s="148"/>
      <c r="AT43" s="127"/>
      <c r="AU43" s="128"/>
      <c r="AV43" s="64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</row>
  </sheetData>
  <mergeCells count="159">
    <mergeCell ref="AT42:AU42"/>
    <mergeCell ref="A43:F43"/>
    <mergeCell ref="G43:M43"/>
    <mergeCell ref="N43:O43"/>
    <mergeCell ref="P43:Y43"/>
    <mergeCell ref="Z43:AI43"/>
    <mergeCell ref="AJ43:AS43"/>
    <mergeCell ref="AT43:AU43"/>
    <mergeCell ref="A42:F42"/>
    <mergeCell ref="G42:M42"/>
    <mergeCell ref="N42:O42"/>
    <mergeCell ref="P42:Y42"/>
    <mergeCell ref="Z42:AI42"/>
    <mergeCell ref="AJ42:AS42"/>
    <mergeCell ref="AJ38:AN38"/>
    <mergeCell ref="AO38:AS38"/>
    <mergeCell ref="AT38:AU38"/>
    <mergeCell ref="A39:AU39"/>
    <mergeCell ref="AO37:AS37"/>
    <mergeCell ref="AT37:AU37"/>
    <mergeCell ref="BB37:BD37"/>
    <mergeCell ref="AT40:AU40"/>
    <mergeCell ref="A41:F41"/>
    <mergeCell ref="G41:M41"/>
    <mergeCell ref="N41:O41"/>
    <mergeCell ref="P41:Y41"/>
    <mergeCell ref="Z41:AI41"/>
    <mergeCell ref="AJ41:AS41"/>
    <mergeCell ref="AT41:AU41"/>
    <mergeCell ref="A40:F40"/>
    <mergeCell ref="G40:M40"/>
    <mergeCell ref="N40:O40"/>
    <mergeCell ref="P40:Y40"/>
    <mergeCell ref="Z40:AI40"/>
    <mergeCell ref="AJ40:AS40"/>
    <mergeCell ref="BJ37:BL37"/>
    <mergeCell ref="A38:F38"/>
    <mergeCell ref="G38:M38"/>
    <mergeCell ref="N38:O38"/>
    <mergeCell ref="P38:T38"/>
    <mergeCell ref="U38:Y38"/>
    <mergeCell ref="AO36:AS36"/>
    <mergeCell ref="AT36:AU36"/>
    <mergeCell ref="A37:F37"/>
    <mergeCell ref="G37:M37"/>
    <mergeCell ref="N37:O37"/>
    <mergeCell ref="P37:T37"/>
    <mergeCell ref="U37:Y37"/>
    <mergeCell ref="Z37:AD37"/>
    <mergeCell ref="AE37:AI37"/>
    <mergeCell ref="AJ37:AN37"/>
    <mergeCell ref="A36:F36"/>
    <mergeCell ref="G36:M36"/>
    <mergeCell ref="N36:O36"/>
    <mergeCell ref="Z36:AD36"/>
    <mergeCell ref="AE36:AI36"/>
    <mergeCell ref="AJ36:AN36"/>
    <mergeCell ref="Z38:AD38"/>
    <mergeCell ref="AE38:AI38"/>
    <mergeCell ref="A35:F35"/>
    <mergeCell ref="G35:M35"/>
    <mergeCell ref="N35:O35"/>
    <mergeCell ref="Z35:AD35"/>
    <mergeCell ref="AE35:AI35"/>
    <mergeCell ref="AJ35:AN35"/>
    <mergeCell ref="AO35:AS35"/>
    <mergeCell ref="AT35:AU35"/>
    <mergeCell ref="BF37:BH37"/>
    <mergeCell ref="AT33:AU33"/>
    <mergeCell ref="A34:F34"/>
    <mergeCell ref="G34:M34"/>
    <mergeCell ref="N34:O34"/>
    <mergeCell ref="P34:T34"/>
    <mergeCell ref="U34:Y34"/>
    <mergeCell ref="Z34:AD34"/>
    <mergeCell ref="AE34:AI34"/>
    <mergeCell ref="AJ34:AN34"/>
    <mergeCell ref="AO34:AS34"/>
    <mergeCell ref="AT34:AU34"/>
    <mergeCell ref="A33:F33"/>
    <mergeCell ref="G33:M33"/>
    <mergeCell ref="N33:O33"/>
    <mergeCell ref="P33:T33"/>
    <mergeCell ref="U33:Y33"/>
    <mergeCell ref="Z33:AD33"/>
    <mergeCell ref="AE33:AI33"/>
    <mergeCell ref="AJ33:AN33"/>
    <mergeCell ref="AO33:AS33"/>
    <mergeCell ref="AT31:AU31"/>
    <mergeCell ref="A32:F32"/>
    <mergeCell ref="G32:M32"/>
    <mergeCell ref="N32:O32"/>
    <mergeCell ref="P32:T32"/>
    <mergeCell ref="U32:Y32"/>
    <mergeCell ref="Z32:AD32"/>
    <mergeCell ref="AE32:AI32"/>
    <mergeCell ref="AJ32:AN32"/>
    <mergeCell ref="AO32:AS32"/>
    <mergeCell ref="AT32:AU32"/>
    <mergeCell ref="A31:F31"/>
    <mergeCell ref="G31:M31"/>
    <mergeCell ref="N31:O31"/>
    <mergeCell ref="P31:T31"/>
    <mergeCell ref="U31:Y31"/>
    <mergeCell ref="Z31:AD31"/>
    <mergeCell ref="AE31:AI31"/>
    <mergeCell ref="AJ31:AN31"/>
    <mergeCell ref="AO31:AS31"/>
    <mergeCell ref="AT29:AU29"/>
    <mergeCell ref="A30:F30"/>
    <mergeCell ref="G30:M30"/>
    <mergeCell ref="N30:O30"/>
    <mergeCell ref="P30:T30"/>
    <mergeCell ref="U30:Y30"/>
    <mergeCell ref="Z30:AD30"/>
    <mergeCell ref="AE30:AI30"/>
    <mergeCell ref="AJ30:AN30"/>
    <mergeCell ref="AO30:AS30"/>
    <mergeCell ref="AT30:AU30"/>
    <mergeCell ref="A29:F29"/>
    <mergeCell ref="G29:M29"/>
    <mergeCell ref="N29:O29"/>
    <mergeCell ref="P29:T29"/>
    <mergeCell ref="U29:Y29"/>
    <mergeCell ref="Z29:AD29"/>
    <mergeCell ref="AE29:AI29"/>
    <mergeCell ref="AJ29:AN29"/>
    <mergeCell ref="AO29:AS29"/>
    <mergeCell ref="AT27:AU27"/>
    <mergeCell ref="A28:F28"/>
    <mergeCell ref="G28:M28"/>
    <mergeCell ref="N28:O28"/>
    <mergeCell ref="P28:T28"/>
    <mergeCell ref="U28:Y28"/>
    <mergeCell ref="Z28:AD28"/>
    <mergeCell ref="AE28:AI28"/>
    <mergeCell ref="AJ28:AN28"/>
    <mergeCell ref="AO28:AS28"/>
    <mergeCell ref="AT28:AU28"/>
    <mergeCell ref="A27:F27"/>
    <mergeCell ref="G27:M27"/>
    <mergeCell ref="N27:O27"/>
    <mergeCell ref="P27:T27"/>
    <mergeCell ref="U27:Y27"/>
    <mergeCell ref="Z27:AD27"/>
    <mergeCell ref="AE27:AI27"/>
    <mergeCell ref="AJ27:AN27"/>
    <mergeCell ref="AO27:AS27"/>
    <mergeCell ref="A25:AU25"/>
    <mergeCell ref="A26:F26"/>
    <mergeCell ref="G26:M26"/>
    <mergeCell ref="N26:O26"/>
    <mergeCell ref="P26:T26"/>
    <mergeCell ref="U26:Y26"/>
    <mergeCell ref="Z26:AD26"/>
    <mergeCell ref="AE26:AI26"/>
    <mergeCell ref="AJ26:AN26"/>
    <mergeCell ref="AO26:AS26"/>
    <mergeCell ref="AT26:AU26"/>
  </mergeCells>
  <phoneticPr fontId="1" type="noConversion"/>
  <printOptions horizontalCentered="1"/>
  <pageMargins left="0.35433070866141736" right="0.35433070866141736" top="0.74803149606299213" bottom="0.42" header="0.31496062992125984" footer="0.31496062992125984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utoCAD Drawing" shapeId="5121" r:id="rId4">
          <objectPr defaultSize="0" autoPict="0" r:id="rId5">
            <anchor moveWithCells="1">
              <from>
                <xdr:col>0</xdr:col>
                <xdr:colOff>114300</xdr:colOff>
                <xdr:row>2</xdr:row>
                <xdr:rowOff>66675</xdr:rowOff>
              </from>
              <to>
                <xdr:col>46</xdr:col>
                <xdr:colOff>85725</xdr:colOff>
                <xdr:row>23</xdr:row>
                <xdr:rowOff>85725</xdr:rowOff>
              </to>
            </anchor>
          </objectPr>
        </oleObject>
      </mc:Choice>
      <mc:Fallback>
        <oleObject progId="AutoCAD Drawing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7"/>
  <sheetViews>
    <sheetView topLeftCell="A77" zoomScale="115" zoomScaleNormal="115" workbookViewId="0">
      <selection activeCell="F91" sqref="F91"/>
    </sheetView>
  </sheetViews>
  <sheetFormatPr defaultRowHeight="13.5"/>
  <cols>
    <col min="1" max="1" width="10.25" style="68" customWidth="1"/>
    <col min="2" max="2" width="6.875" style="68" customWidth="1"/>
    <col min="3" max="3" width="9" style="68"/>
    <col min="4" max="4" width="5.375" style="68" customWidth="1"/>
    <col min="5" max="5" width="5.625" style="68" customWidth="1"/>
    <col min="6" max="6" width="4.5" style="68" customWidth="1"/>
    <col min="7" max="7" width="4.125" style="68" customWidth="1"/>
    <col min="8" max="8" width="17.625" style="68" customWidth="1"/>
    <col min="9" max="9" width="3.75" style="68" customWidth="1"/>
    <col min="10" max="10" width="6" style="68" customWidth="1"/>
    <col min="11" max="11" width="5.875" style="68" customWidth="1"/>
    <col min="12" max="12" width="12" style="68" customWidth="1"/>
    <col min="13" max="13" width="7.5" style="68" customWidth="1"/>
    <col min="14" max="14" width="7.875" style="68" customWidth="1"/>
    <col min="15" max="15" width="12.875" style="68" customWidth="1"/>
    <col min="16" max="256" width="9" style="68"/>
    <col min="257" max="257" width="10.25" style="68" customWidth="1"/>
    <col min="258" max="258" width="6.875" style="68" customWidth="1"/>
    <col min="259" max="259" width="9" style="68"/>
    <col min="260" max="260" width="5.375" style="68" customWidth="1"/>
    <col min="261" max="261" width="5.625" style="68" customWidth="1"/>
    <col min="262" max="262" width="4.5" style="68" customWidth="1"/>
    <col min="263" max="263" width="4.125" style="68" customWidth="1"/>
    <col min="264" max="264" width="17.625" style="68" customWidth="1"/>
    <col min="265" max="265" width="3.75" style="68" customWidth="1"/>
    <col min="266" max="266" width="6" style="68" customWidth="1"/>
    <col min="267" max="267" width="5.875" style="68" customWidth="1"/>
    <col min="268" max="268" width="12" style="68" customWidth="1"/>
    <col min="269" max="269" width="7.5" style="68" customWidth="1"/>
    <col min="270" max="270" width="7.875" style="68" customWidth="1"/>
    <col min="271" max="271" width="12.875" style="68" customWidth="1"/>
    <col min="272" max="512" width="9" style="68"/>
    <col min="513" max="513" width="10.25" style="68" customWidth="1"/>
    <col min="514" max="514" width="6.875" style="68" customWidth="1"/>
    <col min="515" max="515" width="9" style="68"/>
    <col min="516" max="516" width="5.375" style="68" customWidth="1"/>
    <col min="517" max="517" width="5.625" style="68" customWidth="1"/>
    <col min="518" max="518" width="4.5" style="68" customWidth="1"/>
    <col min="519" max="519" width="4.125" style="68" customWidth="1"/>
    <col min="520" max="520" width="17.625" style="68" customWidth="1"/>
    <col min="521" max="521" width="3.75" style="68" customWidth="1"/>
    <col min="522" max="522" width="6" style="68" customWidth="1"/>
    <col min="523" max="523" width="5.875" style="68" customWidth="1"/>
    <col min="524" max="524" width="12" style="68" customWidth="1"/>
    <col min="525" max="525" width="7.5" style="68" customWidth="1"/>
    <col min="526" max="526" width="7.875" style="68" customWidth="1"/>
    <col min="527" max="527" width="12.875" style="68" customWidth="1"/>
    <col min="528" max="768" width="9" style="68"/>
    <col min="769" max="769" width="10.25" style="68" customWidth="1"/>
    <col min="770" max="770" width="6.875" style="68" customWidth="1"/>
    <col min="771" max="771" width="9" style="68"/>
    <col min="772" max="772" width="5.375" style="68" customWidth="1"/>
    <col min="773" max="773" width="5.625" style="68" customWidth="1"/>
    <col min="774" max="774" width="4.5" style="68" customWidth="1"/>
    <col min="775" max="775" width="4.125" style="68" customWidth="1"/>
    <col min="776" max="776" width="17.625" style="68" customWidth="1"/>
    <col min="777" max="777" width="3.75" style="68" customWidth="1"/>
    <col min="778" max="778" width="6" style="68" customWidth="1"/>
    <col min="779" max="779" width="5.875" style="68" customWidth="1"/>
    <col min="780" max="780" width="12" style="68" customWidth="1"/>
    <col min="781" max="781" width="7.5" style="68" customWidth="1"/>
    <col min="782" max="782" width="7.875" style="68" customWidth="1"/>
    <col min="783" max="783" width="12.875" style="68" customWidth="1"/>
    <col min="784" max="1024" width="9" style="68"/>
    <col min="1025" max="1025" width="10.25" style="68" customWidth="1"/>
    <col min="1026" max="1026" width="6.875" style="68" customWidth="1"/>
    <col min="1027" max="1027" width="9" style="68"/>
    <col min="1028" max="1028" width="5.375" style="68" customWidth="1"/>
    <col min="1029" max="1029" width="5.625" style="68" customWidth="1"/>
    <col min="1030" max="1030" width="4.5" style="68" customWidth="1"/>
    <col min="1031" max="1031" width="4.125" style="68" customWidth="1"/>
    <col min="1032" max="1032" width="17.625" style="68" customWidth="1"/>
    <col min="1033" max="1033" width="3.75" style="68" customWidth="1"/>
    <col min="1034" max="1034" width="6" style="68" customWidth="1"/>
    <col min="1035" max="1035" width="5.875" style="68" customWidth="1"/>
    <col min="1036" max="1036" width="12" style="68" customWidth="1"/>
    <col min="1037" max="1037" width="7.5" style="68" customWidth="1"/>
    <col min="1038" max="1038" width="7.875" style="68" customWidth="1"/>
    <col min="1039" max="1039" width="12.875" style="68" customWidth="1"/>
    <col min="1040" max="1280" width="9" style="68"/>
    <col min="1281" max="1281" width="10.25" style="68" customWidth="1"/>
    <col min="1282" max="1282" width="6.875" style="68" customWidth="1"/>
    <col min="1283" max="1283" width="9" style="68"/>
    <col min="1284" max="1284" width="5.375" style="68" customWidth="1"/>
    <col min="1285" max="1285" width="5.625" style="68" customWidth="1"/>
    <col min="1286" max="1286" width="4.5" style="68" customWidth="1"/>
    <col min="1287" max="1287" width="4.125" style="68" customWidth="1"/>
    <col min="1288" max="1288" width="17.625" style="68" customWidth="1"/>
    <col min="1289" max="1289" width="3.75" style="68" customWidth="1"/>
    <col min="1290" max="1290" width="6" style="68" customWidth="1"/>
    <col min="1291" max="1291" width="5.875" style="68" customWidth="1"/>
    <col min="1292" max="1292" width="12" style="68" customWidth="1"/>
    <col min="1293" max="1293" width="7.5" style="68" customWidth="1"/>
    <col min="1294" max="1294" width="7.875" style="68" customWidth="1"/>
    <col min="1295" max="1295" width="12.875" style="68" customWidth="1"/>
    <col min="1296" max="1536" width="9" style="68"/>
    <col min="1537" max="1537" width="10.25" style="68" customWidth="1"/>
    <col min="1538" max="1538" width="6.875" style="68" customWidth="1"/>
    <col min="1539" max="1539" width="9" style="68"/>
    <col min="1540" max="1540" width="5.375" style="68" customWidth="1"/>
    <col min="1541" max="1541" width="5.625" style="68" customWidth="1"/>
    <col min="1542" max="1542" width="4.5" style="68" customWidth="1"/>
    <col min="1543" max="1543" width="4.125" style="68" customWidth="1"/>
    <col min="1544" max="1544" width="17.625" style="68" customWidth="1"/>
    <col min="1545" max="1545" width="3.75" style="68" customWidth="1"/>
    <col min="1546" max="1546" width="6" style="68" customWidth="1"/>
    <col min="1547" max="1547" width="5.875" style="68" customWidth="1"/>
    <col min="1548" max="1548" width="12" style="68" customWidth="1"/>
    <col min="1549" max="1549" width="7.5" style="68" customWidth="1"/>
    <col min="1550" max="1550" width="7.875" style="68" customWidth="1"/>
    <col min="1551" max="1551" width="12.875" style="68" customWidth="1"/>
    <col min="1552" max="1792" width="9" style="68"/>
    <col min="1793" max="1793" width="10.25" style="68" customWidth="1"/>
    <col min="1794" max="1794" width="6.875" style="68" customWidth="1"/>
    <col min="1795" max="1795" width="9" style="68"/>
    <col min="1796" max="1796" width="5.375" style="68" customWidth="1"/>
    <col min="1797" max="1797" width="5.625" style="68" customWidth="1"/>
    <col min="1798" max="1798" width="4.5" style="68" customWidth="1"/>
    <col min="1799" max="1799" width="4.125" style="68" customWidth="1"/>
    <col min="1800" max="1800" width="17.625" style="68" customWidth="1"/>
    <col min="1801" max="1801" width="3.75" style="68" customWidth="1"/>
    <col min="1802" max="1802" width="6" style="68" customWidth="1"/>
    <col min="1803" max="1803" width="5.875" style="68" customWidth="1"/>
    <col min="1804" max="1804" width="12" style="68" customWidth="1"/>
    <col min="1805" max="1805" width="7.5" style="68" customWidth="1"/>
    <col min="1806" max="1806" width="7.875" style="68" customWidth="1"/>
    <col min="1807" max="1807" width="12.875" style="68" customWidth="1"/>
    <col min="1808" max="2048" width="9" style="68"/>
    <col min="2049" max="2049" width="10.25" style="68" customWidth="1"/>
    <col min="2050" max="2050" width="6.875" style="68" customWidth="1"/>
    <col min="2051" max="2051" width="9" style="68"/>
    <col min="2052" max="2052" width="5.375" style="68" customWidth="1"/>
    <col min="2053" max="2053" width="5.625" style="68" customWidth="1"/>
    <col min="2054" max="2054" width="4.5" style="68" customWidth="1"/>
    <col min="2055" max="2055" width="4.125" style="68" customWidth="1"/>
    <col min="2056" max="2056" width="17.625" style="68" customWidth="1"/>
    <col min="2057" max="2057" width="3.75" style="68" customWidth="1"/>
    <col min="2058" max="2058" width="6" style="68" customWidth="1"/>
    <col min="2059" max="2059" width="5.875" style="68" customWidth="1"/>
    <col min="2060" max="2060" width="12" style="68" customWidth="1"/>
    <col min="2061" max="2061" width="7.5" style="68" customWidth="1"/>
    <col min="2062" max="2062" width="7.875" style="68" customWidth="1"/>
    <col min="2063" max="2063" width="12.875" style="68" customWidth="1"/>
    <col min="2064" max="2304" width="9" style="68"/>
    <col min="2305" max="2305" width="10.25" style="68" customWidth="1"/>
    <col min="2306" max="2306" width="6.875" style="68" customWidth="1"/>
    <col min="2307" max="2307" width="9" style="68"/>
    <col min="2308" max="2308" width="5.375" style="68" customWidth="1"/>
    <col min="2309" max="2309" width="5.625" style="68" customWidth="1"/>
    <col min="2310" max="2310" width="4.5" style="68" customWidth="1"/>
    <col min="2311" max="2311" width="4.125" style="68" customWidth="1"/>
    <col min="2312" max="2312" width="17.625" style="68" customWidth="1"/>
    <col min="2313" max="2313" width="3.75" style="68" customWidth="1"/>
    <col min="2314" max="2314" width="6" style="68" customWidth="1"/>
    <col min="2315" max="2315" width="5.875" style="68" customWidth="1"/>
    <col min="2316" max="2316" width="12" style="68" customWidth="1"/>
    <col min="2317" max="2317" width="7.5" style="68" customWidth="1"/>
    <col min="2318" max="2318" width="7.875" style="68" customWidth="1"/>
    <col min="2319" max="2319" width="12.875" style="68" customWidth="1"/>
    <col min="2320" max="2560" width="9" style="68"/>
    <col min="2561" max="2561" width="10.25" style="68" customWidth="1"/>
    <col min="2562" max="2562" width="6.875" style="68" customWidth="1"/>
    <col min="2563" max="2563" width="9" style="68"/>
    <col min="2564" max="2564" width="5.375" style="68" customWidth="1"/>
    <col min="2565" max="2565" width="5.625" style="68" customWidth="1"/>
    <col min="2566" max="2566" width="4.5" style="68" customWidth="1"/>
    <col min="2567" max="2567" width="4.125" style="68" customWidth="1"/>
    <col min="2568" max="2568" width="17.625" style="68" customWidth="1"/>
    <col min="2569" max="2569" width="3.75" style="68" customWidth="1"/>
    <col min="2570" max="2570" width="6" style="68" customWidth="1"/>
    <col min="2571" max="2571" width="5.875" style="68" customWidth="1"/>
    <col min="2572" max="2572" width="12" style="68" customWidth="1"/>
    <col min="2573" max="2573" width="7.5" style="68" customWidth="1"/>
    <col min="2574" max="2574" width="7.875" style="68" customWidth="1"/>
    <col min="2575" max="2575" width="12.875" style="68" customWidth="1"/>
    <col min="2576" max="2816" width="9" style="68"/>
    <col min="2817" max="2817" width="10.25" style="68" customWidth="1"/>
    <col min="2818" max="2818" width="6.875" style="68" customWidth="1"/>
    <col min="2819" max="2819" width="9" style="68"/>
    <col min="2820" max="2820" width="5.375" style="68" customWidth="1"/>
    <col min="2821" max="2821" width="5.625" style="68" customWidth="1"/>
    <col min="2822" max="2822" width="4.5" style="68" customWidth="1"/>
    <col min="2823" max="2823" width="4.125" style="68" customWidth="1"/>
    <col min="2824" max="2824" width="17.625" style="68" customWidth="1"/>
    <col min="2825" max="2825" width="3.75" style="68" customWidth="1"/>
    <col min="2826" max="2826" width="6" style="68" customWidth="1"/>
    <col min="2827" max="2827" width="5.875" style="68" customWidth="1"/>
    <col min="2828" max="2828" width="12" style="68" customWidth="1"/>
    <col min="2829" max="2829" width="7.5" style="68" customWidth="1"/>
    <col min="2830" max="2830" width="7.875" style="68" customWidth="1"/>
    <col min="2831" max="2831" width="12.875" style="68" customWidth="1"/>
    <col min="2832" max="3072" width="9" style="68"/>
    <col min="3073" max="3073" width="10.25" style="68" customWidth="1"/>
    <col min="3074" max="3074" width="6.875" style="68" customWidth="1"/>
    <col min="3075" max="3075" width="9" style="68"/>
    <col min="3076" max="3076" width="5.375" style="68" customWidth="1"/>
    <col min="3077" max="3077" width="5.625" style="68" customWidth="1"/>
    <col min="3078" max="3078" width="4.5" style="68" customWidth="1"/>
    <col min="3079" max="3079" width="4.125" style="68" customWidth="1"/>
    <col min="3080" max="3080" width="17.625" style="68" customWidth="1"/>
    <col min="3081" max="3081" width="3.75" style="68" customWidth="1"/>
    <col min="3082" max="3082" width="6" style="68" customWidth="1"/>
    <col min="3083" max="3083" width="5.875" style="68" customWidth="1"/>
    <col min="3084" max="3084" width="12" style="68" customWidth="1"/>
    <col min="3085" max="3085" width="7.5" style="68" customWidth="1"/>
    <col min="3086" max="3086" width="7.875" style="68" customWidth="1"/>
    <col min="3087" max="3087" width="12.875" style="68" customWidth="1"/>
    <col min="3088" max="3328" width="9" style="68"/>
    <col min="3329" max="3329" width="10.25" style="68" customWidth="1"/>
    <col min="3330" max="3330" width="6.875" style="68" customWidth="1"/>
    <col min="3331" max="3331" width="9" style="68"/>
    <col min="3332" max="3332" width="5.375" style="68" customWidth="1"/>
    <col min="3333" max="3333" width="5.625" style="68" customWidth="1"/>
    <col min="3334" max="3334" width="4.5" style="68" customWidth="1"/>
    <col min="3335" max="3335" width="4.125" style="68" customWidth="1"/>
    <col min="3336" max="3336" width="17.625" style="68" customWidth="1"/>
    <col min="3337" max="3337" width="3.75" style="68" customWidth="1"/>
    <col min="3338" max="3338" width="6" style="68" customWidth="1"/>
    <col min="3339" max="3339" width="5.875" style="68" customWidth="1"/>
    <col min="3340" max="3340" width="12" style="68" customWidth="1"/>
    <col min="3341" max="3341" width="7.5" style="68" customWidth="1"/>
    <col min="3342" max="3342" width="7.875" style="68" customWidth="1"/>
    <col min="3343" max="3343" width="12.875" style="68" customWidth="1"/>
    <col min="3344" max="3584" width="9" style="68"/>
    <col min="3585" max="3585" width="10.25" style="68" customWidth="1"/>
    <col min="3586" max="3586" width="6.875" style="68" customWidth="1"/>
    <col min="3587" max="3587" width="9" style="68"/>
    <col min="3588" max="3588" width="5.375" style="68" customWidth="1"/>
    <col min="3589" max="3589" width="5.625" style="68" customWidth="1"/>
    <col min="3590" max="3590" width="4.5" style="68" customWidth="1"/>
    <col min="3591" max="3591" width="4.125" style="68" customWidth="1"/>
    <col min="3592" max="3592" width="17.625" style="68" customWidth="1"/>
    <col min="3593" max="3593" width="3.75" style="68" customWidth="1"/>
    <col min="3594" max="3594" width="6" style="68" customWidth="1"/>
    <col min="3595" max="3595" width="5.875" style="68" customWidth="1"/>
    <col min="3596" max="3596" width="12" style="68" customWidth="1"/>
    <col min="3597" max="3597" width="7.5" style="68" customWidth="1"/>
    <col min="3598" max="3598" width="7.875" style="68" customWidth="1"/>
    <col min="3599" max="3599" width="12.875" style="68" customWidth="1"/>
    <col min="3600" max="3840" width="9" style="68"/>
    <col min="3841" max="3841" width="10.25" style="68" customWidth="1"/>
    <col min="3842" max="3842" width="6.875" style="68" customWidth="1"/>
    <col min="3843" max="3843" width="9" style="68"/>
    <col min="3844" max="3844" width="5.375" style="68" customWidth="1"/>
    <col min="3845" max="3845" width="5.625" style="68" customWidth="1"/>
    <col min="3846" max="3846" width="4.5" style="68" customWidth="1"/>
    <col min="3847" max="3847" width="4.125" style="68" customWidth="1"/>
    <col min="3848" max="3848" width="17.625" style="68" customWidth="1"/>
    <col min="3849" max="3849" width="3.75" style="68" customWidth="1"/>
    <col min="3850" max="3850" width="6" style="68" customWidth="1"/>
    <col min="3851" max="3851" width="5.875" style="68" customWidth="1"/>
    <col min="3852" max="3852" width="12" style="68" customWidth="1"/>
    <col min="3853" max="3853" width="7.5" style="68" customWidth="1"/>
    <col min="3854" max="3854" width="7.875" style="68" customWidth="1"/>
    <col min="3855" max="3855" width="12.875" style="68" customWidth="1"/>
    <col min="3856" max="4096" width="9" style="68"/>
    <col min="4097" max="4097" width="10.25" style="68" customWidth="1"/>
    <col min="4098" max="4098" width="6.875" style="68" customWidth="1"/>
    <col min="4099" max="4099" width="9" style="68"/>
    <col min="4100" max="4100" width="5.375" style="68" customWidth="1"/>
    <col min="4101" max="4101" width="5.625" style="68" customWidth="1"/>
    <col min="4102" max="4102" width="4.5" style="68" customWidth="1"/>
    <col min="4103" max="4103" width="4.125" style="68" customWidth="1"/>
    <col min="4104" max="4104" width="17.625" style="68" customWidth="1"/>
    <col min="4105" max="4105" width="3.75" style="68" customWidth="1"/>
    <col min="4106" max="4106" width="6" style="68" customWidth="1"/>
    <col min="4107" max="4107" width="5.875" style="68" customWidth="1"/>
    <col min="4108" max="4108" width="12" style="68" customWidth="1"/>
    <col min="4109" max="4109" width="7.5" style="68" customWidth="1"/>
    <col min="4110" max="4110" width="7.875" style="68" customWidth="1"/>
    <col min="4111" max="4111" width="12.875" style="68" customWidth="1"/>
    <col min="4112" max="4352" width="9" style="68"/>
    <col min="4353" max="4353" width="10.25" style="68" customWidth="1"/>
    <col min="4354" max="4354" width="6.875" style="68" customWidth="1"/>
    <col min="4355" max="4355" width="9" style="68"/>
    <col min="4356" max="4356" width="5.375" style="68" customWidth="1"/>
    <col min="4357" max="4357" width="5.625" style="68" customWidth="1"/>
    <col min="4358" max="4358" width="4.5" style="68" customWidth="1"/>
    <col min="4359" max="4359" width="4.125" style="68" customWidth="1"/>
    <col min="4360" max="4360" width="17.625" style="68" customWidth="1"/>
    <col min="4361" max="4361" width="3.75" style="68" customWidth="1"/>
    <col min="4362" max="4362" width="6" style="68" customWidth="1"/>
    <col min="4363" max="4363" width="5.875" style="68" customWidth="1"/>
    <col min="4364" max="4364" width="12" style="68" customWidth="1"/>
    <col min="4365" max="4365" width="7.5" style="68" customWidth="1"/>
    <col min="4366" max="4366" width="7.875" style="68" customWidth="1"/>
    <col min="4367" max="4367" width="12.875" style="68" customWidth="1"/>
    <col min="4368" max="4608" width="9" style="68"/>
    <col min="4609" max="4609" width="10.25" style="68" customWidth="1"/>
    <col min="4610" max="4610" width="6.875" style="68" customWidth="1"/>
    <col min="4611" max="4611" width="9" style="68"/>
    <col min="4612" max="4612" width="5.375" style="68" customWidth="1"/>
    <col min="4613" max="4613" width="5.625" style="68" customWidth="1"/>
    <col min="4614" max="4614" width="4.5" style="68" customWidth="1"/>
    <col min="4615" max="4615" width="4.125" style="68" customWidth="1"/>
    <col min="4616" max="4616" width="17.625" style="68" customWidth="1"/>
    <col min="4617" max="4617" width="3.75" style="68" customWidth="1"/>
    <col min="4618" max="4618" width="6" style="68" customWidth="1"/>
    <col min="4619" max="4619" width="5.875" style="68" customWidth="1"/>
    <col min="4620" max="4620" width="12" style="68" customWidth="1"/>
    <col min="4621" max="4621" width="7.5" style="68" customWidth="1"/>
    <col min="4622" max="4622" width="7.875" style="68" customWidth="1"/>
    <col min="4623" max="4623" width="12.875" style="68" customWidth="1"/>
    <col min="4624" max="4864" width="9" style="68"/>
    <col min="4865" max="4865" width="10.25" style="68" customWidth="1"/>
    <col min="4866" max="4866" width="6.875" style="68" customWidth="1"/>
    <col min="4867" max="4867" width="9" style="68"/>
    <col min="4868" max="4868" width="5.375" style="68" customWidth="1"/>
    <col min="4869" max="4869" width="5.625" style="68" customWidth="1"/>
    <col min="4870" max="4870" width="4.5" style="68" customWidth="1"/>
    <col min="4871" max="4871" width="4.125" style="68" customWidth="1"/>
    <col min="4872" max="4872" width="17.625" style="68" customWidth="1"/>
    <col min="4873" max="4873" width="3.75" style="68" customWidth="1"/>
    <col min="4874" max="4874" width="6" style="68" customWidth="1"/>
    <col min="4875" max="4875" width="5.875" style="68" customWidth="1"/>
    <col min="4876" max="4876" width="12" style="68" customWidth="1"/>
    <col min="4877" max="4877" width="7.5" style="68" customWidth="1"/>
    <col min="4878" max="4878" width="7.875" style="68" customWidth="1"/>
    <col min="4879" max="4879" width="12.875" style="68" customWidth="1"/>
    <col min="4880" max="5120" width="9" style="68"/>
    <col min="5121" max="5121" width="10.25" style="68" customWidth="1"/>
    <col min="5122" max="5122" width="6.875" style="68" customWidth="1"/>
    <col min="5123" max="5123" width="9" style="68"/>
    <col min="5124" max="5124" width="5.375" style="68" customWidth="1"/>
    <col min="5125" max="5125" width="5.625" style="68" customWidth="1"/>
    <col min="5126" max="5126" width="4.5" style="68" customWidth="1"/>
    <col min="5127" max="5127" width="4.125" style="68" customWidth="1"/>
    <col min="5128" max="5128" width="17.625" style="68" customWidth="1"/>
    <col min="5129" max="5129" width="3.75" style="68" customWidth="1"/>
    <col min="5130" max="5130" width="6" style="68" customWidth="1"/>
    <col min="5131" max="5131" width="5.875" style="68" customWidth="1"/>
    <col min="5132" max="5132" width="12" style="68" customWidth="1"/>
    <col min="5133" max="5133" width="7.5" style="68" customWidth="1"/>
    <col min="5134" max="5134" width="7.875" style="68" customWidth="1"/>
    <col min="5135" max="5135" width="12.875" style="68" customWidth="1"/>
    <col min="5136" max="5376" width="9" style="68"/>
    <col min="5377" max="5377" width="10.25" style="68" customWidth="1"/>
    <col min="5378" max="5378" width="6.875" style="68" customWidth="1"/>
    <col min="5379" max="5379" width="9" style="68"/>
    <col min="5380" max="5380" width="5.375" style="68" customWidth="1"/>
    <col min="5381" max="5381" width="5.625" style="68" customWidth="1"/>
    <col min="5382" max="5382" width="4.5" style="68" customWidth="1"/>
    <col min="5383" max="5383" width="4.125" style="68" customWidth="1"/>
    <col min="5384" max="5384" width="17.625" style="68" customWidth="1"/>
    <col min="5385" max="5385" width="3.75" style="68" customWidth="1"/>
    <col min="5386" max="5386" width="6" style="68" customWidth="1"/>
    <col min="5387" max="5387" width="5.875" style="68" customWidth="1"/>
    <col min="5388" max="5388" width="12" style="68" customWidth="1"/>
    <col min="5389" max="5389" width="7.5" style="68" customWidth="1"/>
    <col min="5390" max="5390" width="7.875" style="68" customWidth="1"/>
    <col min="5391" max="5391" width="12.875" style="68" customWidth="1"/>
    <col min="5392" max="5632" width="9" style="68"/>
    <col min="5633" max="5633" width="10.25" style="68" customWidth="1"/>
    <col min="5634" max="5634" width="6.875" style="68" customWidth="1"/>
    <col min="5635" max="5635" width="9" style="68"/>
    <col min="5636" max="5636" width="5.375" style="68" customWidth="1"/>
    <col min="5637" max="5637" width="5.625" style="68" customWidth="1"/>
    <col min="5638" max="5638" width="4.5" style="68" customWidth="1"/>
    <col min="5639" max="5639" width="4.125" style="68" customWidth="1"/>
    <col min="5640" max="5640" width="17.625" style="68" customWidth="1"/>
    <col min="5641" max="5641" width="3.75" style="68" customWidth="1"/>
    <col min="5642" max="5642" width="6" style="68" customWidth="1"/>
    <col min="5643" max="5643" width="5.875" style="68" customWidth="1"/>
    <col min="5644" max="5644" width="12" style="68" customWidth="1"/>
    <col min="5645" max="5645" width="7.5" style="68" customWidth="1"/>
    <col min="5646" max="5646" width="7.875" style="68" customWidth="1"/>
    <col min="5647" max="5647" width="12.875" style="68" customWidth="1"/>
    <col min="5648" max="5888" width="9" style="68"/>
    <col min="5889" max="5889" width="10.25" style="68" customWidth="1"/>
    <col min="5890" max="5890" width="6.875" style="68" customWidth="1"/>
    <col min="5891" max="5891" width="9" style="68"/>
    <col min="5892" max="5892" width="5.375" style="68" customWidth="1"/>
    <col min="5893" max="5893" width="5.625" style="68" customWidth="1"/>
    <col min="5894" max="5894" width="4.5" style="68" customWidth="1"/>
    <col min="5895" max="5895" width="4.125" style="68" customWidth="1"/>
    <col min="5896" max="5896" width="17.625" style="68" customWidth="1"/>
    <col min="5897" max="5897" width="3.75" style="68" customWidth="1"/>
    <col min="5898" max="5898" width="6" style="68" customWidth="1"/>
    <col min="5899" max="5899" width="5.875" style="68" customWidth="1"/>
    <col min="5900" max="5900" width="12" style="68" customWidth="1"/>
    <col min="5901" max="5901" width="7.5" style="68" customWidth="1"/>
    <col min="5902" max="5902" width="7.875" style="68" customWidth="1"/>
    <col min="5903" max="5903" width="12.875" style="68" customWidth="1"/>
    <col min="5904" max="6144" width="9" style="68"/>
    <col min="6145" max="6145" width="10.25" style="68" customWidth="1"/>
    <col min="6146" max="6146" width="6.875" style="68" customWidth="1"/>
    <col min="6147" max="6147" width="9" style="68"/>
    <col min="6148" max="6148" width="5.375" style="68" customWidth="1"/>
    <col min="6149" max="6149" width="5.625" style="68" customWidth="1"/>
    <col min="6150" max="6150" width="4.5" style="68" customWidth="1"/>
    <col min="6151" max="6151" width="4.125" style="68" customWidth="1"/>
    <col min="6152" max="6152" width="17.625" style="68" customWidth="1"/>
    <col min="6153" max="6153" width="3.75" style="68" customWidth="1"/>
    <col min="6154" max="6154" width="6" style="68" customWidth="1"/>
    <col min="6155" max="6155" width="5.875" style="68" customWidth="1"/>
    <col min="6156" max="6156" width="12" style="68" customWidth="1"/>
    <col min="6157" max="6157" width="7.5" style="68" customWidth="1"/>
    <col min="6158" max="6158" width="7.875" style="68" customWidth="1"/>
    <col min="6159" max="6159" width="12.875" style="68" customWidth="1"/>
    <col min="6160" max="6400" width="9" style="68"/>
    <col min="6401" max="6401" width="10.25" style="68" customWidth="1"/>
    <col min="6402" max="6402" width="6.875" style="68" customWidth="1"/>
    <col min="6403" max="6403" width="9" style="68"/>
    <col min="6404" max="6404" width="5.375" style="68" customWidth="1"/>
    <col min="6405" max="6405" width="5.625" style="68" customWidth="1"/>
    <col min="6406" max="6406" width="4.5" style="68" customWidth="1"/>
    <col min="6407" max="6407" width="4.125" style="68" customWidth="1"/>
    <col min="6408" max="6408" width="17.625" style="68" customWidth="1"/>
    <col min="6409" max="6409" width="3.75" style="68" customWidth="1"/>
    <col min="6410" max="6410" width="6" style="68" customWidth="1"/>
    <col min="6411" max="6411" width="5.875" style="68" customWidth="1"/>
    <col min="6412" max="6412" width="12" style="68" customWidth="1"/>
    <col min="6413" max="6413" width="7.5" style="68" customWidth="1"/>
    <col min="6414" max="6414" width="7.875" style="68" customWidth="1"/>
    <col min="6415" max="6415" width="12.875" style="68" customWidth="1"/>
    <col min="6416" max="6656" width="9" style="68"/>
    <col min="6657" max="6657" width="10.25" style="68" customWidth="1"/>
    <col min="6658" max="6658" width="6.875" style="68" customWidth="1"/>
    <col min="6659" max="6659" width="9" style="68"/>
    <col min="6660" max="6660" width="5.375" style="68" customWidth="1"/>
    <col min="6661" max="6661" width="5.625" style="68" customWidth="1"/>
    <col min="6662" max="6662" width="4.5" style="68" customWidth="1"/>
    <col min="6663" max="6663" width="4.125" style="68" customWidth="1"/>
    <col min="6664" max="6664" width="17.625" style="68" customWidth="1"/>
    <col min="6665" max="6665" width="3.75" style="68" customWidth="1"/>
    <col min="6666" max="6666" width="6" style="68" customWidth="1"/>
    <col min="6667" max="6667" width="5.875" style="68" customWidth="1"/>
    <col min="6668" max="6668" width="12" style="68" customWidth="1"/>
    <col min="6669" max="6669" width="7.5" style="68" customWidth="1"/>
    <col min="6670" max="6670" width="7.875" style="68" customWidth="1"/>
    <col min="6671" max="6671" width="12.875" style="68" customWidth="1"/>
    <col min="6672" max="6912" width="9" style="68"/>
    <col min="6913" max="6913" width="10.25" style="68" customWidth="1"/>
    <col min="6914" max="6914" width="6.875" style="68" customWidth="1"/>
    <col min="6915" max="6915" width="9" style="68"/>
    <col min="6916" max="6916" width="5.375" style="68" customWidth="1"/>
    <col min="6917" max="6917" width="5.625" style="68" customWidth="1"/>
    <col min="6918" max="6918" width="4.5" style="68" customWidth="1"/>
    <col min="6919" max="6919" width="4.125" style="68" customWidth="1"/>
    <col min="6920" max="6920" width="17.625" style="68" customWidth="1"/>
    <col min="6921" max="6921" width="3.75" style="68" customWidth="1"/>
    <col min="6922" max="6922" width="6" style="68" customWidth="1"/>
    <col min="6923" max="6923" width="5.875" style="68" customWidth="1"/>
    <col min="6924" max="6924" width="12" style="68" customWidth="1"/>
    <col min="6925" max="6925" width="7.5" style="68" customWidth="1"/>
    <col min="6926" max="6926" width="7.875" style="68" customWidth="1"/>
    <col min="6927" max="6927" width="12.875" style="68" customWidth="1"/>
    <col min="6928" max="7168" width="9" style="68"/>
    <col min="7169" max="7169" width="10.25" style="68" customWidth="1"/>
    <col min="7170" max="7170" width="6.875" style="68" customWidth="1"/>
    <col min="7171" max="7171" width="9" style="68"/>
    <col min="7172" max="7172" width="5.375" style="68" customWidth="1"/>
    <col min="7173" max="7173" width="5.625" style="68" customWidth="1"/>
    <col min="7174" max="7174" width="4.5" style="68" customWidth="1"/>
    <col min="7175" max="7175" width="4.125" style="68" customWidth="1"/>
    <col min="7176" max="7176" width="17.625" style="68" customWidth="1"/>
    <col min="7177" max="7177" width="3.75" style="68" customWidth="1"/>
    <col min="7178" max="7178" width="6" style="68" customWidth="1"/>
    <col min="7179" max="7179" width="5.875" style="68" customWidth="1"/>
    <col min="7180" max="7180" width="12" style="68" customWidth="1"/>
    <col min="7181" max="7181" width="7.5" style="68" customWidth="1"/>
    <col min="7182" max="7182" width="7.875" style="68" customWidth="1"/>
    <col min="7183" max="7183" width="12.875" style="68" customWidth="1"/>
    <col min="7184" max="7424" width="9" style="68"/>
    <col min="7425" max="7425" width="10.25" style="68" customWidth="1"/>
    <col min="7426" max="7426" width="6.875" style="68" customWidth="1"/>
    <col min="7427" max="7427" width="9" style="68"/>
    <col min="7428" max="7428" width="5.375" style="68" customWidth="1"/>
    <col min="7429" max="7429" width="5.625" style="68" customWidth="1"/>
    <col min="7430" max="7430" width="4.5" style="68" customWidth="1"/>
    <col min="7431" max="7431" width="4.125" style="68" customWidth="1"/>
    <col min="7432" max="7432" width="17.625" style="68" customWidth="1"/>
    <col min="7433" max="7433" width="3.75" style="68" customWidth="1"/>
    <col min="7434" max="7434" width="6" style="68" customWidth="1"/>
    <col min="7435" max="7435" width="5.875" style="68" customWidth="1"/>
    <col min="7436" max="7436" width="12" style="68" customWidth="1"/>
    <col min="7437" max="7437" width="7.5" style="68" customWidth="1"/>
    <col min="7438" max="7438" width="7.875" style="68" customWidth="1"/>
    <col min="7439" max="7439" width="12.875" style="68" customWidth="1"/>
    <col min="7440" max="7680" width="9" style="68"/>
    <col min="7681" max="7681" width="10.25" style="68" customWidth="1"/>
    <col min="7682" max="7682" width="6.875" style="68" customWidth="1"/>
    <col min="7683" max="7683" width="9" style="68"/>
    <col min="7684" max="7684" width="5.375" style="68" customWidth="1"/>
    <col min="7685" max="7685" width="5.625" style="68" customWidth="1"/>
    <col min="7686" max="7686" width="4.5" style="68" customWidth="1"/>
    <col min="7687" max="7687" width="4.125" style="68" customWidth="1"/>
    <col min="7688" max="7688" width="17.625" style="68" customWidth="1"/>
    <col min="7689" max="7689" width="3.75" style="68" customWidth="1"/>
    <col min="7690" max="7690" width="6" style="68" customWidth="1"/>
    <col min="7691" max="7691" width="5.875" style="68" customWidth="1"/>
    <col min="7692" max="7692" width="12" style="68" customWidth="1"/>
    <col min="7693" max="7693" width="7.5" style="68" customWidth="1"/>
    <col min="7694" max="7694" width="7.875" style="68" customWidth="1"/>
    <col min="7695" max="7695" width="12.875" style="68" customWidth="1"/>
    <col min="7696" max="7936" width="9" style="68"/>
    <col min="7937" max="7937" width="10.25" style="68" customWidth="1"/>
    <col min="7938" max="7938" width="6.875" style="68" customWidth="1"/>
    <col min="7939" max="7939" width="9" style="68"/>
    <col min="7940" max="7940" width="5.375" style="68" customWidth="1"/>
    <col min="7941" max="7941" width="5.625" style="68" customWidth="1"/>
    <col min="7942" max="7942" width="4.5" style="68" customWidth="1"/>
    <col min="7943" max="7943" width="4.125" style="68" customWidth="1"/>
    <col min="7944" max="7944" width="17.625" style="68" customWidth="1"/>
    <col min="7945" max="7945" width="3.75" style="68" customWidth="1"/>
    <col min="7946" max="7946" width="6" style="68" customWidth="1"/>
    <col min="7947" max="7947" width="5.875" style="68" customWidth="1"/>
    <col min="7948" max="7948" width="12" style="68" customWidth="1"/>
    <col min="7949" max="7949" width="7.5" style="68" customWidth="1"/>
    <col min="7950" max="7950" width="7.875" style="68" customWidth="1"/>
    <col min="7951" max="7951" width="12.875" style="68" customWidth="1"/>
    <col min="7952" max="8192" width="9" style="68"/>
    <col min="8193" max="8193" width="10.25" style="68" customWidth="1"/>
    <col min="8194" max="8194" width="6.875" style="68" customWidth="1"/>
    <col min="8195" max="8195" width="9" style="68"/>
    <col min="8196" max="8196" width="5.375" style="68" customWidth="1"/>
    <col min="8197" max="8197" width="5.625" style="68" customWidth="1"/>
    <col min="8198" max="8198" width="4.5" style="68" customWidth="1"/>
    <col min="8199" max="8199" width="4.125" style="68" customWidth="1"/>
    <col min="8200" max="8200" width="17.625" style="68" customWidth="1"/>
    <col min="8201" max="8201" width="3.75" style="68" customWidth="1"/>
    <col min="8202" max="8202" width="6" style="68" customWidth="1"/>
    <col min="8203" max="8203" width="5.875" style="68" customWidth="1"/>
    <col min="8204" max="8204" width="12" style="68" customWidth="1"/>
    <col min="8205" max="8205" width="7.5" style="68" customWidth="1"/>
    <col min="8206" max="8206" width="7.875" style="68" customWidth="1"/>
    <col min="8207" max="8207" width="12.875" style="68" customWidth="1"/>
    <col min="8208" max="8448" width="9" style="68"/>
    <col min="8449" max="8449" width="10.25" style="68" customWidth="1"/>
    <col min="8450" max="8450" width="6.875" style="68" customWidth="1"/>
    <col min="8451" max="8451" width="9" style="68"/>
    <col min="8452" max="8452" width="5.375" style="68" customWidth="1"/>
    <col min="8453" max="8453" width="5.625" style="68" customWidth="1"/>
    <col min="8454" max="8454" width="4.5" style="68" customWidth="1"/>
    <col min="8455" max="8455" width="4.125" style="68" customWidth="1"/>
    <col min="8456" max="8456" width="17.625" style="68" customWidth="1"/>
    <col min="8457" max="8457" width="3.75" style="68" customWidth="1"/>
    <col min="8458" max="8458" width="6" style="68" customWidth="1"/>
    <col min="8459" max="8459" width="5.875" style="68" customWidth="1"/>
    <col min="8460" max="8460" width="12" style="68" customWidth="1"/>
    <col min="8461" max="8461" width="7.5" style="68" customWidth="1"/>
    <col min="8462" max="8462" width="7.875" style="68" customWidth="1"/>
    <col min="8463" max="8463" width="12.875" style="68" customWidth="1"/>
    <col min="8464" max="8704" width="9" style="68"/>
    <col min="8705" max="8705" width="10.25" style="68" customWidth="1"/>
    <col min="8706" max="8706" width="6.875" style="68" customWidth="1"/>
    <col min="8707" max="8707" width="9" style="68"/>
    <col min="8708" max="8708" width="5.375" style="68" customWidth="1"/>
    <col min="8709" max="8709" width="5.625" style="68" customWidth="1"/>
    <col min="8710" max="8710" width="4.5" style="68" customWidth="1"/>
    <col min="8711" max="8711" width="4.125" style="68" customWidth="1"/>
    <col min="8712" max="8712" width="17.625" style="68" customWidth="1"/>
    <col min="8713" max="8713" width="3.75" style="68" customWidth="1"/>
    <col min="8714" max="8714" width="6" style="68" customWidth="1"/>
    <col min="8715" max="8715" width="5.875" style="68" customWidth="1"/>
    <col min="8716" max="8716" width="12" style="68" customWidth="1"/>
    <col min="8717" max="8717" width="7.5" style="68" customWidth="1"/>
    <col min="8718" max="8718" width="7.875" style="68" customWidth="1"/>
    <col min="8719" max="8719" width="12.875" style="68" customWidth="1"/>
    <col min="8720" max="8960" width="9" style="68"/>
    <col min="8961" max="8961" width="10.25" style="68" customWidth="1"/>
    <col min="8962" max="8962" width="6.875" style="68" customWidth="1"/>
    <col min="8963" max="8963" width="9" style="68"/>
    <col min="8964" max="8964" width="5.375" style="68" customWidth="1"/>
    <col min="8965" max="8965" width="5.625" style="68" customWidth="1"/>
    <col min="8966" max="8966" width="4.5" style="68" customWidth="1"/>
    <col min="8967" max="8967" width="4.125" style="68" customWidth="1"/>
    <col min="8968" max="8968" width="17.625" style="68" customWidth="1"/>
    <col min="8969" max="8969" width="3.75" style="68" customWidth="1"/>
    <col min="8970" max="8970" width="6" style="68" customWidth="1"/>
    <col min="8971" max="8971" width="5.875" style="68" customWidth="1"/>
    <col min="8972" max="8972" width="12" style="68" customWidth="1"/>
    <col min="8973" max="8973" width="7.5" style="68" customWidth="1"/>
    <col min="8974" max="8974" width="7.875" style="68" customWidth="1"/>
    <col min="8975" max="8975" width="12.875" style="68" customWidth="1"/>
    <col min="8976" max="9216" width="9" style="68"/>
    <col min="9217" max="9217" width="10.25" style="68" customWidth="1"/>
    <col min="9218" max="9218" width="6.875" style="68" customWidth="1"/>
    <col min="9219" max="9219" width="9" style="68"/>
    <col min="9220" max="9220" width="5.375" style="68" customWidth="1"/>
    <col min="9221" max="9221" width="5.625" style="68" customWidth="1"/>
    <col min="9222" max="9222" width="4.5" style="68" customWidth="1"/>
    <col min="9223" max="9223" width="4.125" style="68" customWidth="1"/>
    <col min="9224" max="9224" width="17.625" style="68" customWidth="1"/>
    <col min="9225" max="9225" width="3.75" style="68" customWidth="1"/>
    <col min="9226" max="9226" width="6" style="68" customWidth="1"/>
    <col min="9227" max="9227" width="5.875" style="68" customWidth="1"/>
    <col min="9228" max="9228" width="12" style="68" customWidth="1"/>
    <col min="9229" max="9229" width="7.5" style="68" customWidth="1"/>
    <col min="9230" max="9230" width="7.875" style="68" customWidth="1"/>
    <col min="9231" max="9231" width="12.875" style="68" customWidth="1"/>
    <col min="9232" max="9472" width="9" style="68"/>
    <col min="9473" max="9473" width="10.25" style="68" customWidth="1"/>
    <col min="9474" max="9474" width="6.875" style="68" customWidth="1"/>
    <col min="9475" max="9475" width="9" style="68"/>
    <col min="9476" max="9476" width="5.375" style="68" customWidth="1"/>
    <col min="9477" max="9477" width="5.625" style="68" customWidth="1"/>
    <col min="9478" max="9478" width="4.5" style="68" customWidth="1"/>
    <col min="9479" max="9479" width="4.125" style="68" customWidth="1"/>
    <col min="9480" max="9480" width="17.625" style="68" customWidth="1"/>
    <col min="9481" max="9481" width="3.75" style="68" customWidth="1"/>
    <col min="9482" max="9482" width="6" style="68" customWidth="1"/>
    <col min="9483" max="9483" width="5.875" style="68" customWidth="1"/>
    <col min="9484" max="9484" width="12" style="68" customWidth="1"/>
    <col min="9485" max="9485" width="7.5" style="68" customWidth="1"/>
    <col min="9486" max="9486" width="7.875" style="68" customWidth="1"/>
    <col min="9487" max="9487" width="12.875" style="68" customWidth="1"/>
    <col min="9488" max="9728" width="9" style="68"/>
    <col min="9729" max="9729" width="10.25" style="68" customWidth="1"/>
    <col min="9730" max="9730" width="6.875" style="68" customWidth="1"/>
    <col min="9731" max="9731" width="9" style="68"/>
    <col min="9732" max="9732" width="5.375" style="68" customWidth="1"/>
    <col min="9733" max="9733" width="5.625" style="68" customWidth="1"/>
    <col min="9734" max="9734" width="4.5" style="68" customWidth="1"/>
    <col min="9735" max="9735" width="4.125" style="68" customWidth="1"/>
    <col min="9736" max="9736" width="17.625" style="68" customWidth="1"/>
    <col min="9737" max="9737" width="3.75" style="68" customWidth="1"/>
    <col min="9738" max="9738" width="6" style="68" customWidth="1"/>
    <col min="9739" max="9739" width="5.875" style="68" customWidth="1"/>
    <col min="9740" max="9740" width="12" style="68" customWidth="1"/>
    <col min="9741" max="9741" width="7.5" style="68" customWidth="1"/>
    <col min="9742" max="9742" width="7.875" style="68" customWidth="1"/>
    <col min="9743" max="9743" width="12.875" style="68" customWidth="1"/>
    <col min="9744" max="9984" width="9" style="68"/>
    <col min="9985" max="9985" width="10.25" style="68" customWidth="1"/>
    <col min="9986" max="9986" width="6.875" style="68" customWidth="1"/>
    <col min="9987" max="9987" width="9" style="68"/>
    <col min="9988" max="9988" width="5.375" style="68" customWidth="1"/>
    <col min="9989" max="9989" width="5.625" style="68" customWidth="1"/>
    <col min="9990" max="9990" width="4.5" style="68" customWidth="1"/>
    <col min="9991" max="9991" width="4.125" style="68" customWidth="1"/>
    <col min="9992" max="9992" width="17.625" style="68" customWidth="1"/>
    <col min="9993" max="9993" width="3.75" style="68" customWidth="1"/>
    <col min="9994" max="9994" width="6" style="68" customWidth="1"/>
    <col min="9995" max="9995" width="5.875" style="68" customWidth="1"/>
    <col min="9996" max="9996" width="12" style="68" customWidth="1"/>
    <col min="9997" max="9997" width="7.5" style="68" customWidth="1"/>
    <col min="9998" max="9998" width="7.875" style="68" customWidth="1"/>
    <col min="9999" max="9999" width="12.875" style="68" customWidth="1"/>
    <col min="10000" max="10240" width="9" style="68"/>
    <col min="10241" max="10241" width="10.25" style="68" customWidth="1"/>
    <col min="10242" max="10242" width="6.875" style="68" customWidth="1"/>
    <col min="10243" max="10243" width="9" style="68"/>
    <col min="10244" max="10244" width="5.375" style="68" customWidth="1"/>
    <col min="10245" max="10245" width="5.625" style="68" customWidth="1"/>
    <col min="10246" max="10246" width="4.5" style="68" customWidth="1"/>
    <col min="10247" max="10247" width="4.125" style="68" customWidth="1"/>
    <col min="10248" max="10248" width="17.625" style="68" customWidth="1"/>
    <col min="10249" max="10249" width="3.75" style="68" customWidth="1"/>
    <col min="10250" max="10250" width="6" style="68" customWidth="1"/>
    <col min="10251" max="10251" width="5.875" style="68" customWidth="1"/>
    <col min="10252" max="10252" width="12" style="68" customWidth="1"/>
    <col min="10253" max="10253" width="7.5" style="68" customWidth="1"/>
    <col min="10254" max="10254" width="7.875" style="68" customWidth="1"/>
    <col min="10255" max="10255" width="12.875" style="68" customWidth="1"/>
    <col min="10256" max="10496" width="9" style="68"/>
    <col min="10497" max="10497" width="10.25" style="68" customWidth="1"/>
    <col min="10498" max="10498" width="6.875" style="68" customWidth="1"/>
    <col min="10499" max="10499" width="9" style="68"/>
    <col min="10500" max="10500" width="5.375" style="68" customWidth="1"/>
    <col min="10501" max="10501" width="5.625" style="68" customWidth="1"/>
    <col min="10502" max="10502" width="4.5" style="68" customWidth="1"/>
    <col min="10503" max="10503" width="4.125" style="68" customWidth="1"/>
    <col min="10504" max="10504" width="17.625" style="68" customWidth="1"/>
    <col min="10505" max="10505" width="3.75" style="68" customWidth="1"/>
    <col min="10506" max="10506" width="6" style="68" customWidth="1"/>
    <col min="10507" max="10507" width="5.875" style="68" customWidth="1"/>
    <col min="10508" max="10508" width="12" style="68" customWidth="1"/>
    <col min="10509" max="10509" width="7.5" style="68" customWidth="1"/>
    <col min="10510" max="10510" width="7.875" style="68" customWidth="1"/>
    <col min="10511" max="10511" width="12.875" style="68" customWidth="1"/>
    <col min="10512" max="10752" width="9" style="68"/>
    <col min="10753" max="10753" width="10.25" style="68" customWidth="1"/>
    <col min="10754" max="10754" width="6.875" style="68" customWidth="1"/>
    <col min="10755" max="10755" width="9" style="68"/>
    <col min="10756" max="10756" width="5.375" style="68" customWidth="1"/>
    <col min="10757" max="10757" width="5.625" style="68" customWidth="1"/>
    <col min="10758" max="10758" width="4.5" style="68" customWidth="1"/>
    <col min="10759" max="10759" width="4.125" style="68" customWidth="1"/>
    <col min="10760" max="10760" width="17.625" style="68" customWidth="1"/>
    <col min="10761" max="10761" width="3.75" style="68" customWidth="1"/>
    <col min="10762" max="10762" width="6" style="68" customWidth="1"/>
    <col min="10763" max="10763" width="5.875" style="68" customWidth="1"/>
    <col min="10764" max="10764" width="12" style="68" customWidth="1"/>
    <col min="10765" max="10765" width="7.5" style="68" customWidth="1"/>
    <col min="10766" max="10766" width="7.875" style="68" customWidth="1"/>
    <col min="10767" max="10767" width="12.875" style="68" customWidth="1"/>
    <col min="10768" max="11008" width="9" style="68"/>
    <col min="11009" max="11009" width="10.25" style="68" customWidth="1"/>
    <col min="11010" max="11010" width="6.875" style="68" customWidth="1"/>
    <col min="11011" max="11011" width="9" style="68"/>
    <col min="11012" max="11012" width="5.375" style="68" customWidth="1"/>
    <col min="11013" max="11013" width="5.625" style="68" customWidth="1"/>
    <col min="11014" max="11014" width="4.5" style="68" customWidth="1"/>
    <col min="11015" max="11015" width="4.125" style="68" customWidth="1"/>
    <col min="11016" max="11016" width="17.625" style="68" customWidth="1"/>
    <col min="11017" max="11017" width="3.75" style="68" customWidth="1"/>
    <col min="11018" max="11018" width="6" style="68" customWidth="1"/>
    <col min="11019" max="11019" width="5.875" style="68" customWidth="1"/>
    <col min="11020" max="11020" width="12" style="68" customWidth="1"/>
    <col min="11021" max="11021" width="7.5" style="68" customWidth="1"/>
    <col min="11022" max="11022" width="7.875" style="68" customWidth="1"/>
    <col min="11023" max="11023" width="12.875" style="68" customWidth="1"/>
    <col min="11024" max="11264" width="9" style="68"/>
    <col min="11265" max="11265" width="10.25" style="68" customWidth="1"/>
    <col min="11266" max="11266" width="6.875" style="68" customWidth="1"/>
    <col min="11267" max="11267" width="9" style="68"/>
    <col min="11268" max="11268" width="5.375" style="68" customWidth="1"/>
    <col min="11269" max="11269" width="5.625" style="68" customWidth="1"/>
    <col min="11270" max="11270" width="4.5" style="68" customWidth="1"/>
    <col min="11271" max="11271" width="4.125" style="68" customWidth="1"/>
    <col min="11272" max="11272" width="17.625" style="68" customWidth="1"/>
    <col min="11273" max="11273" width="3.75" style="68" customWidth="1"/>
    <col min="11274" max="11274" width="6" style="68" customWidth="1"/>
    <col min="11275" max="11275" width="5.875" style="68" customWidth="1"/>
    <col min="11276" max="11276" width="12" style="68" customWidth="1"/>
    <col min="11277" max="11277" width="7.5" style="68" customWidth="1"/>
    <col min="11278" max="11278" width="7.875" style="68" customWidth="1"/>
    <col min="11279" max="11279" width="12.875" style="68" customWidth="1"/>
    <col min="11280" max="11520" width="9" style="68"/>
    <col min="11521" max="11521" width="10.25" style="68" customWidth="1"/>
    <col min="11522" max="11522" width="6.875" style="68" customWidth="1"/>
    <col min="11523" max="11523" width="9" style="68"/>
    <col min="11524" max="11524" width="5.375" style="68" customWidth="1"/>
    <col min="11525" max="11525" width="5.625" style="68" customWidth="1"/>
    <col min="11526" max="11526" width="4.5" style="68" customWidth="1"/>
    <col min="11527" max="11527" width="4.125" style="68" customWidth="1"/>
    <col min="11528" max="11528" width="17.625" style="68" customWidth="1"/>
    <col min="11529" max="11529" width="3.75" style="68" customWidth="1"/>
    <col min="11530" max="11530" width="6" style="68" customWidth="1"/>
    <col min="11531" max="11531" width="5.875" style="68" customWidth="1"/>
    <col min="11532" max="11532" width="12" style="68" customWidth="1"/>
    <col min="11533" max="11533" width="7.5" style="68" customWidth="1"/>
    <col min="11534" max="11534" width="7.875" style="68" customWidth="1"/>
    <col min="11535" max="11535" width="12.875" style="68" customWidth="1"/>
    <col min="11536" max="11776" width="9" style="68"/>
    <col min="11777" max="11777" width="10.25" style="68" customWidth="1"/>
    <col min="11778" max="11778" width="6.875" style="68" customWidth="1"/>
    <col min="11779" max="11779" width="9" style="68"/>
    <col min="11780" max="11780" width="5.375" style="68" customWidth="1"/>
    <col min="11781" max="11781" width="5.625" style="68" customWidth="1"/>
    <col min="11782" max="11782" width="4.5" style="68" customWidth="1"/>
    <col min="11783" max="11783" width="4.125" style="68" customWidth="1"/>
    <col min="11784" max="11784" width="17.625" style="68" customWidth="1"/>
    <col min="11785" max="11785" width="3.75" style="68" customWidth="1"/>
    <col min="11786" max="11786" width="6" style="68" customWidth="1"/>
    <col min="11787" max="11787" width="5.875" style="68" customWidth="1"/>
    <col min="11788" max="11788" width="12" style="68" customWidth="1"/>
    <col min="11789" max="11789" width="7.5" style="68" customWidth="1"/>
    <col min="11790" max="11790" width="7.875" style="68" customWidth="1"/>
    <col min="11791" max="11791" width="12.875" style="68" customWidth="1"/>
    <col min="11792" max="12032" width="9" style="68"/>
    <col min="12033" max="12033" width="10.25" style="68" customWidth="1"/>
    <col min="12034" max="12034" width="6.875" style="68" customWidth="1"/>
    <col min="12035" max="12035" width="9" style="68"/>
    <col min="12036" max="12036" width="5.375" style="68" customWidth="1"/>
    <col min="12037" max="12037" width="5.625" style="68" customWidth="1"/>
    <col min="12038" max="12038" width="4.5" style="68" customWidth="1"/>
    <col min="12039" max="12039" width="4.125" style="68" customWidth="1"/>
    <col min="12040" max="12040" width="17.625" style="68" customWidth="1"/>
    <col min="12041" max="12041" width="3.75" style="68" customWidth="1"/>
    <col min="12042" max="12042" width="6" style="68" customWidth="1"/>
    <col min="12043" max="12043" width="5.875" style="68" customWidth="1"/>
    <col min="12044" max="12044" width="12" style="68" customWidth="1"/>
    <col min="12045" max="12045" width="7.5" style="68" customWidth="1"/>
    <col min="12046" max="12046" width="7.875" style="68" customWidth="1"/>
    <col min="12047" max="12047" width="12.875" style="68" customWidth="1"/>
    <col min="12048" max="12288" width="9" style="68"/>
    <col min="12289" max="12289" width="10.25" style="68" customWidth="1"/>
    <col min="12290" max="12290" width="6.875" style="68" customWidth="1"/>
    <col min="12291" max="12291" width="9" style="68"/>
    <col min="12292" max="12292" width="5.375" style="68" customWidth="1"/>
    <col min="12293" max="12293" width="5.625" style="68" customWidth="1"/>
    <col min="12294" max="12294" width="4.5" style="68" customWidth="1"/>
    <col min="12295" max="12295" width="4.125" style="68" customWidth="1"/>
    <col min="12296" max="12296" width="17.625" style="68" customWidth="1"/>
    <col min="12297" max="12297" width="3.75" style="68" customWidth="1"/>
    <col min="12298" max="12298" width="6" style="68" customWidth="1"/>
    <col min="12299" max="12299" width="5.875" style="68" customWidth="1"/>
    <col min="12300" max="12300" width="12" style="68" customWidth="1"/>
    <col min="12301" max="12301" width="7.5" style="68" customWidth="1"/>
    <col min="12302" max="12302" width="7.875" style="68" customWidth="1"/>
    <col min="12303" max="12303" width="12.875" style="68" customWidth="1"/>
    <col min="12304" max="12544" width="9" style="68"/>
    <col min="12545" max="12545" width="10.25" style="68" customWidth="1"/>
    <col min="12546" max="12546" width="6.875" style="68" customWidth="1"/>
    <col min="12547" max="12547" width="9" style="68"/>
    <col min="12548" max="12548" width="5.375" style="68" customWidth="1"/>
    <col min="12549" max="12549" width="5.625" style="68" customWidth="1"/>
    <col min="12550" max="12550" width="4.5" style="68" customWidth="1"/>
    <col min="12551" max="12551" width="4.125" style="68" customWidth="1"/>
    <col min="12552" max="12552" width="17.625" style="68" customWidth="1"/>
    <col min="12553" max="12553" width="3.75" style="68" customWidth="1"/>
    <col min="12554" max="12554" width="6" style="68" customWidth="1"/>
    <col min="12555" max="12555" width="5.875" style="68" customWidth="1"/>
    <col min="12556" max="12556" width="12" style="68" customWidth="1"/>
    <col min="12557" max="12557" width="7.5" style="68" customWidth="1"/>
    <col min="12558" max="12558" width="7.875" style="68" customWidth="1"/>
    <col min="12559" max="12559" width="12.875" style="68" customWidth="1"/>
    <col min="12560" max="12800" width="9" style="68"/>
    <col min="12801" max="12801" width="10.25" style="68" customWidth="1"/>
    <col min="12802" max="12802" width="6.875" style="68" customWidth="1"/>
    <col min="12803" max="12803" width="9" style="68"/>
    <col min="12804" max="12804" width="5.375" style="68" customWidth="1"/>
    <col min="12805" max="12805" width="5.625" style="68" customWidth="1"/>
    <col min="12806" max="12806" width="4.5" style="68" customWidth="1"/>
    <col min="12807" max="12807" width="4.125" style="68" customWidth="1"/>
    <col min="12808" max="12808" width="17.625" style="68" customWidth="1"/>
    <col min="12809" max="12809" width="3.75" style="68" customWidth="1"/>
    <col min="12810" max="12810" width="6" style="68" customWidth="1"/>
    <col min="12811" max="12811" width="5.875" style="68" customWidth="1"/>
    <col min="12812" max="12812" width="12" style="68" customWidth="1"/>
    <col min="12813" max="12813" width="7.5" style="68" customWidth="1"/>
    <col min="12814" max="12814" width="7.875" style="68" customWidth="1"/>
    <col min="12815" max="12815" width="12.875" style="68" customWidth="1"/>
    <col min="12816" max="13056" width="9" style="68"/>
    <col min="13057" max="13057" width="10.25" style="68" customWidth="1"/>
    <col min="13058" max="13058" width="6.875" style="68" customWidth="1"/>
    <col min="13059" max="13059" width="9" style="68"/>
    <col min="13060" max="13060" width="5.375" style="68" customWidth="1"/>
    <col min="13061" max="13061" width="5.625" style="68" customWidth="1"/>
    <col min="13062" max="13062" width="4.5" style="68" customWidth="1"/>
    <col min="13063" max="13063" width="4.125" style="68" customWidth="1"/>
    <col min="13064" max="13064" width="17.625" style="68" customWidth="1"/>
    <col min="13065" max="13065" width="3.75" style="68" customWidth="1"/>
    <col min="13066" max="13066" width="6" style="68" customWidth="1"/>
    <col min="13067" max="13067" width="5.875" style="68" customWidth="1"/>
    <col min="13068" max="13068" width="12" style="68" customWidth="1"/>
    <col min="13069" max="13069" width="7.5" style="68" customWidth="1"/>
    <col min="13070" max="13070" width="7.875" style="68" customWidth="1"/>
    <col min="13071" max="13071" width="12.875" style="68" customWidth="1"/>
    <col min="13072" max="13312" width="9" style="68"/>
    <col min="13313" max="13313" width="10.25" style="68" customWidth="1"/>
    <col min="13314" max="13314" width="6.875" style="68" customWidth="1"/>
    <col min="13315" max="13315" width="9" style="68"/>
    <col min="13316" max="13316" width="5.375" style="68" customWidth="1"/>
    <col min="13317" max="13317" width="5.625" style="68" customWidth="1"/>
    <col min="13318" max="13318" width="4.5" style="68" customWidth="1"/>
    <col min="13319" max="13319" width="4.125" style="68" customWidth="1"/>
    <col min="13320" max="13320" width="17.625" style="68" customWidth="1"/>
    <col min="13321" max="13321" width="3.75" style="68" customWidth="1"/>
    <col min="13322" max="13322" width="6" style="68" customWidth="1"/>
    <col min="13323" max="13323" width="5.875" style="68" customWidth="1"/>
    <col min="13324" max="13324" width="12" style="68" customWidth="1"/>
    <col min="13325" max="13325" width="7.5" style="68" customWidth="1"/>
    <col min="13326" max="13326" width="7.875" style="68" customWidth="1"/>
    <col min="13327" max="13327" width="12.875" style="68" customWidth="1"/>
    <col min="13328" max="13568" width="9" style="68"/>
    <col min="13569" max="13569" width="10.25" style="68" customWidth="1"/>
    <col min="13570" max="13570" width="6.875" style="68" customWidth="1"/>
    <col min="13571" max="13571" width="9" style="68"/>
    <col min="13572" max="13572" width="5.375" style="68" customWidth="1"/>
    <col min="13573" max="13573" width="5.625" style="68" customWidth="1"/>
    <col min="13574" max="13574" width="4.5" style="68" customWidth="1"/>
    <col min="13575" max="13575" width="4.125" style="68" customWidth="1"/>
    <col min="13576" max="13576" width="17.625" style="68" customWidth="1"/>
    <col min="13577" max="13577" width="3.75" style="68" customWidth="1"/>
    <col min="13578" max="13578" width="6" style="68" customWidth="1"/>
    <col min="13579" max="13579" width="5.875" style="68" customWidth="1"/>
    <col min="13580" max="13580" width="12" style="68" customWidth="1"/>
    <col min="13581" max="13581" width="7.5" style="68" customWidth="1"/>
    <col min="13582" max="13582" width="7.875" style="68" customWidth="1"/>
    <col min="13583" max="13583" width="12.875" style="68" customWidth="1"/>
    <col min="13584" max="13824" width="9" style="68"/>
    <col min="13825" max="13825" width="10.25" style="68" customWidth="1"/>
    <col min="13826" max="13826" width="6.875" style="68" customWidth="1"/>
    <col min="13827" max="13827" width="9" style="68"/>
    <col min="13828" max="13828" width="5.375" style="68" customWidth="1"/>
    <col min="13829" max="13829" width="5.625" style="68" customWidth="1"/>
    <col min="13830" max="13830" width="4.5" style="68" customWidth="1"/>
    <col min="13831" max="13831" width="4.125" style="68" customWidth="1"/>
    <col min="13832" max="13832" width="17.625" style="68" customWidth="1"/>
    <col min="13833" max="13833" width="3.75" style="68" customWidth="1"/>
    <col min="13834" max="13834" width="6" style="68" customWidth="1"/>
    <col min="13835" max="13835" width="5.875" style="68" customWidth="1"/>
    <col min="13836" max="13836" width="12" style="68" customWidth="1"/>
    <col min="13837" max="13837" width="7.5" style="68" customWidth="1"/>
    <col min="13838" max="13838" width="7.875" style="68" customWidth="1"/>
    <col min="13839" max="13839" width="12.875" style="68" customWidth="1"/>
    <col min="13840" max="14080" width="9" style="68"/>
    <col min="14081" max="14081" width="10.25" style="68" customWidth="1"/>
    <col min="14082" max="14082" width="6.875" style="68" customWidth="1"/>
    <col min="14083" max="14083" width="9" style="68"/>
    <col min="14084" max="14084" width="5.375" style="68" customWidth="1"/>
    <col min="14085" max="14085" width="5.625" style="68" customWidth="1"/>
    <col min="14086" max="14086" width="4.5" style="68" customWidth="1"/>
    <col min="14087" max="14087" width="4.125" style="68" customWidth="1"/>
    <col min="14088" max="14088" width="17.625" style="68" customWidth="1"/>
    <col min="14089" max="14089" width="3.75" style="68" customWidth="1"/>
    <col min="14090" max="14090" width="6" style="68" customWidth="1"/>
    <col min="14091" max="14091" width="5.875" style="68" customWidth="1"/>
    <col min="14092" max="14092" width="12" style="68" customWidth="1"/>
    <col min="14093" max="14093" width="7.5" style="68" customWidth="1"/>
    <col min="14094" max="14094" width="7.875" style="68" customWidth="1"/>
    <col min="14095" max="14095" width="12.875" style="68" customWidth="1"/>
    <col min="14096" max="14336" width="9" style="68"/>
    <col min="14337" max="14337" width="10.25" style="68" customWidth="1"/>
    <col min="14338" max="14338" width="6.875" style="68" customWidth="1"/>
    <col min="14339" max="14339" width="9" style="68"/>
    <col min="14340" max="14340" width="5.375" style="68" customWidth="1"/>
    <col min="14341" max="14341" width="5.625" style="68" customWidth="1"/>
    <col min="14342" max="14342" width="4.5" style="68" customWidth="1"/>
    <col min="14343" max="14343" width="4.125" style="68" customWidth="1"/>
    <col min="14344" max="14344" width="17.625" style="68" customWidth="1"/>
    <col min="14345" max="14345" width="3.75" style="68" customWidth="1"/>
    <col min="14346" max="14346" width="6" style="68" customWidth="1"/>
    <col min="14347" max="14347" width="5.875" style="68" customWidth="1"/>
    <col min="14348" max="14348" width="12" style="68" customWidth="1"/>
    <col min="14349" max="14349" width="7.5" style="68" customWidth="1"/>
    <col min="14350" max="14350" width="7.875" style="68" customWidth="1"/>
    <col min="14351" max="14351" width="12.875" style="68" customWidth="1"/>
    <col min="14352" max="14592" width="9" style="68"/>
    <col min="14593" max="14593" width="10.25" style="68" customWidth="1"/>
    <col min="14594" max="14594" width="6.875" style="68" customWidth="1"/>
    <col min="14595" max="14595" width="9" style="68"/>
    <col min="14596" max="14596" width="5.375" style="68" customWidth="1"/>
    <col min="14597" max="14597" width="5.625" style="68" customWidth="1"/>
    <col min="14598" max="14598" width="4.5" style="68" customWidth="1"/>
    <col min="14599" max="14599" width="4.125" style="68" customWidth="1"/>
    <col min="14600" max="14600" width="17.625" style="68" customWidth="1"/>
    <col min="14601" max="14601" width="3.75" style="68" customWidth="1"/>
    <col min="14602" max="14602" width="6" style="68" customWidth="1"/>
    <col min="14603" max="14603" width="5.875" style="68" customWidth="1"/>
    <col min="14604" max="14604" width="12" style="68" customWidth="1"/>
    <col min="14605" max="14605" width="7.5" style="68" customWidth="1"/>
    <col min="14606" max="14606" width="7.875" style="68" customWidth="1"/>
    <col min="14607" max="14607" width="12.875" style="68" customWidth="1"/>
    <col min="14608" max="14848" width="9" style="68"/>
    <col min="14849" max="14849" width="10.25" style="68" customWidth="1"/>
    <col min="14850" max="14850" width="6.875" style="68" customWidth="1"/>
    <col min="14851" max="14851" width="9" style="68"/>
    <col min="14852" max="14852" width="5.375" style="68" customWidth="1"/>
    <col min="14853" max="14853" width="5.625" style="68" customWidth="1"/>
    <col min="14854" max="14854" width="4.5" style="68" customWidth="1"/>
    <col min="14855" max="14855" width="4.125" style="68" customWidth="1"/>
    <col min="14856" max="14856" width="17.625" style="68" customWidth="1"/>
    <col min="14857" max="14857" width="3.75" style="68" customWidth="1"/>
    <col min="14858" max="14858" width="6" style="68" customWidth="1"/>
    <col min="14859" max="14859" width="5.875" style="68" customWidth="1"/>
    <col min="14860" max="14860" width="12" style="68" customWidth="1"/>
    <col min="14861" max="14861" width="7.5" style="68" customWidth="1"/>
    <col min="14862" max="14862" width="7.875" style="68" customWidth="1"/>
    <col min="14863" max="14863" width="12.875" style="68" customWidth="1"/>
    <col min="14864" max="15104" width="9" style="68"/>
    <col min="15105" max="15105" width="10.25" style="68" customWidth="1"/>
    <col min="15106" max="15106" width="6.875" style="68" customWidth="1"/>
    <col min="15107" max="15107" width="9" style="68"/>
    <col min="15108" max="15108" width="5.375" style="68" customWidth="1"/>
    <col min="15109" max="15109" width="5.625" style="68" customWidth="1"/>
    <col min="15110" max="15110" width="4.5" style="68" customWidth="1"/>
    <col min="15111" max="15111" width="4.125" style="68" customWidth="1"/>
    <col min="15112" max="15112" width="17.625" style="68" customWidth="1"/>
    <col min="15113" max="15113" width="3.75" style="68" customWidth="1"/>
    <col min="15114" max="15114" width="6" style="68" customWidth="1"/>
    <col min="15115" max="15115" width="5.875" style="68" customWidth="1"/>
    <col min="15116" max="15116" width="12" style="68" customWidth="1"/>
    <col min="15117" max="15117" width="7.5" style="68" customWidth="1"/>
    <col min="15118" max="15118" width="7.875" style="68" customWidth="1"/>
    <col min="15119" max="15119" width="12.875" style="68" customWidth="1"/>
    <col min="15120" max="15360" width="9" style="68"/>
    <col min="15361" max="15361" width="10.25" style="68" customWidth="1"/>
    <col min="15362" max="15362" width="6.875" style="68" customWidth="1"/>
    <col min="15363" max="15363" width="9" style="68"/>
    <col min="15364" max="15364" width="5.375" style="68" customWidth="1"/>
    <col min="15365" max="15365" width="5.625" style="68" customWidth="1"/>
    <col min="15366" max="15366" width="4.5" style="68" customWidth="1"/>
    <col min="15367" max="15367" width="4.125" style="68" customWidth="1"/>
    <col min="15368" max="15368" width="17.625" style="68" customWidth="1"/>
    <col min="15369" max="15369" width="3.75" style="68" customWidth="1"/>
    <col min="15370" max="15370" width="6" style="68" customWidth="1"/>
    <col min="15371" max="15371" width="5.875" style="68" customWidth="1"/>
    <col min="15372" max="15372" width="12" style="68" customWidth="1"/>
    <col min="15373" max="15373" width="7.5" style="68" customWidth="1"/>
    <col min="15374" max="15374" width="7.875" style="68" customWidth="1"/>
    <col min="15375" max="15375" width="12.875" style="68" customWidth="1"/>
    <col min="15376" max="15616" width="9" style="68"/>
    <col min="15617" max="15617" width="10.25" style="68" customWidth="1"/>
    <col min="15618" max="15618" width="6.875" style="68" customWidth="1"/>
    <col min="15619" max="15619" width="9" style="68"/>
    <col min="15620" max="15620" width="5.375" style="68" customWidth="1"/>
    <col min="15621" max="15621" width="5.625" style="68" customWidth="1"/>
    <col min="15622" max="15622" width="4.5" style="68" customWidth="1"/>
    <col min="15623" max="15623" width="4.125" style="68" customWidth="1"/>
    <col min="15624" max="15624" width="17.625" style="68" customWidth="1"/>
    <col min="15625" max="15625" width="3.75" style="68" customWidth="1"/>
    <col min="15626" max="15626" width="6" style="68" customWidth="1"/>
    <col min="15627" max="15627" width="5.875" style="68" customWidth="1"/>
    <col min="15628" max="15628" width="12" style="68" customWidth="1"/>
    <col min="15629" max="15629" width="7.5" style="68" customWidth="1"/>
    <col min="15630" max="15630" width="7.875" style="68" customWidth="1"/>
    <col min="15631" max="15631" width="12.875" style="68" customWidth="1"/>
    <col min="15632" max="15872" width="9" style="68"/>
    <col min="15873" max="15873" width="10.25" style="68" customWidth="1"/>
    <col min="15874" max="15874" width="6.875" style="68" customWidth="1"/>
    <col min="15875" max="15875" width="9" style="68"/>
    <col min="15876" max="15876" width="5.375" style="68" customWidth="1"/>
    <col min="15877" max="15877" width="5.625" style="68" customWidth="1"/>
    <col min="15878" max="15878" width="4.5" style="68" customWidth="1"/>
    <col min="15879" max="15879" width="4.125" style="68" customWidth="1"/>
    <col min="15880" max="15880" width="17.625" style="68" customWidth="1"/>
    <col min="15881" max="15881" width="3.75" style="68" customWidth="1"/>
    <col min="15882" max="15882" width="6" style="68" customWidth="1"/>
    <col min="15883" max="15883" width="5.875" style="68" customWidth="1"/>
    <col min="15884" max="15884" width="12" style="68" customWidth="1"/>
    <col min="15885" max="15885" width="7.5" style="68" customWidth="1"/>
    <col min="15886" max="15886" width="7.875" style="68" customWidth="1"/>
    <col min="15887" max="15887" width="12.875" style="68" customWidth="1"/>
    <col min="15888" max="16128" width="9" style="68"/>
    <col min="16129" max="16129" width="10.25" style="68" customWidth="1"/>
    <col min="16130" max="16130" width="6.875" style="68" customWidth="1"/>
    <col min="16131" max="16131" width="9" style="68"/>
    <col min="16132" max="16132" width="5.375" style="68" customWidth="1"/>
    <col min="16133" max="16133" width="5.625" style="68" customWidth="1"/>
    <col min="16134" max="16134" width="4.5" style="68" customWidth="1"/>
    <col min="16135" max="16135" width="4.125" style="68" customWidth="1"/>
    <col min="16136" max="16136" width="17.625" style="68" customWidth="1"/>
    <col min="16137" max="16137" width="3.75" style="68" customWidth="1"/>
    <col min="16138" max="16138" width="6" style="68" customWidth="1"/>
    <col min="16139" max="16139" width="5.875" style="68" customWidth="1"/>
    <col min="16140" max="16140" width="12" style="68" customWidth="1"/>
    <col min="16141" max="16141" width="7.5" style="68" customWidth="1"/>
    <col min="16142" max="16142" width="7.875" style="68" customWidth="1"/>
    <col min="16143" max="16143" width="12.875" style="68" customWidth="1"/>
    <col min="16144" max="16384" width="9" style="68"/>
  </cols>
  <sheetData>
    <row r="1" spans="1:15" ht="36.75" customHeight="1">
      <c r="A1" s="150" t="s">
        <v>172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</row>
    <row r="3" spans="1:15">
      <c r="H3" s="69"/>
    </row>
    <row r="4" spans="1:15">
      <c r="H4" s="69"/>
      <c r="L4" s="70"/>
    </row>
    <row r="6" spans="1:15">
      <c r="L6" s="70"/>
    </row>
    <row r="7" spans="1:15">
      <c r="L7" s="149" t="s">
        <v>173</v>
      </c>
      <c r="N7" s="151" t="s">
        <v>174</v>
      </c>
    </row>
    <row r="8" spans="1:15">
      <c r="L8" s="149"/>
      <c r="N8" s="151"/>
    </row>
    <row r="9" spans="1:15">
      <c r="H9" s="68" t="s">
        <v>175</v>
      </c>
      <c r="L9" s="149" t="s">
        <v>176</v>
      </c>
      <c r="N9" s="151"/>
    </row>
    <row r="10" spans="1:15">
      <c r="H10" s="70" t="s">
        <v>177</v>
      </c>
      <c r="L10" s="149"/>
      <c r="N10" s="151"/>
    </row>
    <row r="11" spans="1:15">
      <c r="L11" s="149"/>
      <c r="N11" s="151"/>
    </row>
    <row r="12" spans="1:15">
      <c r="L12" s="149"/>
      <c r="N12" s="151"/>
    </row>
    <row r="13" spans="1:15" ht="21.75" customHeight="1">
      <c r="H13" s="70" t="s">
        <v>178</v>
      </c>
      <c r="M13" s="68">
        <v>1.28</v>
      </c>
      <c r="N13" s="151"/>
    </row>
    <row r="14" spans="1:15">
      <c r="H14" s="70" t="s">
        <v>179</v>
      </c>
      <c r="K14" s="152" t="s">
        <v>180</v>
      </c>
      <c r="L14" s="152"/>
      <c r="N14" s="151"/>
    </row>
    <row r="15" spans="1:15">
      <c r="N15" s="151"/>
    </row>
    <row r="16" spans="1:15">
      <c r="L16" s="71"/>
      <c r="N16" s="151"/>
    </row>
    <row r="17" spans="3:14">
      <c r="K17" s="72"/>
      <c r="N17" s="151"/>
    </row>
    <row r="18" spans="3:14">
      <c r="N18" s="151"/>
    </row>
    <row r="19" spans="3:14">
      <c r="N19" s="151"/>
    </row>
    <row r="20" spans="3:14">
      <c r="N20" s="151"/>
    </row>
    <row r="21" spans="3:14" ht="7.5" customHeight="1">
      <c r="N21" s="151"/>
    </row>
    <row r="22" spans="3:14" ht="21" customHeight="1">
      <c r="M22" s="73" t="s">
        <v>181</v>
      </c>
      <c r="N22" s="151"/>
    </row>
    <row r="23" spans="3:14">
      <c r="M23" s="72"/>
      <c r="N23" s="151"/>
    </row>
    <row r="24" spans="3:14">
      <c r="M24" s="153" t="s">
        <v>182</v>
      </c>
      <c r="N24" s="151"/>
    </row>
    <row r="25" spans="3:14">
      <c r="M25" s="153"/>
      <c r="N25" s="151"/>
    </row>
    <row r="26" spans="3:14">
      <c r="N26" s="151"/>
    </row>
    <row r="27" spans="3:14">
      <c r="N27" s="151"/>
    </row>
    <row r="28" spans="3:14">
      <c r="C28" s="68">
        <v>0.2</v>
      </c>
      <c r="N28" s="151"/>
    </row>
    <row r="29" spans="3:14">
      <c r="N29" s="151"/>
    </row>
    <row r="30" spans="3:14">
      <c r="H30" s="74">
        <v>1.2</v>
      </c>
    </row>
    <row r="32" spans="3:14" ht="21.75" customHeight="1"/>
    <row r="34" spans="1:12" ht="31.5">
      <c r="B34" s="154" t="s">
        <v>183</v>
      </c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2" ht="21.75" customHeight="1"/>
    <row r="36" spans="1:12" ht="21.75" customHeight="1">
      <c r="A36" s="68">
        <v>1</v>
      </c>
      <c r="B36" s="68" t="s">
        <v>184</v>
      </c>
      <c r="E36" s="68" t="s">
        <v>185</v>
      </c>
      <c r="F36" s="68" t="s">
        <v>186</v>
      </c>
      <c r="I36" s="155"/>
      <c r="J36" s="155"/>
      <c r="K36" s="75"/>
      <c r="L36" s="76"/>
    </row>
    <row r="37" spans="1:12" ht="21.75" customHeight="1">
      <c r="E37" s="68" t="s">
        <v>187</v>
      </c>
      <c r="F37" s="68" t="s">
        <v>188</v>
      </c>
      <c r="I37" s="70"/>
      <c r="J37" s="70"/>
      <c r="K37" s="75"/>
    </row>
    <row r="38" spans="1:12" ht="21.75" customHeight="1">
      <c r="F38" s="68" t="s">
        <v>189</v>
      </c>
      <c r="J38" s="68" t="s">
        <v>190</v>
      </c>
      <c r="K38" s="75"/>
    </row>
    <row r="39" spans="1:12" ht="21.75" customHeight="1">
      <c r="I39" s="70"/>
      <c r="J39" s="70"/>
      <c r="K39" s="75"/>
    </row>
    <row r="40" spans="1:12" ht="21.75" customHeight="1">
      <c r="A40" s="68">
        <v>2</v>
      </c>
      <c r="B40" s="68" t="s">
        <v>191</v>
      </c>
      <c r="E40" s="68" t="s">
        <v>185</v>
      </c>
      <c r="F40" s="68" t="s">
        <v>192</v>
      </c>
      <c r="I40" s="155"/>
      <c r="J40" s="155"/>
      <c r="K40" s="75"/>
      <c r="L40" s="76"/>
    </row>
    <row r="41" spans="1:12" ht="21.75" customHeight="1">
      <c r="E41" s="68" t="s">
        <v>193</v>
      </c>
      <c r="F41" s="68" t="s">
        <v>194</v>
      </c>
      <c r="I41" s="70"/>
      <c r="J41" s="70"/>
      <c r="K41" s="75"/>
    </row>
    <row r="42" spans="1:12" ht="21.75" customHeight="1">
      <c r="F42" s="68" t="s">
        <v>195</v>
      </c>
      <c r="H42" s="72" t="s">
        <v>196</v>
      </c>
      <c r="K42" s="75"/>
    </row>
    <row r="43" spans="1:12" ht="21.75" customHeight="1">
      <c r="K43" s="75"/>
      <c r="L43" s="77"/>
    </row>
    <row r="44" spans="1:12" ht="21.75" customHeight="1">
      <c r="A44" s="68">
        <v>3</v>
      </c>
      <c r="B44" s="68" t="s">
        <v>197</v>
      </c>
      <c r="F44" s="78" t="s">
        <v>198</v>
      </c>
      <c r="G44" s="78"/>
      <c r="H44" s="78"/>
      <c r="I44" s="79"/>
      <c r="J44" s="79"/>
      <c r="K44" s="75"/>
      <c r="L44" s="76"/>
    </row>
    <row r="45" spans="1:12" ht="21.75" customHeight="1">
      <c r="F45" s="68" t="s">
        <v>199</v>
      </c>
      <c r="I45" s="70"/>
      <c r="J45" s="70"/>
      <c r="K45" s="75"/>
    </row>
    <row r="46" spans="1:12" ht="21.75" customHeight="1">
      <c r="K46" s="75"/>
      <c r="L46" s="77"/>
    </row>
    <row r="47" spans="1:12" ht="21.75" customHeight="1">
      <c r="A47" s="68">
        <v>4</v>
      </c>
      <c r="B47" s="68" t="s">
        <v>200</v>
      </c>
      <c r="F47" s="78" t="s">
        <v>201</v>
      </c>
      <c r="G47" s="78"/>
      <c r="H47" s="78"/>
      <c r="I47" s="79"/>
      <c r="J47" s="79" t="s">
        <v>202</v>
      </c>
      <c r="K47" s="80"/>
      <c r="L47" s="76"/>
    </row>
    <row r="48" spans="1:12" ht="21.75" customHeight="1">
      <c r="B48" s="149"/>
      <c r="C48" s="149"/>
      <c r="D48" s="149"/>
      <c r="G48" s="70"/>
      <c r="H48" s="70"/>
      <c r="I48" s="149"/>
      <c r="J48" s="149"/>
      <c r="K48" s="81"/>
      <c r="L48" s="77"/>
    </row>
    <row r="49" spans="1:15" ht="21.75" customHeight="1">
      <c r="A49" s="68">
        <v>5</v>
      </c>
      <c r="B49" s="68" t="s">
        <v>203</v>
      </c>
      <c r="F49" s="78" t="s">
        <v>204</v>
      </c>
      <c r="G49" s="78"/>
      <c r="H49" s="78"/>
      <c r="I49" s="79"/>
      <c r="J49" s="79"/>
      <c r="K49" s="75"/>
      <c r="L49" s="76"/>
    </row>
    <row r="50" spans="1:15" ht="21.75" customHeight="1">
      <c r="B50" s="149"/>
      <c r="C50" s="149"/>
      <c r="D50" s="149"/>
      <c r="G50" s="70"/>
      <c r="H50" s="70"/>
      <c r="I50" s="149"/>
      <c r="J50" s="149"/>
      <c r="K50" s="81"/>
      <c r="L50" s="77"/>
    </row>
    <row r="51" spans="1:15" ht="15.75" customHeight="1">
      <c r="K51" s="81"/>
    </row>
    <row r="52" spans="1:15" ht="24.75" customHeight="1">
      <c r="K52" s="81"/>
    </row>
    <row r="53" spans="1:15" ht="24.75" customHeight="1">
      <c r="K53" s="81"/>
    </row>
    <row r="55" spans="1:15" ht="36.75" customHeight="1">
      <c r="A55" s="150" t="s">
        <v>205</v>
      </c>
      <c r="B55" s="150"/>
      <c r="C55" s="150"/>
      <c r="D55" s="150"/>
      <c r="E55" s="150"/>
      <c r="F55" s="150"/>
      <c r="G55" s="150"/>
      <c r="H55" s="150"/>
      <c r="I55" s="150"/>
      <c r="J55" s="150"/>
      <c r="K55" s="150"/>
      <c r="L55" s="150"/>
      <c r="M55" s="150"/>
      <c r="N55" s="150"/>
      <c r="O55" s="150"/>
    </row>
    <row r="57" spans="1:15">
      <c r="H57" s="69"/>
    </row>
    <row r="58" spans="1:15">
      <c r="H58" s="69"/>
      <c r="L58" s="70"/>
    </row>
    <row r="60" spans="1:15">
      <c r="L60" s="70"/>
    </row>
    <row r="61" spans="1:15">
      <c r="L61" s="149" t="s">
        <v>206</v>
      </c>
      <c r="N61" s="151" t="s">
        <v>207</v>
      </c>
    </row>
    <row r="62" spans="1:15">
      <c r="L62" s="149"/>
      <c r="N62" s="151"/>
    </row>
    <row r="63" spans="1:15">
      <c r="H63" s="68" t="s">
        <v>208</v>
      </c>
      <c r="L63" s="149" t="s">
        <v>209</v>
      </c>
      <c r="N63" s="151"/>
    </row>
    <row r="64" spans="1:15">
      <c r="H64" s="68" t="s">
        <v>210</v>
      </c>
      <c r="L64" s="149"/>
      <c r="N64" s="151"/>
    </row>
    <row r="65" spans="8:14">
      <c r="L65" s="149"/>
      <c r="N65" s="151"/>
    </row>
    <row r="66" spans="8:14">
      <c r="L66" s="149"/>
      <c r="N66" s="151"/>
    </row>
    <row r="67" spans="8:14" ht="21.75" customHeight="1">
      <c r="H67" s="70" t="s">
        <v>211</v>
      </c>
      <c r="M67" s="68">
        <v>1.28</v>
      </c>
      <c r="N67" s="151"/>
    </row>
    <row r="68" spans="8:14">
      <c r="H68" s="70" t="s">
        <v>212</v>
      </c>
      <c r="K68" s="149" t="s">
        <v>213</v>
      </c>
      <c r="L68" s="149"/>
      <c r="N68" s="151"/>
    </row>
    <row r="69" spans="8:14">
      <c r="N69" s="151"/>
    </row>
    <row r="70" spans="8:14">
      <c r="L70" s="71"/>
      <c r="N70" s="151"/>
    </row>
    <row r="71" spans="8:14">
      <c r="N71" s="151"/>
    </row>
    <row r="72" spans="8:14">
      <c r="N72" s="151"/>
    </row>
    <row r="73" spans="8:14">
      <c r="N73" s="151"/>
    </row>
    <row r="74" spans="8:14">
      <c r="N74" s="151"/>
    </row>
    <row r="75" spans="8:14" ht="7.5" customHeight="1">
      <c r="N75" s="151"/>
    </row>
    <row r="76" spans="8:14" ht="21" customHeight="1">
      <c r="M76" s="73" t="s">
        <v>214</v>
      </c>
      <c r="N76" s="151"/>
    </row>
    <row r="77" spans="8:14">
      <c r="M77" s="72"/>
      <c r="N77" s="151"/>
    </row>
    <row r="78" spans="8:14">
      <c r="M78" s="153" t="s">
        <v>215</v>
      </c>
      <c r="N78" s="151"/>
    </row>
    <row r="79" spans="8:14">
      <c r="M79" s="153"/>
      <c r="N79" s="151"/>
    </row>
    <row r="80" spans="8:14">
      <c r="N80" s="151"/>
    </row>
    <row r="81" spans="1:14">
      <c r="N81" s="151"/>
    </row>
    <row r="82" spans="1:14">
      <c r="C82" s="68">
        <v>0.2</v>
      </c>
      <c r="N82" s="151"/>
    </row>
    <row r="83" spans="1:14">
      <c r="N83" s="151"/>
    </row>
    <row r="84" spans="1:14">
      <c r="H84" s="74">
        <v>1.2</v>
      </c>
    </row>
    <row r="86" spans="1:14" ht="21.75" customHeight="1"/>
    <row r="88" spans="1:14" ht="31.5">
      <c r="B88" s="154" t="s">
        <v>216</v>
      </c>
      <c r="C88" s="154"/>
      <c r="D88" s="154"/>
      <c r="E88" s="154"/>
      <c r="F88" s="154"/>
      <c r="G88" s="154"/>
      <c r="H88" s="154"/>
      <c r="I88" s="154"/>
      <c r="J88" s="154"/>
      <c r="K88" s="154"/>
    </row>
    <row r="89" spans="1:14" ht="21.75" customHeight="1"/>
    <row r="90" spans="1:14" ht="21.75" customHeight="1">
      <c r="A90" s="68">
        <v>1</v>
      </c>
      <c r="B90" s="68" t="s">
        <v>217</v>
      </c>
      <c r="E90" s="68" t="s">
        <v>185</v>
      </c>
      <c r="F90" s="68" t="s">
        <v>218</v>
      </c>
      <c r="I90" s="155"/>
      <c r="J90" s="155"/>
      <c r="K90" s="75"/>
      <c r="L90" s="76"/>
    </row>
    <row r="91" spans="1:14" ht="21.75" customHeight="1">
      <c r="E91" s="68" t="s">
        <v>193</v>
      </c>
      <c r="F91" s="68" t="s">
        <v>188</v>
      </c>
      <c r="I91" s="70"/>
      <c r="J91" s="70"/>
      <c r="K91" s="75"/>
    </row>
    <row r="92" spans="1:14" ht="21.75" customHeight="1">
      <c r="F92" s="68" t="s">
        <v>189</v>
      </c>
      <c r="J92" s="68" t="s">
        <v>219</v>
      </c>
      <c r="K92" s="75"/>
    </row>
    <row r="93" spans="1:14" ht="21.75" customHeight="1">
      <c r="I93" s="70"/>
      <c r="J93" s="70"/>
      <c r="K93" s="75"/>
    </row>
    <row r="94" spans="1:14" ht="21.75" customHeight="1">
      <c r="A94" s="68">
        <v>2</v>
      </c>
      <c r="B94" s="68" t="s">
        <v>191</v>
      </c>
      <c r="E94" s="68" t="s">
        <v>185</v>
      </c>
      <c r="F94" s="68" t="s">
        <v>220</v>
      </c>
      <c r="I94" s="155"/>
      <c r="J94" s="155"/>
      <c r="K94" s="75"/>
      <c r="L94" s="76"/>
    </row>
    <row r="95" spans="1:14" ht="21.75" customHeight="1">
      <c r="E95" s="68" t="s">
        <v>193</v>
      </c>
      <c r="F95" s="68" t="s">
        <v>194</v>
      </c>
      <c r="I95" s="70"/>
      <c r="J95" s="70"/>
      <c r="K95" s="75"/>
    </row>
    <row r="96" spans="1:14" ht="21.75" customHeight="1">
      <c r="F96" s="68" t="s">
        <v>189</v>
      </c>
      <c r="H96" s="72" t="s">
        <v>196</v>
      </c>
      <c r="K96" s="75"/>
    </row>
    <row r="97" spans="1:12" ht="21.75" customHeight="1">
      <c r="K97" s="75"/>
      <c r="L97" s="77"/>
    </row>
    <row r="98" spans="1:12" ht="21.75" customHeight="1">
      <c r="A98" s="68">
        <v>3</v>
      </c>
      <c r="B98" s="68" t="s">
        <v>197</v>
      </c>
      <c r="F98" s="78" t="s">
        <v>221</v>
      </c>
      <c r="G98" s="78"/>
      <c r="H98" s="78"/>
      <c r="I98" s="79"/>
      <c r="J98" s="79"/>
      <c r="K98" s="75"/>
      <c r="L98" s="76"/>
    </row>
    <row r="99" spans="1:12" ht="21.75" customHeight="1">
      <c r="F99" s="68" t="s">
        <v>199</v>
      </c>
      <c r="I99" s="70"/>
      <c r="J99" s="70"/>
      <c r="K99" s="75"/>
    </row>
    <row r="100" spans="1:12" ht="21.75" customHeight="1">
      <c r="K100" s="75"/>
      <c r="L100" s="77"/>
    </row>
    <row r="101" spans="1:12" ht="21.75" customHeight="1">
      <c r="A101" s="68">
        <v>4</v>
      </c>
      <c r="B101" s="68" t="s">
        <v>200</v>
      </c>
      <c r="F101" s="78" t="s">
        <v>222</v>
      </c>
      <c r="G101" s="78"/>
      <c r="H101" s="78"/>
      <c r="I101" s="79" t="s">
        <v>202</v>
      </c>
      <c r="J101" s="79"/>
      <c r="K101" s="80"/>
      <c r="L101" s="76"/>
    </row>
    <row r="102" spans="1:12" ht="21.75" customHeight="1">
      <c r="B102" s="149"/>
      <c r="C102" s="149"/>
      <c r="D102" s="149"/>
      <c r="G102" s="70"/>
      <c r="H102" s="70"/>
      <c r="I102" s="149"/>
      <c r="J102" s="149"/>
      <c r="K102" s="81"/>
      <c r="L102" s="77"/>
    </row>
    <row r="103" spans="1:12" ht="21.75" customHeight="1">
      <c r="A103" s="68">
        <v>5</v>
      </c>
      <c r="B103" s="68" t="s">
        <v>223</v>
      </c>
      <c r="F103" s="78" t="s">
        <v>224</v>
      </c>
      <c r="G103" s="78"/>
      <c r="H103" s="78"/>
      <c r="I103" s="79"/>
      <c r="J103" s="79"/>
      <c r="K103" s="75"/>
      <c r="L103" s="76"/>
    </row>
    <row r="104" spans="1:12" ht="21.75" customHeight="1">
      <c r="B104" s="149"/>
      <c r="C104" s="149"/>
      <c r="D104" s="149"/>
      <c r="G104" s="70"/>
      <c r="H104" s="70"/>
      <c r="I104" s="149"/>
      <c r="J104" s="149"/>
      <c r="K104" s="81"/>
      <c r="L104" s="77"/>
    </row>
    <row r="105" spans="1:12" ht="15.75" customHeight="1">
      <c r="K105" s="81"/>
    </row>
    <row r="106" spans="1:12" ht="24.75" customHeight="1">
      <c r="K106" s="81"/>
    </row>
    <row r="107" spans="1:12" ht="24.75" customHeight="1">
      <c r="F107" s="68" t="s">
        <v>225</v>
      </c>
      <c r="K107" s="81"/>
    </row>
  </sheetData>
  <mergeCells count="26">
    <mergeCell ref="B104:D104"/>
    <mergeCell ref="I104:J104"/>
    <mergeCell ref="A55:O55"/>
    <mergeCell ref="L61:L62"/>
    <mergeCell ref="N61:N83"/>
    <mergeCell ref="L63:L66"/>
    <mergeCell ref="K68:L68"/>
    <mergeCell ref="M78:M79"/>
    <mergeCell ref="B88:K88"/>
    <mergeCell ref="I90:J90"/>
    <mergeCell ref="I94:J94"/>
    <mergeCell ref="B102:D102"/>
    <mergeCell ref="I102:J102"/>
    <mergeCell ref="B50:D50"/>
    <mergeCell ref="I50:J50"/>
    <mergeCell ref="A1:O1"/>
    <mergeCell ref="L7:L8"/>
    <mergeCell ref="N7:N29"/>
    <mergeCell ref="L9:L12"/>
    <mergeCell ref="K14:L14"/>
    <mergeCell ref="M24:M25"/>
    <mergeCell ref="B34:K34"/>
    <mergeCell ref="I36:J36"/>
    <mergeCell ref="I40:J40"/>
    <mergeCell ref="B48:D48"/>
    <mergeCell ref="I48:J48"/>
  </mergeCells>
  <phoneticPr fontId="1" type="noConversion"/>
  <pageMargins left="1.31" right="0.64" top="1" bottom="0.55000000000000004" header="0.5" footer="0.5"/>
  <pageSetup paperSize="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토공수량산출집계표</vt:lpstr>
      <vt:lpstr>가시설수량산출집계표</vt:lpstr>
      <vt:lpstr>제수변실재료표(D80~300)</vt:lpstr>
      <vt:lpstr>제수변실재료표(D400~600</vt:lpstr>
      <vt:lpstr>제수변실재료표(D700~1000</vt:lpstr>
      <vt:lpstr>원형변실(600~800)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ickim</dc:creator>
  <cp:lastModifiedBy>ickim</cp:lastModifiedBy>
  <cp:lastPrinted>2015-12-08T07:36:58Z</cp:lastPrinted>
  <dcterms:created xsi:type="dcterms:W3CDTF">2015-12-08T03:12:37Z</dcterms:created>
  <dcterms:modified xsi:type="dcterms:W3CDTF">2020-02-10T08:42:02Z</dcterms:modified>
</cp:coreProperties>
</file>