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Nas-dd03\견적서\2024년도\0.PPR공법 설계자료\PPR공법 기초자료\"/>
    </mc:Choice>
  </mc:AlternateContent>
  <xr:revisionPtr revIDLastSave="0" documentId="13_ncr:1_{DECBC223-40B8-4802-9A5C-A59CA299DFE4}" xr6:coauthVersionLast="47" xr6:coauthVersionMax="47" xr10:uidLastSave="{00000000-0000-0000-0000-000000000000}"/>
  <bookViews>
    <workbookView xWindow="-28920" yWindow="-120" windowWidth="29040" windowHeight="17640" tabRatio="535" xr2:uid="{00000000-000D-0000-FFFF-FFFF00000000}"/>
  </bookViews>
  <sheets>
    <sheet name="자재" sheetId="8" r:id="rId1"/>
    <sheet name="Sheet1" sheetId="1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</externalReferences>
  <definedNames>
    <definedName name="_">#REF!</definedName>
    <definedName name="_1">#N/A</definedName>
    <definedName name="_10">#N/A</definedName>
    <definedName name="_10Á_1È_Ç">'[1]일위대가(계측기설치)'!#REF!</definedName>
    <definedName name="_11">#N/A</definedName>
    <definedName name="_11Á_2È_Ç">'[1]일위대가(계측기설치)'!#REF!</definedName>
    <definedName name="_12">#N/A</definedName>
    <definedName name="_12Á_3È_Ç">'[1]일위대가(계측기설치)'!#REF!</definedName>
    <definedName name="_13">#N/A</definedName>
    <definedName name="_13Á_4È_Ç">'[1]일위대가(계측기설치)'!#REF!</definedName>
    <definedName name="_14">#N/A</definedName>
    <definedName name="_14Á_5È_Ç">'[1]일위대가(계측기설치)'!#REF!</definedName>
    <definedName name="_15">#N/A</definedName>
    <definedName name="_15A">[2]금액내역서!$D$3:$D$10</definedName>
    <definedName name="_15Á_6È_Ç">'[1]일위대가(계측기설치)'!#REF!</definedName>
    <definedName name="_16">#N/A</definedName>
    <definedName name="_16C_">#REF!</definedName>
    <definedName name="_17">#N/A</definedName>
    <definedName name="_17FA41010_">[3]data2!#REF!</definedName>
    <definedName name="_18">#N/A</definedName>
    <definedName name="_18FA42006_">[3]data2!#REF!</definedName>
    <definedName name="_19">#N/A</definedName>
    <definedName name="_19FA42055_">[3]data2!#REF!</definedName>
    <definedName name="_1C_">#REF!</definedName>
    <definedName name="_2">#N/A</definedName>
    <definedName name="_2_10">#REF!</definedName>
    <definedName name="_20">#N/A</definedName>
    <definedName name="_20FA42062_">[3]data2!#REF!</definedName>
    <definedName name="_21">#N/A</definedName>
    <definedName name="_21FA42762_">[3]data2!#REF!</definedName>
    <definedName name="_22">#N/A</definedName>
    <definedName name="_22G_0Extr">#REF!</definedName>
    <definedName name="_23">#N/A</definedName>
    <definedName name="_23G_0Extract">#REF!</definedName>
    <definedName name="_24">#N/A</definedName>
    <definedName name="_24단">#REF!</definedName>
    <definedName name="_25">#N/A</definedName>
    <definedName name="_26">#N/A</definedName>
    <definedName name="_27">#N/A</definedName>
    <definedName name="_28">#N/A</definedName>
    <definedName name="_29">#N/A</definedName>
    <definedName name="_3">#N/A</definedName>
    <definedName name="_3_11">#REF!</definedName>
    <definedName name="_30">#N/A</definedName>
    <definedName name="_31">#N/A</definedName>
    <definedName name="_32">#N/A</definedName>
    <definedName name="_33">#N/A</definedName>
    <definedName name="_34">#N/A</definedName>
    <definedName name="_35">#N/A</definedName>
    <definedName name="_36">#N/A</definedName>
    <definedName name="_37">#N/A</definedName>
    <definedName name="_38">#N/A</definedName>
    <definedName name="_39">#N/A</definedName>
    <definedName name="_4">#N/A</definedName>
    <definedName name="_4_3_0Crite">#REF!</definedName>
    <definedName name="_40">#N/A</definedName>
    <definedName name="_41">#N/A</definedName>
    <definedName name="_42">#N/A</definedName>
    <definedName name="_425K">[3]data2!#REF!</definedName>
    <definedName name="_43">#N/A</definedName>
    <definedName name="_44">#N/A</definedName>
    <definedName name="_45">#N/A</definedName>
    <definedName name="_46">#N/A</definedName>
    <definedName name="_47">#N/A</definedName>
    <definedName name="_48">#N/A</definedName>
    <definedName name="_49">#N/A</definedName>
    <definedName name="_5">#N/A</definedName>
    <definedName name="_5_3_0Criteria">#REF!</definedName>
    <definedName name="_50">#N/A</definedName>
    <definedName name="_51">#N/A</definedName>
    <definedName name="_52">#N/A</definedName>
    <definedName name="_53">#N/A</definedName>
    <definedName name="_54">#N/A</definedName>
    <definedName name="_55">#N/A</definedName>
    <definedName name="_56">#N/A</definedName>
    <definedName name="_57">#N/A</definedName>
    <definedName name="_58">#N/A</definedName>
    <definedName name="_59">#N/A</definedName>
    <definedName name="_6">#N/A</definedName>
    <definedName name="_6_6">#REF!</definedName>
    <definedName name="_60">#N/A</definedName>
    <definedName name="_61">#N/A</definedName>
    <definedName name="_62">#N/A</definedName>
    <definedName name="_63">#N/A</definedName>
    <definedName name="_64">#N/A</definedName>
    <definedName name="_65">#N/A</definedName>
    <definedName name="_66">#N/A</definedName>
    <definedName name="_67">#N/A</definedName>
    <definedName name="_68">#N/A</definedName>
    <definedName name="_69">#N/A</definedName>
    <definedName name="_7">#N/A</definedName>
    <definedName name="_7_7">#REF!</definedName>
    <definedName name="_70">#N/A</definedName>
    <definedName name="_71">#N/A</definedName>
    <definedName name="_72">#N/A</definedName>
    <definedName name="_73">#N/A</definedName>
    <definedName name="_74">#N/A</definedName>
    <definedName name="_75">#N/A</definedName>
    <definedName name="_76">#N/A</definedName>
    <definedName name="_77">#N/A</definedName>
    <definedName name="_78">#N/A</definedName>
    <definedName name="_79">#N/A</definedName>
    <definedName name="_8">#N/A</definedName>
    <definedName name="_8_8">#REF!</definedName>
    <definedName name="_80">#N/A</definedName>
    <definedName name="_81">#N/A</definedName>
    <definedName name="_82">#N/A</definedName>
    <definedName name="_83">#N/A</definedName>
    <definedName name="_84">#N/A</definedName>
    <definedName name="_85">#N/A</definedName>
    <definedName name="_86">#N/A</definedName>
    <definedName name="_87">#N/A</definedName>
    <definedName name="_88">#N/A</definedName>
    <definedName name="_89">#N/A</definedName>
    <definedName name="_9">#N/A</definedName>
    <definedName name="_9_9">#REF!</definedName>
    <definedName name="_90">#N/A</definedName>
    <definedName name="_91">#N/A</definedName>
    <definedName name="_92">#N/A</definedName>
    <definedName name="_93">#N/A</definedName>
    <definedName name="_94">#N/A</definedName>
    <definedName name="_95">#N/A</definedName>
    <definedName name="_96">#N/A</definedName>
    <definedName name="_97">#N/A</definedName>
    <definedName name="_98">#N/A</definedName>
    <definedName name="_99">#N/A</definedName>
    <definedName name="_99_상반기시중노임">#REF!</definedName>
    <definedName name="_99_하반기시중노임">#REF!</definedName>
    <definedName name="_A100000">#REF!</definedName>
    <definedName name="_A69999">#REF!</definedName>
    <definedName name="_A99999">#REF!</definedName>
    <definedName name="_B22">[4]일위대가!$A$1400:$IV$1413=[4]일위대가!$A$1400</definedName>
    <definedName name="_C421">[3]data2!#REF!</definedName>
    <definedName name="_CDT1">#REF!</definedName>
    <definedName name="_CDT2">#REF!</definedName>
    <definedName name="_CDT3">#REF!</definedName>
    <definedName name="_DOG1">#REF!</definedName>
    <definedName name="_DOG2">#REF!</definedName>
    <definedName name="_DOG3">#REF!</definedName>
    <definedName name="_DOG4">#REF!</definedName>
    <definedName name="_Fill" hidden="1">#REF!</definedName>
    <definedName name="_IMP1">#REF!</definedName>
    <definedName name="_K">#N/A</definedName>
    <definedName name="_K02">[5]일위대가!$A$732:$IV$745=[5]일위대가!$A$732</definedName>
    <definedName name="_Key1" hidden="1">[6]CABLE!#REF!</definedName>
    <definedName name="_Key2" hidden="1">#REF!</definedName>
    <definedName name="_LG15">[7]노임단가!$D$12</definedName>
    <definedName name="_LG17">[7]노임단가!$D$30</definedName>
    <definedName name="_LG18">[7]노임단가!$D$89</definedName>
    <definedName name="_LG21">[7]노임단가!$D$8</definedName>
    <definedName name="_LG6">[7]노임단가!$D$90</definedName>
    <definedName name="_LG9">[7]노임단가!$D$86</definedName>
    <definedName name="_LS15">[7]노임단가!$C$12</definedName>
    <definedName name="_LS17">[7]노임단가!$C$30</definedName>
    <definedName name="_LS18">[7]노임단가!$C$89</definedName>
    <definedName name="_LS21">[7]노임단가!$C$8</definedName>
    <definedName name="_LS6">[7]노임단가!$C$90</definedName>
    <definedName name="_LS9">[7]노임단가!$C$86</definedName>
    <definedName name="_MG109">[7]자재단가!$H$220</definedName>
    <definedName name="_MG135">[7]자재단가!$H$272</definedName>
    <definedName name="_MG15">[7]자재단가!$H$32</definedName>
    <definedName name="_MG3">[7]자재단가!$H$8</definedName>
    <definedName name="_MG43">[7]자재단가!$H$88</definedName>
    <definedName name="_MG44">[7]자재단가!$H$90</definedName>
    <definedName name="_MG46">[7]자재단가!$H$94</definedName>
    <definedName name="_MG57">[7]자재단가!$H$116</definedName>
    <definedName name="_MG6">[7]자재단가!$H$14</definedName>
    <definedName name="_MG8">[7]자재단가!$H$18</definedName>
    <definedName name="_MG9">[7]자재단가!$H$20</definedName>
    <definedName name="_MS109">[7]자재단가!$H$221</definedName>
    <definedName name="_MS135">[7]자재단가!$H$273</definedName>
    <definedName name="_MS15">[7]자재단가!$H$33</definedName>
    <definedName name="_MS3">[7]자재단가!$H$9</definedName>
    <definedName name="_MS43">[7]자재단가!$H$89</definedName>
    <definedName name="_MS44">[7]자재단가!$H$91</definedName>
    <definedName name="_MS46">[7]자재단가!$H$95</definedName>
    <definedName name="_MS57">[7]자재단가!$H$117</definedName>
    <definedName name="_MS6">[7]자재단가!$H$15</definedName>
    <definedName name="_MS8">[7]자재단가!$H$19</definedName>
    <definedName name="_MS9">[7]자재단가!$H$21</definedName>
    <definedName name="_O03">[5]일위대가!$A$1516:$IV$1529=[5]일위대가!$A$1516</definedName>
    <definedName name="_Order1" hidden="1">255</definedName>
    <definedName name="_Order2" hidden="1">255</definedName>
    <definedName name="_PA11">'[8]허용전류-IEC'!#REF!</definedName>
    <definedName name="_PA13">'[8]허용전류-IEC'!#REF!</definedName>
    <definedName name="_PA21">'[8]허용전류-IEC'!#REF!</definedName>
    <definedName name="_PA23">'[8]허용전류-IEC'!#REF!</definedName>
    <definedName name="_PB1">#REF!</definedName>
    <definedName name="_PB11">'[8]허용전류-IEC'!#REF!</definedName>
    <definedName name="_PB13">'[8]허용전류-IEC'!#REF!</definedName>
    <definedName name="_PB21">'[8]허용전류-IEC'!#REF!</definedName>
    <definedName name="_PB23">'[8]허용전류-IEC'!#REF!</definedName>
    <definedName name="_PD11">'[8]허용전류-IEC'!#REF!</definedName>
    <definedName name="_PD13">'[8]허용전류-IEC'!#REF!</definedName>
    <definedName name="_PD21">'[8]허용전류-IEC'!#REF!</definedName>
    <definedName name="_PD23">'[8]허용전류-IEC'!#REF!</definedName>
    <definedName name="_PE1">'[8]허용전류-IEC'!#REF!</definedName>
    <definedName name="_PE3">'[8]허용전류-IEC'!#REF!</definedName>
    <definedName name="_PF1">'[8]허용전류-IEC'!#REF!</definedName>
    <definedName name="_PF3">'[8]허용전류-IEC'!#REF!</definedName>
    <definedName name="_PI48">#REF!</definedName>
    <definedName name="_PI60">#REF!</definedName>
    <definedName name="_Regression_Int" hidden="1">1</definedName>
    <definedName name="_RO110">#REF!</definedName>
    <definedName name="_RO22">#REF!</definedName>
    <definedName name="_RO35">#REF!</definedName>
    <definedName name="_RO60">#REF!</definedName>
    <definedName name="_RO80">#REF!</definedName>
    <definedName name="_SB11">'[8]허용전류-IEC'!#REF!</definedName>
    <definedName name="_SBB1">#REF!</definedName>
    <definedName name="_SBB2">#REF!</definedName>
    <definedName name="_SBB3">#REF!</definedName>
    <definedName name="_SBB4">#REF!</definedName>
    <definedName name="_SBB5">#REF!</definedName>
    <definedName name="_SD11">'[8]허용전류-IEC'!#REF!</definedName>
    <definedName name="_SD13">'[8]허용전류-IEC'!#REF!</definedName>
    <definedName name="_SD21">'[8]허용전류-IEC'!#REF!</definedName>
    <definedName name="_SD23">'[8]허용전류-IEC'!#REF!</definedName>
    <definedName name="_SE1">'[8]허용전류-IEC'!#REF!</definedName>
    <definedName name="_SHH1">#REF!</definedName>
    <definedName name="_SHH2">#REF!</definedName>
    <definedName name="_SHH3">#REF!</definedName>
    <definedName name="_Sort" hidden="1">#REF!</definedName>
    <definedName name="_TON1">#REF!</definedName>
    <definedName name="_TON2">#REF!</definedName>
    <definedName name="_TRN01">#REF!</definedName>
    <definedName name="_WW2">#REF!</definedName>
    <definedName name="_WW6">#REF!</definedName>
    <definedName name="_YO1">'[9]01'!#REF!</definedName>
    <definedName name="_건축목공">#REF!</definedName>
    <definedName name="¤±8529">'[10]일위대가(가설)'!#REF!</definedName>
    <definedName name="¤C315">#REF!</definedName>
    <definedName name="¤Ç315">#REF!</definedName>
    <definedName name="\\O">'[11]1단계'!#REF!</definedName>
    <definedName name="\a">#N/A</definedName>
    <definedName name="\b">[12]약품공급2!#REF!</definedName>
    <definedName name="\c">#N/A</definedName>
    <definedName name="\d">#REF!</definedName>
    <definedName name="\e">#REF!</definedName>
    <definedName name="\f">#REF!</definedName>
    <definedName name="\g">[13]밸브설치!#REF!</definedName>
    <definedName name="\h">'[11]1단계'!#REF!</definedName>
    <definedName name="\i">'[11]1단계'!#REF!</definedName>
    <definedName name="\j">[13]밸브설치!#REF!</definedName>
    <definedName name="\k">[12]약품공급2!#REF!</definedName>
    <definedName name="\l">[12]약품공급2!#REF!</definedName>
    <definedName name="\m">'[11]1단계'!#REF!</definedName>
    <definedName name="\n">#N/A</definedName>
    <definedName name="\o">'[11]1단계'!#REF!</definedName>
    <definedName name="\p">'[11]1단계'!#REF!</definedName>
    <definedName name="\q">#N/A</definedName>
    <definedName name="\r">#N/A</definedName>
    <definedName name="\s">#N/A</definedName>
    <definedName name="\u">#N/A</definedName>
    <definedName name="\v">'[11]1단계'!#REF!</definedName>
    <definedName name="\w">'[11]1단계'!#REF!</definedName>
    <definedName name="\x">'[11]1단계'!#REF!</definedName>
    <definedName name="\y">[14]약품설비!#REF!</definedName>
    <definedName name="\z">[12]약품공급2!#REF!</definedName>
    <definedName name="A">#REF!</definedName>
    <definedName name="A_HH">'[15]IMPEADENCE MAP 취수장'!#REF!,'[15]IMPEADENCE MAP 취수장'!#REF!,'[15]IMPEADENCE MAP 취수장'!#REF!,'[15]IMPEADENCE MAP 취수장'!#REF!,'[15]IMPEADENCE MAP 취수장'!$Q$19,'[15]IMPEADENCE MAP 취수장'!$R$19,'[15]IMPEADENCE MAP 취수장'!$S$19,'[15]IMPEADENCE MAP 취수장'!$T$19:$X$19,'[15]IMPEADENCE MAP 취수장'!$Z$19:$AA$19,'[15]IMPEADENCE MAP 취수장'!$AC$19</definedName>
    <definedName name="A1111111">#REF!</definedName>
    <definedName name="A315yoo1">#REF!</definedName>
    <definedName name="AAA">#REF!</definedName>
    <definedName name="AAAA">#REF!</definedName>
    <definedName name="AAAAAA">#REF!</definedName>
    <definedName name="AAAAAAAAAAAAAAAAAAA">#REF!</definedName>
    <definedName name="AAD">[16]기본DATA!#REF!</definedName>
    <definedName name="AB">#REF!</definedName>
    <definedName name="ABC">#REF!</definedName>
    <definedName name="AC">[16]기본DATA!#REF!</definedName>
    <definedName name="ACBDATA">[17]수전기기DATA!$A$73:$G$92</definedName>
    <definedName name="ACB중분류">[17]수전기기DATA!$C$73:$G$92</definedName>
    <definedName name="ACD">[16]기본DATA!#REF!</definedName>
    <definedName name="AE">[16]기본DATA!#REF!</definedName>
    <definedName name="AED">[16]기본DATA!#REF!</definedName>
    <definedName name="AF">[18]DATA!$B$4:$C$15</definedName>
    <definedName name="AG">[16]기본DATA!#REF!</definedName>
    <definedName name="AGD">[16]기본DATA!#REF!</definedName>
    <definedName name="AI">[16]기본DATA!#REF!</definedName>
    <definedName name="AID">[16]기본DATA!#REF!</definedName>
    <definedName name="AK">[16]기본DATA!#REF!</definedName>
    <definedName name="AKD">[16]기본DATA!#REF!</definedName>
    <definedName name="akkdkdk">'[19]Y-WORK'!$D$19:$D$19,'[19]Y-WORK'!$F$19:$BD$19</definedName>
    <definedName name="AL">[20]자재단가비교표!#REF!</definedName>
    <definedName name="AL_ANODE">#REF!</definedName>
    <definedName name="ALTSDATA">[17]수전기기DATA!$A$11:$G$15</definedName>
    <definedName name="AM">[16]기본DATA!#REF!</definedName>
    <definedName name="AMD">[16]기본DATA!#REF!</definedName>
    <definedName name="amount">[21]견적사양비교표!#REF!</definedName>
    <definedName name="AN_ANODE">#REF!</definedName>
    <definedName name="ANODE재">[22]Sheet6!#REF!</definedName>
    <definedName name="anscount" hidden="1">1</definedName>
    <definedName name="AO">[16]기본DATA!#REF!</definedName>
    <definedName name="AOD">[16]기본DATA!#REF!</definedName>
    <definedName name="AQ">[16]기본DATA!#REF!</definedName>
    <definedName name="AQD">[16]기본DATA!#REF!</definedName>
    <definedName name="as">#N/A</definedName>
    <definedName name="asaasa">#REF!</definedName>
    <definedName name="ASD">[16]기본DATA!#REF!</definedName>
    <definedName name="asdfasdf">#N/A</definedName>
    <definedName name="AT">'[23]CABLE SIZE-3'!#REF!</definedName>
    <definedName name="AU">[16]기본DATA!#REF!</definedName>
    <definedName name="AUD">[16]기본DATA!#REF!</definedName>
    <definedName name="AW">[16]기본DATA!#REF!</definedName>
    <definedName name="AWD">[16]기본DATA!#REF!</definedName>
    <definedName name="B">[20]자재단가비교표!#REF!</definedName>
    <definedName name="B18㎝">#REF!</definedName>
    <definedName name="B1B">#REF!</definedName>
    <definedName name="B20㎝">#REF!</definedName>
    <definedName name="B25㎝">#REF!</definedName>
    <definedName name="B2B">#REF!</definedName>
    <definedName name="B30㎝">#REF!</definedName>
    <definedName name="B3B">#REF!</definedName>
    <definedName name="B4B">#REF!</definedName>
    <definedName name="B4㎝이하">#REF!</definedName>
    <definedName name="B5B">[24]교각1!#REF!</definedName>
    <definedName name="B5㎝">#REF!</definedName>
    <definedName name="B6B">[24]교각1!#REF!</definedName>
    <definedName name="B6㎝">#REF!</definedName>
    <definedName name="B7B">[24]교각1!#REF!</definedName>
    <definedName name="B7㎝">#REF!</definedName>
    <definedName name="B8㎝">#REF!</definedName>
    <definedName name="BB">#REF!</definedName>
    <definedName name="BC">[16]기본DATA!#REF!</definedName>
    <definedName name="bdfgdgr">[25]!Macro8</definedName>
    <definedName name="BE">[16]기본DATA!#REF!</definedName>
    <definedName name="BED">[16]기본DATA!#REF!</definedName>
    <definedName name="bs_chekjum">'[26]guard(mac)'!$A$1</definedName>
    <definedName name="bs_chekplus">'[26]guard(mac)'!$C$1</definedName>
    <definedName name="bs_chekwave">'[26]guard(mac)'!$E$1</definedName>
    <definedName name="C_">#REF!</definedName>
    <definedName name="CABLE">#REF!</definedName>
    <definedName name="CABLEdata">#REF!</definedName>
    <definedName name="CAPA">#REF!</definedName>
    <definedName name="CC">[20]자재단가비교표!#REF!</definedName>
    <definedName name="CCC">#REF!</definedName>
    <definedName name="cccc">#REF!</definedName>
    <definedName name="ccdc">#REF!</definedName>
    <definedName name="CDT">[16]기본DATA!#REF!</definedName>
    <definedName name="CI1C">'[27]Imp-Data'!$A$4:$C$12</definedName>
    <definedName name="CI21C">'[27]Imp-Data'!$S$4:$U$12</definedName>
    <definedName name="CI31C">'[27]Imp-Data'!$G$4:$I$12</definedName>
    <definedName name="CI33C">'[27]Imp-Data'!$J$4:$L$12</definedName>
    <definedName name="CI3C">'[27]Imp-Data'!$D$4:$F$12</definedName>
    <definedName name="CI61C">'[27]Imp-Data'!$M$4:$O$12</definedName>
    <definedName name="CI63C">'[27]Imp-Data'!$P$4:$R$12</definedName>
    <definedName name="CODE">#REF!</definedName>
    <definedName name="CONDUIT">#REF!</definedName>
    <definedName name="CONSOL">'[28]1-1'!#REF!</definedName>
    <definedName name="CPU_시험기사">#REF!</definedName>
    <definedName name="CPU시험사001">#REF!</definedName>
    <definedName name="CPU시험사002">#REF!</definedName>
    <definedName name="CPU시험사011">#REF!</definedName>
    <definedName name="CPU시험사982">#REF!</definedName>
    <definedName name="CPU시험사991">#REF!</definedName>
    <definedName name="CPU시험사992">#REF!</definedName>
    <definedName name="_xlnm.Criteria">#REF!</definedName>
    <definedName name="Criteria_MI">[29]공통가설!#REF!</definedName>
    <definedName name="CTDATA">#REF!</definedName>
    <definedName name="CTT">[30]참조!$B$4:$D$27</definedName>
    <definedName name="CT과전류정수DATA">[17]수전기기DATA!$A$156:$B$163</definedName>
    <definedName name="CT부하전류">[31]배선DATA!#REF!</definedName>
    <definedName name="CT비DATA">[17]수전기기DATA!$A$96:$C$142</definedName>
    <definedName name="CT정격전류">#REF!</definedName>
    <definedName name="cur">[32]DATA!$A$3:$B$24</definedName>
    <definedName name="curr">#REF!</definedName>
    <definedName name="CV">#REF!</definedName>
    <definedName name="CV14_2C">[33]단가!#REF!</definedName>
    <definedName name="CV14_4C">[33]단가!#REF!</definedName>
    <definedName name="CV38재">[22]Sheet6!#REF!</definedName>
    <definedName name="CV5.5_2">[33]단가!#REF!</definedName>
    <definedName name="CV5.5_4C">[33]단가!#REF!</definedName>
    <definedName name="CV8_2C">[33]단가!#REF!</definedName>
    <definedName name="CV8_4C">[33]단가!#REF!</definedName>
    <definedName name="CV8재">[22]Sheet6!#REF!</definedName>
    <definedName name="D">#REF!</definedName>
    <definedName name="D125MM">[3]data2!#REF!</definedName>
    <definedName name="DA">BlankMacro1</definedName>
    <definedName name="danga">[34]danga!$A$1:$M$235</definedName>
    <definedName name="danga2">#REF!,#REF!</definedName>
    <definedName name="DATA">#REF!</definedName>
    <definedName name="DATA3">#REF!</definedName>
    <definedName name="_xlnm.Database">#REF!</definedName>
    <definedName name="database2">#REF!</definedName>
    <definedName name="date">#REF!</definedName>
    <definedName name="DAY">[35]DATA!$E$1:$F$4</definedName>
    <definedName name="DCS">[21]견적사양비교표!#REF!</definedName>
    <definedName name="DD">#REF!</definedName>
    <definedName name="DDD">[36]DATA!$G$63:$I$93</definedName>
    <definedName name="DDDD">#REF!</definedName>
    <definedName name="DDF">BlankMacro1</definedName>
    <definedName name="DF">BlankMacro1</definedName>
    <definedName name="DFSDF">[0]!DFSDF</definedName>
    <definedName name="DGS">#REF!</definedName>
    <definedName name="DHJ">BlankMacro1</definedName>
    <definedName name="dhsj">[0]!dhsj</definedName>
    <definedName name="DIA">#REF!</definedName>
    <definedName name="dkdkdk">'[37]Y-WORK'!$F$21:$M$891,'[37]Y-WORK'!$F$901:$M$929</definedName>
    <definedName name="DKJFL">BlankMacro1</definedName>
    <definedName name="DL">[0]!DL</definedName>
    <definedName name="dljsaldjfl">[0]!dljsaldjfl</definedName>
    <definedName name="DN">[35]DATA!$A$1:$B$37</definedName>
    <definedName name="DOGUB">#REF!</definedName>
    <definedName name="DRIVE">#REF!</definedName>
    <definedName name="E">[20]자재단가비교표!#REF!</definedName>
    <definedName name="E25M">[38]전기일위대가!#REF!</definedName>
    <definedName name="E25P">[38]전기일위대가!#REF!</definedName>
    <definedName name="E31E">[38]전기일위대가!#REF!</definedName>
    <definedName name="E31M">[38]전기일위대가!#REF!</definedName>
    <definedName name="E31P">[38]전기일위대가!#REF!</definedName>
    <definedName name="E32E">[38]전기일위대가!#REF!</definedName>
    <definedName name="E32M">[38]전기일위대가!#REF!</definedName>
    <definedName name="E32P">[38]전기일위대가!#REF!</definedName>
    <definedName name="E33E">[38]전기일위대가!#REF!</definedName>
    <definedName name="E33M">[38]전기일위대가!#REF!</definedName>
    <definedName name="E33P">[38]전기일위대가!#REF!</definedName>
    <definedName name="E34E">[38]전기일위대가!#REF!</definedName>
    <definedName name="E34M">[38]전기일위대가!#REF!</definedName>
    <definedName name="E34P">[38]전기일위대가!#REF!</definedName>
    <definedName name="E36M">[38]전기일위대가!#REF!</definedName>
    <definedName name="E36P">[38]전기일위대가!#REF!</definedName>
    <definedName name="E37M">[38]전기일위대가!#REF!</definedName>
    <definedName name="E37P">[38]전기일위대가!#REF!</definedName>
    <definedName name="E38M">[38]전기일위대가!#REF!</definedName>
    <definedName name="E38P">[38]전기일위대가!#REF!</definedName>
    <definedName name="E39M">[38]전기일위대가!#REF!</definedName>
    <definedName name="E39P">[38]전기일위대가!#REF!</definedName>
    <definedName name="E40M">[38]전기일위대가!#REF!</definedName>
    <definedName name="E40P">[38]전기일위대가!#REF!</definedName>
    <definedName name="E41M">[38]전기일위대가!#REF!</definedName>
    <definedName name="E41P">[38]전기일위대가!#REF!</definedName>
    <definedName name="E42M">[38]전기일위대가!#REF!</definedName>
    <definedName name="E42P">[38]전기일위대가!#REF!</definedName>
    <definedName name="E48M">[38]전기일위대가!#REF!</definedName>
    <definedName name="E48P">[38]전기일위대가!#REF!</definedName>
    <definedName name="E52M">[38]전기일위대가!#REF!</definedName>
    <definedName name="E52P">[38]전기일위대가!#REF!</definedName>
    <definedName name="E53M">[38]전기일위대가!#REF!</definedName>
    <definedName name="E53P">[38]전기일위대가!#REF!</definedName>
    <definedName name="E54M">[38]전기일위대가!#REF!</definedName>
    <definedName name="E54P">[38]전기일위대가!#REF!</definedName>
    <definedName name="E55M">[39]전기일위대가!#REF!</definedName>
    <definedName name="E55P">[38]전기일위대가!#REF!</definedName>
    <definedName name="E56M">[38]전기일위대가!#REF!</definedName>
    <definedName name="E56P">[38]전기일위대가!#REF!</definedName>
    <definedName name="E57M">[38]전기일위대가!#REF!</definedName>
    <definedName name="E57P">[38]전기일위대가!#REF!</definedName>
    <definedName name="E58M">[38]전기일위대가!#REF!</definedName>
    <definedName name="E58P">[38]전기일위대가!#REF!</definedName>
    <definedName name="E59M">[38]전기일위대가!#REF!</definedName>
    <definedName name="E59P">[38]전기일위대가!#REF!</definedName>
    <definedName name="E60M">[38]전기일위대가!#REF!</definedName>
    <definedName name="E60P">[38]전기일위대가!#REF!</definedName>
    <definedName name="E61M">[38]전기일위대가!#REF!</definedName>
    <definedName name="E61P">[38]전기일위대가!#REF!</definedName>
    <definedName name="E62M">[38]전기일위대가!#REF!</definedName>
    <definedName name="E62P">[39]전기일위대가!#REF!</definedName>
    <definedName name="E63M">[38]전기일위대가!#REF!</definedName>
    <definedName name="E63P">[38]전기일위대가!#REF!</definedName>
    <definedName name="E64M">[38]전기일위대가!#REF!</definedName>
    <definedName name="E64P">[38]전기일위대가!#REF!</definedName>
    <definedName name="E65M">[38]전기일위대가!#REF!</definedName>
    <definedName name="E65P">[38]전기일위대가!#REF!</definedName>
    <definedName name="E66M">[38]전기일위대가!#REF!</definedName>
    <definedName name="E66P">[38]전기일위대가!#REF!</definedName>
    <definedName name="E67M">[38]전기일위대가!#REF!</definedName>
    <definedName name="E67P">[38]전기일위대가!#REF!</definedName>
    <definedName name="E68M">[38]전기일위대가!#REF!</definedName>
    <definedName name="ee">[40]일위대가!#REF!</definedName>
    <definedName name="EJSEJS">[41]단가!$A$4:$AE$336</definedName>
    <definedName name="END">#REF!</definedName>
    <definedName name="ERER">#REF!</definedName>
    <definedName name="_xlnm.Extract">#REF!</definedName>
    <definedName name="F">[20]자재단가비교표!#REF!</definedName>
    <definedName name="F_CODE">#N/A</definedName>
    <definedName name="F_CODE1">#REF!</definedName>
    <definedName name="F_DES">#REF!</definedName>
    <definedName name="F_EQ">#N/A</definedName>
    <definedName name="F_EQ0">#N/A</definedName>
    <definedName name="F_FORM">#N/A</definedName>
    <definedName name="F_INT1">#N/A</definedName>
    <definedName name="F_LA">#N/A</definedName>
    <definedName name="F_LA0">#N/A</definedName>
    <definedName name="F_MA">#N/A</definedName>
    <definedName name="F_MA0">#N/A</definedName>
    <definedName name="F_MEMO">#N/A</definedName>
    <definedName name="F_QINC">#REF!</definedName>
    <definedName name="F_QMOD">#REF!</definedName>
    <definedName name="F_QQTY">#REF!</definedName>
    <definedName name="F_QUNIT">#REF!</definedName>
    <definedName name="F_QVAL">#N/A</definedName>
    <definedName name="F_SEQ">#N/A</definedName>
    <definedName name="F_SIZE">#N/A</definedName>
    <definedName name="F_SOS">#N/A</definedName>
    <definedName name="F_TMOD">#REF!</definedName>
    <definedName name="F_TQTY">#N/A</definedName>
    <definedName name="F_TUNIT">#REF!</definedName>
    <definedName name="F1F">[24]교각1!#REF!</definedName>
    <definedName name="F2F">[24]교각1!#REF!</definedName>
    <definedName name="F3F">[24]교각1!#REF!</definedName>
    <definedName name="FA41085K">[3]data2!#REF!</definedName>
    <definedName name="FA42275K">[3]data2!#REF!</definedName>
    <definedName name="FEE">#REF!</definedName>
    <definedName name="FEEL">#REF!</definedName>
    <definedName name="FFDGGFD">#REF!</definedName>
    <definedName name="fff">[42]일위대가목차!$D$3:$D$9</definedName>
    <definedName name="FFFF">#REF!</definedName>
    <definedName name="FFFFF">#REF!</definedName>
    <definedName name="ffffff">#REF!</definedName>
    <definedName name="fg">'[43]1단계'!#REF!</definedName>
    <definedName name="FGD">[16]기본DATA!#REF!</definedName>
    <definedName name="FGS">[0]!FGS</definedName>
    <definedName name="FHHMM">BlankMacro1</definedName>
    <definedName name="FIRE">#REF!</definedName>
    <definedName name="FIX">#REF!</definedName>
    <definedName name="FIXT">#REF!</definedName>
    <definedName name="FL_3_32W×1">[44]단위세대!#REF!</definedName>
    <definedName name="FN">[24]교각1!#REF!</definedName>
    <definedName name="fsg">'[43]1단계'!#REF!</definedName>
    <definedName name="FUSEDATA">[17]수전기기DATA!$B$177:$E$205</definedName>
    <definedName name="G">[20]자재단가비교표!#REF!</definedName>
    <definedName name="GEMCO" hidden="1">#REF!</definedName>
    <definedName name="GFD">#REF!</definedName>
    <definedName name="gg">#N/A</definedName>
    <definedName name="ggg">#REF!</definedName>
    <definedName name="GGGG">#REF!</definedName>
    <definedName name="ggh">#REF!</definedName>
    <definedName name="H">#REF!</definedName>
    <definedName name="H_W_설치기사">#REF!</definedName>
    <definedName name="H_W_시험기사">#REF!</definedName>
    <definedName name="H1.0m이하">#REF!</definedName>
    <definedName name="H1.2m">#REF!</definedName>
    <definedName name="H1.5m">#REF!</definedName>
    <definedName name="H1.8m">#REF!</definedName>
    <definedName name="H1H">#REF!</definedName>
    <definedName name="H2.0m">#REF!</definedName>
    <definedName name="H2.5m">#REF!</definedName>
    <definedName name="H2H">#REF!</definedName>
    <definedName name="H3.0m">#REF!</definedName>
    <definedName name="H3.5m">#REF!</definedName>
    <definedName name="H3H">#REF!</definedName>
    <definedName name="H4.0m">#REF!</definedName>
    <definedName name="H4.5m">#REF!</definedName>
    <definedName name="H4H">#REF!</definedName>
    <definedName name="H5.0m">#REF!</definedName>
    <definedName name="hardwar" hidden="1">#REF!</definedName>
    <definedName name="HH">#REF!</definedName>
    <definedName name="HHH">#REF!</definedName>
    <definedName name="hidden">[45]TABLE!$H$1,[45]TABLE!$J$1,[45]TABLE!$K$1</definedName>
    <definedName name="HIPVC28">[22]Sheet6!#REF!</definedName>
    <definedName name="HIPVC36">[22]Sheet6!#REF!</definedName>
    <definedName name="hj">#REF!</definedName>
    <definedName name="hjn">#N/A</definedName>
    <definedName name="HS">[24]교각1!#REF!</definedName>
    <definedName name="HSGS">'[46]DATA-1'!$A$22:$B$28</definedName>
    <definedName name="HW설치사001">#REF!</definedName>
    <definedName name="HW설치사002">#REF!</definedName>
    <definedName name="HW설치사011">#REF!</definedName>
    <definedName name="HW설치사982">#REF!</definedName>
    <definedName name="HW설치사991">#REF!</definedName>
    <definedName name="HW설치사992">#REF!</definedName>
    <definedName name="HW시험사001">#REF!</definedName>
    <definedName name="HW시험사002">#REF!</definedName>
    <definedName name="HW시험사011">#REF!</definedName>
    <definedName name="HW시험사982">#REF!</definedName>
    <definedName name="HW시험사991">#REF!</definedName>
    <definedName name="HW시험사992">#REF!</definedName>
    <definedName name="I">[16]기본DATA!#REF!</definedName>
    <definedName name="IB">#REF!</definedName>
    <definedName name="IB_1">#REF!</definedName>
    <definedName name="IB_2">'[15]IMPEADENCE MAP 취수장'!#REF!</definedName>
    <definedName name="ID">#REF!,#REF!</definedName>
    <definedName name="IECIEC">'[8]허용전류-IEC DATA'!#REF!</definedName>
    <definedName name="IL">#REF!</definedName>
    <definedName name="ilch">[34]ilch!$A$3:$M$25</definedName>
    <definedName name="ILP80적">[47]단가!$A$36</definedName>
    <definedName name="ILP80회">[47]단가!$A$35</definedName>
    <definedName name="ILP적">[47]단가!$A$34</definedName>
    <definedName name="ILP회">[47]단가!$A$33</definedName>
    <definedName name="ilwi">#REF!</definedName>
    <definedName name="IMPMAP">'[48]IMP(MAIN)'!$E$26:$AX$74</definedName>
    <definedName name="IMPMAP_">'[48]IMP (REACTOR)'!$E$27:$AY$74</definedName>
    <definedName name="In_Vat">[49]!In_Vat</definedName>
    <definedName name="io">#REF!</definedName>
    <definedName name="ISO_정렬">[50]!ISO_정렬</definedName>
    <definedName name="ITEM">[51]ITEM!$A$11:$H$60</definedName>
    <definedName name="J">#REF!</definedName>
    <definedName name="J_D">[16]기본DATA!#REF!</definedName>
    <definedName name="JH">#REF!</definedName>
    <definedName name="JJ">#REF!</definedName>
    <definedName name="JODO">#REF!</definedName>
    <definedName name="K">[20]자재단가비교표!#REF!</definedName>
    <definedName name="K_D">[16]기본DATA!#REF!</definedName>
    <definedName name="KA">#REF!</definedName>
    <definedName name="KD">[16]기본DATA!#REF!</definedName>
    <definedName name="KIT">#REF!</definedName>
    <definedName name="kk">[45]TABLE!$H$1,[45]TABLE!$J$1,[45]TABLE!$K$1,[45]TABLE!$M$1,[45]TABLE!$L$1</definedName>
    <definedName name="KKK">[20]자재단가비교표!#REF!</definedName>
    <definedName name="KKKKKKKKKKKKKKK">[20]자재단가비교표!#REF!</definedName>
    <definedName name="kkl">BlankMacro1</definedName>
    <definedName name="L">#REF!</definedName>
    <definedName name="L1L">#REF!</definedName>
    <definedName name="L2L">#REF!</definedName>
    <definedName name="L3L">#REF!</definedName>
    <definedName name="L4L">#REF!</definedName>
    <definedName name="La">#REF!</definedName>
    <definedName name="lasdjljds">[0]!lasdjljds</definedName>
    <definedName name="LAST">#REF!</definedName>
    <definedName name="LBSDATA">[17]수전기기DATA!$A$19:$G$23</definedName>
    <definedName name="LEE">'[28]1-1'!#REF!</definedName>
    <definedName name="LIST">[52]부하LOAD!$B$4:$P$163</definedName>
    <definedName name="LL">[20]자재단가비교표!#REF!</definedName>
    <definedName name="llkj">[0]!llkj</definedName>
    <definedName name="lll">#REF!</definedName>
    <definedName name="LLLL">#REF!</definedName>
    <definedName name="lllllll">#REF!</definedName>
    <definedName name="LOAD_">#REF!</definedName>
    <definedName name="LOADT">#REF!</definedName>
    <definedName name="LOP">[53]LOPCALC!$A$4:$J$8</definedName>
    <definedName name="LP___4">#REF!</definedName>
    <definedName name="m" hidden="1">#REF!</definedName>
    <definedName name="M_TR">#REF!</definedName>
    <definedName name="Macro10">[54]!Macro10</definedName>
    <definedName name="Macro11">[55]!Macro11</definedName>
    <definedName name="Macro12">[54]!Macro12</definedName>
    <definedName name="Macro14">[54]!Macro14</definedName>
    <definedName name="MACRO15">[56]!Macro14</definedName>
    <definedName name="Macro2">[57]!Macro2</definedName>
    <definedName name="Macro3">[57]!Macro3</definedName>
    <definedName name="Macro4">[0]!Macro4</definedName>
    <definedName name="Macro5">[54]!Macro5</definedName>
    <definedName name="Macro6">[54]!Macro6</definedName>
    <definedName name="Macro7">[54]!Macro7</definedName>
    <definedName name="Macro8">[54]!Macro8</definedName>
    <definedName name="Macro9">[54]!Macro9</definedName>
    <definedName name="MAIN">#REF!</definedName>
    <definedName name="MAIN_COM_소계">#REF!</definedName>
    <definedName name="MAIN분전반">#REF!</definedName>
    <definedName name="MAIN판넬">#REF!</definedName>
    <definedName name="MCC">[58]DATA!$A$30:$D$53</definedName>
    <definedName name="MCCB차단전류">#REF!</definedName>
    <definedName name="MD">[16]기본DATA!#REF!</definedName>
    <definedName name="MH">#REF!</definedName>
    <definedName name="MM">#REF!</definedName>
    <definedName name="MMJ">BlankMacro1</definedName>
    <definedName name="MNHL">[55]Sheet1!$A$4:$H$5</definedName>
    <definedName name="MOFDATA">[17]수전기기DATA!$A$28:$G$32</definedName>
    <definedName name="MONEY">#REF!,#REF!</definedName>
    <definedName name="MOTOR__농형_전폐">#REF!</definedName>
    <definedName name="MS">#REF!</definedName>
    <definedName name="M당무게">[59]DATE!$E$24:$E$85</definedName>
    <definedName name="n">#REF!</definedName>
    <definedName name="N_D">[16]기본DATA!#REF!</definedName>
    <definedName name="Network">[21]견적사양비교표!#REF!</definedName>
    <definedName name="ＮＥＹＯＫ">#REF!</definedName>
    <definedName name="NHL">[60]터널조도!$AR$19:$AT$25</definedName>
    <definedName name="NMB">[16]기본DATA!#REF!</definedName>
    <definedName name="NNNNN">[0]!NNNNN</definedName>
    <definedName name="ok">#REF!</definedName>
    <definedName name="OOO">#REF!</definedName>
    <definedName name="ooooo">#REF!</definedName>
    <definedName name="OOOOOOOOOOOOOOO">[20]자재단가비교표!#REF!</definedName>
    <definedName name="OOOOOOOOOOOOOOOOOOOOOOOOOOOOOOOO">#REF!</definedName>
    <definedName name="or">[61]과천MAIN!#REF!</definedName>
    <definedName name="p">#REF!</definedName>
    <definedName name="P421L">[3]data2!#REF!</definedName>
    <definedName name="PA">#REF!</definedName>
    <definedName name="PADSWDATA">[17]수전기기DATA!$A$3:$G$7</definedName>
    <definedName name="PANEL">#REF!</definedName>
    <definedName name="PB">#REF!</definedName>
    <definedName name="PB_2">'[15]IMPEADENCE MAP 취수장'!#REF!</definedName>
    <definedName name="PC">#REF!</definedName>
    <definedName name="PD">[16]기본DATA!#REF!</definedName>
    <definedName name="PE100C">[33]단가!#REF!</definedName>
    <definedName name="PE16C">[33]단가!#REF!</definedName>
    <definedName name="PE22C">[33]단가!#REF!</definedName>
    <definedName name="PE28C">[33]단가!#REF!</definedName>
    <definedName name="PE36C">[33]단가!#REF!</definedName>
    <definedName name="PE42C">[33]단가!#REF!</definedName>
    <definedName name="PE54C">[33]단가!#REF!</definedName>
    <definedName name="PL">[24]교각1!#REF!</definedName>
    <definedName name="PN">[24]교각1!#REF!</definedName>
    <definedName name="POOM">[16]기본DATA!#REF!</definedName>
    <definedName name="PP">#REF!,#REF!,#REF!,#REF!</definedName>
    <definedName name="PPP">#REF!</definedName>
    <definedName name="PRIN_TITLES">#REF!</definedName>
    <definedName name="print">#REF!</definedName>
    <definedName name="_xlnm.Print_Area">#REF!</definedName>
    <definedName name="PRINT_AREA_MI">#N/A</definedName>
    <definedName name="PRINT_TILTES">#REF!</definedName>
    <definedName name="print_tital">#REF!</definedName>
    <definedName name="PRINT_TITLE">'[62]화재 탐지 설비'!#REF!</definedName>
    <definedName name="_xlnm.Print_Titles" localSheetId="0">자재!$1:$3</definedName>
    <definedName name="_xlnm.Print_Titles">[63]내역서!$A$1:$IV$4</definedName>
    <definedName name="PRINT_TITLES_MI">#N/A</definedName>
    <definedName name="printer">#REF!</definedName>
    <definedName name="PRINTER_AREA">#REF!</definedName>
    <definedName name="printer_Titles">#REF!</definedName>
    <definedName name="printer_ttitle">#REF!</definedName>
    <definedName name="PT">[24]교각1!#REF!</definedName>
    <definedName name="PTDATA">[17]수전기기DATA!$A$167:$E$173</definedName>
    <definedName name="PUM">[16]기본DATA!#REF!</definedName>
    <definedName name="QLQL">#REF!</definedName>
    <definedName name="qq">#REF!</definedName>
    <definedName name="qqqq">[64]일위집계표!#REF!</definedName>
    <definedName name="qw">[65]단가!$C$3:$N$712</definedName>
    <definedName name="R_">#REF!</definedName>
    <definedName name="RE4R1234QWERE">BlankMacro1</definedName>
    <definedName name="_xlnm.Recorder">#REF!</definedName>
    <definedName name="REQWR2314WERQWE">BlankMacro1</definedName>
    <definedName name="REWQRQWE">BlankMacro1</definedName>
    <definedName name="REWQRWEQ">BlankMacro1</definedName>
    <definedName name="RF">BlankMacro1</definedName>
    <definedName name="RJRJ">BlankMacro1</definedName>
    <definedName name="RJRKJRKJR">BlankMacro1</definedName>
    <definedName name="rksl">[0]!rksl</definedName>
    <definedName name="RL">[0]!RL</definedName>
    <definedName name="RLTJD">BlankMacro1</definedName>
    <definedName name="RM_D">[16]기본DATA!#REF!</definedName>
    <definedName name="RQWETWETWQTQWERW">BlankMacro1</definedName>
    <definedName name="RR">'[66]2000전체분'!#REF!</definedName>
    <definedName name="RRR">#REF!</definedName>
    <definedName name="RWEQRW">BlankMacro1</definedName>
    <definedName name="RWEQTRQWTQW">BlankMacro1</definedName>
    <definedName name="Rx">#REF!</definedName>
    <definedName name="S">#REF!</definedName>
    <definedName name="S_B">#REF!</definedName>
    <definedName name="S_B1">'[15]IMPEADENCE MAP 취수장'!#REF!</definedName>
    <definedName name="S_B2">#REF!</definedName>
    <definedName name="S_B3">#REF!</definedName>
    <definedName name="S_G">#REF!</definedName>
    <definedName name="S_G1">'[15]IMPEADENCE MAP 취수장'!#REF!</definedName>
    <definedName name="S_G2">#REF!</definedName>
    <definedName name="S_G3">#REF!</definedName>
    <definedName name="S_R">#REF!</definedName>
    <definedName name="S_R1">'[15]IMPEADENCE MAP 취수장'!#REF!</definedName>
    <definedName name="S_R2">#REF!</definedName>
    <definedName name="S_W_시험기사">#REF!</definedName>
    <definedName name="S_W개발제외노무비">#REF!</definedName>
    <definedName name="S_X">#REF!</definedName>
    <definedName name="S_X1">'[15]IMPEADENCE MAP 취수장'!#REF!</definedName>
    <definedName name="S_X2">#REF!</definedName>
    <definedName name="S_Y">#REF!</definedName>
    <definedName name="S_Y1">'[15]IMPEADENCE MAP 취수장'!#REF!</definedName>
    <definedName name="S_Y2">#REF!</definedName>
    <definedName name="S_Z">#REF!</definedName>
    <definedName name="S_Z1">'[15]IMPEADENCE MAP 취수장'!#REF!</definedName>
    <definedName name="S_Z2">#REF!</definedName>
    <definedName name="S2L">#REF!</definedName>
    <definedName name="sanch_1">#REF!</definedName>
    <definedName name="sanch_2">#REF!</definedName>
    <definedName name="sanch_3">#REF!</definedName>
    <definedName name="sanch_4">#REF!</definedName>
    <definedName name="sanch_6">#REF!</definedName>
    <definedName name="sd" hidden="1">{#N/A,#N/A,FALSE,"전력간선"}</definedName>
    <definedName name="SDF">#REF!</definedName>
    <definedName name="SDFGFGDFGDFGDFG">#REF!</definedName>
    <definedName name="sdsss">#REF!</definedName>
    <definedName name="sfdbd">[25]!Macro9</definedName>
    <definedName name="SHT">#REF!</definedName>
    <definedName name="SIL">#REF!</definedName>
    <definedName name="sinchook">#REF!</definedName>
    <definedName name="SIZE">#REF!</definedName>
    <definedName name="SIZE1">#REF!</definedName>
    <definedName name="SJS">#REF!</definedName>
    <definedName name="SLID">#REF!</definedName>
    <definedName name="SP">#REF!</definedName>
    <definedName name="SPLICE">#REF!</definedName>
    <definedName name="SS">#REF!</definedName>
    <definedName name="SSS">#REF!</definedName>
    <definedName name="SSSS">#REF!</definedName>
    <definedName name="SSSSS">#REF!</definedName>
    <definedName name="SSSSSS">#REF!</definedName>
    <definedName name="sum">SUM('[67](A)내역서'!$C$148:$C$163)</definedName>
    <definedName name="sumif">'[68]bm(CIcable)'!#REF!</definedName>
    <definedName name="sunif">'[68]bm(CIcable)'!#REF!</definedName>
    <definedName name="SUP">#REF!</definedName>
    <definedName name="SW시험사001">#REF!</definedName>
    <definedName name="SW시험사002">#REF!</definedName>
    <definedName name="SW시험사011">#REF!</definedName>
    <definedName name="SW시험사982">#REF!</definedName>
    <definedName name="SW시험사991">#REF!</definedName>
    <definedName name="SW시험사992">#REF!</definedName>
    <definedName name="T">[24]교각1!#REF!</definedName>
    <definedName name="TIT">#REF!</definedName>
    <definedName name="TITLE">#REF!</definedName>
    <definedName name="TR_R">#REF!</definedName>
    <definedName name="TR_R1">#REF!</definedName>
    <definedName name="TR_X">#REF!</definedName>
    <definedName name="TR_X1">#REF!</definedName>
    <definedName name="TRAY">#REF!</definedName>
    <definedName name="TRAY허용전류">#REF!</definedName>
    <definedName name="TRDATA">[17]수전기기DATA!$A$65:$E$69</definedName>
    <definedName name="TT">#REF!</definedName>
    <definedName name="TTT">#REF!</definedName>
    <definedName name="tujytrnr">BlankMacro1</definedName>
    <definedName name="T자R10">[69]계수시트!$B$19</definedName>
    <definedName name="T자R15">[69]계수시트!$B$17</definedName>
    <definedName name="T자R20">[69]계수시트!$B$16</definedName>
    <definedName name="T자R5">[69]계수시트!$B$23</definedName>
    <definedName name="T자R6">[69]계수시트!$B$22</definedName>
    <definedName name="T자R7">[69]계수시트!$B$21</definedName>
    <definedName name="T자R8">[69]계수시트!$B$20</definedName>
    <definedName name="T자W0.3">[69]계수시트!$B$24</definedName>
    <definedName name="T자W0.4">[69]계수시트!$B$25</definedName>
    <definedName name="T자W0.5">[69]계수시트!$B$26</definedName>
    <definedName name="T자W0.6">[69]계수시트!$B$27</definedName>
    <definedName name="T자W0.8">[69]계수시트!$B$28</definedName>
    <definedName name="T자W1.0">[69]계수시트!$B$29</definedName>
    <definedName name="T자W1.2">[69]계수시트!$B$30</definedName>
    <definedName name="U">[70]대치판정!#REF!</definedName>
    <definedName name="u9psqreiohy98et">[71]기기리스트!#REF!</definedName>
    <definedName name="UD">[16]기본DATA!#REF!</definedName>
    <definedName name="UPS">[21]견적사양비교표!#REF!</definedName>
    <definedName name="uu">[72]DATA!$B$4:$F$495</definedName>
    <definedName name="VA">'[73]DATA-UPS'!$A$1:$B$25</definedName>
    <definedName name="VAT">#REF!</definedName>
    <definedName name="VB">#REF!</definedName>
    <definedName name="VB_1">#REF!</definedName>
    <definedName name="VB_2">'[15]IMPEADENCE MAP 취수장'!#REF!</definedName>
    <definedName name="vbdfgg">[25]!Macro7</definedName>
    <definedName name="VCBDATA">[17]수전기기DATA!$A$36:$G$61</definedName>
    <definedName name="VVV">#REF!</definedName>
    <definedName name="W">[16]기본DATA!#REF!</definedName>
    <definedName name="WA">[24]교각1!#REF!</definedName>
    <definedName name="WD">[16]기본DATA!#REF!</definedName>
    <definedName name="WEQW">BlankMacro1</definedName>
    <definedName name="WERAEWR">#REF!</definedName>
    <definedName name="WEW">#REF!</definedName>
    <definedName name="wkqcjf">#REF!</definedName>
    <definedName name="WL">[24]교각1!#REF!</definedName>
    <definedName name="WN">[24]교각1!#REF!</definedName>
    <definedName name="wrn.교육청." hidden="1">{#N/A,#N/A,FALSE,"전력간선"}</definedName>
    <definedName name="WW">#REF!</definedName>
    <definedName name="www">[74]금액내역서!$D$3:$D$10</definedName>
    <definedName name="wwww">#REF!</definedName>
    <definedName name="X9701D_일위대가_List">#REF!</definedName>
    <definedName name="XX">#REF!</definedName>
    <definedName name="xxx">#REF!</definedName>
    <definedName name="Y">[16]기본DATA!#REF!</definedName>
    <definedName name="Y.S.KIM">#REF!,#REF!,#REF!,#REF!,#REF!,#REF!,#REF!,#REF!,#REF!,#REF!,#REF!,#REF!,#REF!,#REF!,#REF!,#REF!,#REF!,#REF!,#REF!</definedName>
    <definedName name="YA">[75]약품공급2!#REF!</definedName>
    <definedName name="YD">[16]기본DATA!#REF!</definedName>
    <definedName name="YOO">'[9]01'!#REF!</definedName>
    <definedName name="yoo10">#REF!</definedName>
    <definedName name="yoo2">#REF!</definedName>
    <definedName name="yoo3">#REF!</definedName>
    <definedName name="yoo4">#REF!</definedName>
    <definedName name="YOO5">'[9]01'!#REF!</definedName>
    <definedName name="YOO6">'[9]01'!#REF!</definedName>
    <definedName name="YOO7">'[9]01'!#REF!</definedName>
    <definedName name="yoo8">#REF!</definedName>
    <definedName name="YOO9">'[9]01'!#REF!</definedName>
    <definedName name="YOON">'[9]01'!#REF!</definedName>
    <definedName name="YOON2">'[9]01'!#REF!</definedName>
    <definedName name="YOON3">'[9]01'!#REF!</definedName>
    <definedName name="YOON4">'[9]01'!#REF!</definedName>
    <definedName name="yunyt">BlankMacro1</definedName>
    <definedName name="YYY">#REF!</definedName>
    <definedName name="Z">#REF!</definedName>
    <definedName name="ZB">#REF!</definedName>
    <definedName name="ZB_1">#REF!</definedName>
    <definedName name="ZB_2">'[15]IMPEADENCE MAP 취수장'!#REF!</definedName>
    <definedName name="ZZZ">[41]단가!$A$4:$AB$256</definedName>
    <definedName name="ㄱㄱㄱ">#REF!</definedName>
    <definedName name="ㄱㄱㄱㄱㄱ">#REF!</definedName>
    <definedName name="ㄱ단가">[76]단가!#REF!</definedName>
    <definedName name="ㄱ호ㅗㅓㄱ">[0]!ㄱ호ㅗㅓㄱ</definedName>
    <definedName name="가">[0]!가</definedName>
    <definedName name="가.건축공사">[77]공구원가계산!#REF!</definedName>
    <definedName name="가.공원시설물공">[77]공구원가계산!#REF!</definedName>
    <definedName name="가가가가각">[0]!가가가가각</definedName>
    <definedName name="가격">[64]일위집계표!#REF!</definedName>
    <definedName name="가나다">[0]!가나다</definedName>
    <definedName name="가로등">[0]!가로등</definedName>
    <definedName name="가로등입력">[0]!가로등입력</definedName>
    <definedName name="가로등주">#REF!</definedName>
    <definedName name="가설공사비">#REF!</definedName>
    <definedName name="가설사무소경">[78]시설물일위!#REF!</definedName>
    <definedName name="가설사무소노">[78]가설공사!#REF!</definedName>
    <definedName name="가설사무소재">[78]시설물일위!#REF!</definedName>
    <definedName name="가설창고경">[78]시설물일위!#REF!</definedName>
    <definedName name="가설창고노">[78]시설물일위!#REF!</definedName>
    <definedName name="가설창고재">[78]시설물일위!#REF!</definedName>
    <definedName name="가시나무5노무">#REF!</definedName>
    <definedName name="가시나무5재료">#REF!</definedName>
    <definedName name="가시나무6노무">#REF!</definedName>
    <definedName name="가시나무6재료">#REF!</definedName>
    <definedName name="가시나무H4.5">#REF!</definedName>
    <definedName name="가시나무R4">[79]데이타!$E$2</definedName>
    <definedName name="가시나무R5">[79]데이타!$E$3</definedName>
    <definedName name="가시나무R6">[79]데이타!$E$4</definedName>
    <definedName name="가시나무R8">[79]데이타!$E$5</definedName>
    <definedName name="가시나무노무8">#REF!</definedName>
    <definedName name="가시나무재료8">#REF!</definedName>
    <definedName name="가이즈까">[47]단가!$A$94</definedName>
    <definedName name="가이즈까향1204">[79]데이타!$E$6</definedName>
    <definedName name="가이즈까향1505">[79]데이타!$E$7</definedName>
    <definedName name="가이즈까향2006">[79]데이타!$E$8</definedName>
    <definedName name="가이즈까향2008">[79]데이타!$E$9</definedName>
    <definedName name="가이즈까향2510">[79]데이타!$E$10</definedName>
    <definedName name="가중나무B10">[79]데이타!$E$19</definedName>
    <definedName name="가중나무B4">[79]데이타!$E$15</definedName>
    <definedName name="가중나무B5">[79]데이타!$E$16</definedName>
    <definedName name="가중나무B6">[79]데이타!$E$17</definedName>
    <definedName name="가중나무B8">[79]데이타!$E$18</definedName>
    <definedName name="간">#REF!</definedName>
    <definedName name="간다">[0]!간다</definedName>
    <definedName name="간선">[80]내역서!$A$1:$L$85</definedName>
    <definedName name="간입ㄴ다..">[0]!간입ㄴ다..</definedName>
    <definedName name="간접노무비">#REF!</definedName>
    <definedName name="간접재료비">#REF!</definedName>
    <definedName name="갈15">[69]계수시트!#REF!</definedName>
    <definedName name="갈대">[47]단가!$A$149</definedName>
    <definedName name="갈대3">[81]단가조사!#REF!</definedName>
    <definedName name="갈대노">[82]식재!$H$209</definedName>
    <definedName name="갈대재">[82]식재!$F$209</definedName>
    <definedName name="감">[47]단가!$A$102</definedName>
    <definedName name="감R10">[79]데이타!$E$24</definedName>
    <definedName name="감R12">[79]데이타!$E$25</definedName>
    <definedName name="감R15">[79]데이타!$E$26</definedName>
    <definedName name="감R5">[79]데이타!$E$20</definedName>
    <definedName name="감R6">[79]데이타!$E$21</definedName>
    <definedName name="감R7">[79]데이타!$E$22</definedName>
    <definedName name="감R8">[79]데이타!$E$23</definedName>
    <definedName name="감나무">#REF!</definedName>
    <definedName name="감나무H2.5">#REF!</definedName>
    <definedName name="감나무H3.0">#REF!</definedName>
    <definedName name="감나ㅏ">[0]!감나ㅏ</definedName>
    <definedName name="갑">[0]!갑</definedName>
    <definedName name="갑니둉ㅇ">[0]!갑니둉ㅇ</definedName>
    <definedName name="갑지">#REF!</definedName>
    <definedName name="강_동바리">[83]수량산출!#REF!</definedName>
    <definedName name="강_비계">[83]수량산출!#REF!</definedName>
    <definedName name="강강">#REF!</definedName>
    <definedName name="개나리">#REF!</definedName>
    <definedName name="개나리12">[79]데이타!$E$31</definedName>
    <definedName name="개나리3">[79]데이타!$E$27</definedName>
    <definedName name="개나리5">[79]데이타!$E$28</definedName>
    <definedName name="개나리7">[79]데이타!$E$29</definedName>
    <definedName name="개나리9">[79]데이타!$E$30</definedName>
    <definedName name="개쉬땅1204">[79]데이타!$E$32</definedName>
    <definedName name="개쉬땅1506">[79]데이타!$E$33</definedName>
    <definedName name="갯버들">[81]단가조사!#REF!</definedName>
    <definedName name="갯버들노">[82]식재!$H$156</definedName>
    <definedName name="갯버들재">[82]식재!$F$156</definedName>
    <definedName name="갱부">'[84]99노임기준'!#REF!</definedName>
    <definedName name="갱부001">#REF!</definedName>
    <definedName name="갱부002">#REF!</definedName>
    <definedName name="갱부011">#REF!</definedName>
    <definedName name="갱부982">#REF!</definedName>
    <definedName name="갱부991">#REF!</definedName>
    <definedName name="갱부992">#REF!</definedName>
    <definedName name="거_3">[83]수량산출!#REF!</definedName>
    <definedName name="거_4">'[85]수량산출(음암)'!#REF!</definedName>
    <definedName name="거_44">[83]수량산출!$R$20</definedName>
    <definedName name="거_6">'[85]수량산출(음암)'!#REF!</definedName>
    <definedName name="건설기계운전기사">[86]노무비단가!$B$7</definedName>
    <definedName name="건설기계운전기사001">#REF!</definedName>
    <definedName name="건설기계운전기사002">#REF!</definedName>
    <definedName name="건설기계운전기사011">#REF!</definedName>
    <definedName name="건설기계운전기사982">#REF!</definedName>
    <definedName name="건설기계운전기사991">#REF!</definedName>
    <definedName name="건설기계운전기사992">#REF!</definedName>
    <definedName name="건설기계운전조수">[86]노무비단가!$B$9</definedName>
    <definedName name="건설기계운전조수001">#REF!</definedName>
    <definedName name="건설기계운전조수002">#REF!</definedName>
    <definedName name="건설기계운전조수011">#REF!</definedName>
    <definedName name="건설기계운전조수982">#REF!</definedName>
    <definedName name="건설기계운전조수991">#REF!</definedName>
    <definedName name="건설기계운전조수992">#REF!</definedName>
    <definedName name="건설기계조장">[86]노무비단가!$B$8</definedName>
    <definedName name="건설기계조장001">#REF!</definedName>
    <definedName name="건설기계조장002">#REF!</definedName>
    <definedName name="건설기계조장011">#REF!</definedName>
    <definedName name="건설기계조장982">#REF!</definedName>
    <definedName name="건설기계조장991">#REF!</definedName>
    <definedName name="건설기계조장992">#REF!</definedName>
    <definedName name="건축목공">[87]단가!$A$89</definedName>
    <definedName name="건축목공001">#REF!</definedName>
    <definedName name="건축목공002">#REF!</definedName>
    <definedName name="건축목공011">#REF!</definedName>
    <definedName name="건축목공982">#REF!</definedName>
    <definedName name="건축목공991">#REF!</definedName>
    <definedName name="건축목공992">#REF!</definedName>
    <definedName name="검___조___부">[88]노임단가!#REF!</definedName>
    <definedName name="게이트">[89]단가!$B$35</definedName>
    <definedName name="견">#REF!,#REF!</definedName>
    <definedName name="견___출___공">#REF!</definedName>
    <definedName name="견적">#REF!</definedName>
    <definedName name="견적대비권">#REF!</definedName>
    <definedName name="견적대비표">#REF!</definedName>
    <definedName name="견적서">#REF!</definedName>
    <definedName name="견출공001">#REF!</definedName>
    <definedName name="견출공002">#REF!</definedName>
    <definedName name="견출공011">#REF!</definedName>
    <definedName name="견출공982">#REF!</definedName>
    <definedName name="견출공991">#REF!</definedName>
    <definedName name="견출공992">#REF!</definedName>
    <definedName name="결속">#REF!</definedName>
    <definedName name="결속선">[87]단가!$A$18</definedName>
    <definedName name="결정치">#REF!</definedName>
    <definedName name="겹동백1002">[79]데이타!$E$145</definedName>
    <definedName name="겹동백1204">[79]데이타!$E$146</definedName>
    <definedName name="겹동백1506">[79]데이타!$E$147</definedName>
    <definedName name="겹벗R6">[79]데이타!$E$34</definedName>
    <definedName name="겹벗R8">[79]데이타!$E$35</definedName>
    <definedName name="겹철쭉">[47]단가!$A$143</definedName>
    <definedName name="겹철쭉0304">[79]데이타!$E$36</definedName>
    <definedName name="겹철쭉0506">[79]데이타!$E$37</definedName>
    <definedName name="겹철쭉0608">[79]데이타!$E$38</definedName>
    <definedName name="겹철쭉0810">[79]데이타!$E$39</definedName>
    <definedName name="겹철쭉0812">[79]데이타!$E$40</definedName>
    <definedName name="경계석">'[90]단가(자재)'!$D$4:$O$55</definedName>
    <definedName name="경비">[91]일위대가표!#REF!</definedName>
    <definedName name="경비율">#REF!</definedName>
    <definedName name="경유">[84]단가대비표!#REF!</definedName>
    <definedName name="계">#REF!</definedName>
    <definedName name="계___령___공">[88]노임단가!#REF!</definedName>
    <definedName name="계___장___공">#REF!</definedName>
    <definedName name="계1">#REF!</definedName>
    <definedName name="계수B5">[79]데이타!$E$41</definedName>
    <definedName name="계수B6">[79]데이타!$E$42</definedName>
    <definedName name="계수B8">[79]데이타!$E$43</definedName>
    <definedName name="계수나무6노무">#REF!</definedName>
    <definedName name="계수나무6재료">#REF!</definedName>
    <definedName name="계약공기">#REF!</definedName>
    <definedName name="계약보증금납부서">#REF!</definedName>
    <definedName name="계약서">#REF!</definedName>
    <definedName name="계장공">'[92]일위대가 '!#REF!</definedName>
    <definedName name="계장공001">#REF!</definedName>
    <definedName name="계장공002">#REF!</definedName>
    <definedName name="계장공011">#REF!</definedName>
    <definedName name="계장공982">#REF!</definedName>
    <definedName name="계장공991">#REF!</definedName>
    <definedName name="계장공992">#REF!</definedName>
    <definedName name="고_급__선_원">#REF!</definedName>
    <definedName name="고광3">[79]데이타!$E$44</definedName>
    <definedName name="고광5">[79]데이타!$E$45</definedName>
    <definedName name="고급선원001">#REF!</definedName>
    <definedName name="고급선원002">#REF!</definedName>
    <definedName name="고급선원011">#REF!</definedName>
    <definedName name="고급선원982">#REF!</definedName>
    <definedName name="고급선원991">#REF!</definedName>
    <definedName name="고급선원992">#REF!</definedName>
    <definedName name="고급원자력비파괴시험">#REF!</definedName>
    <definedName name="고급원자력비파괴시험공001">#REF!</definedName>
    <definedName name="고급원자력비파괴시험공002">#REF!</definedName>
    <definedName name="고급원자력비파괴시험공011">#REF!</definedName>
    <definedName name="고급원자력비파괴시험공982">#REF!</definedName>
    <definedName name="고급원자력비파괴시험공991">#REF!</definedName>
    <definedName name="고급원자력비파괴시험공992">#REF!</definedName>
    <definedName name="고압">#REF!</definedName>
    <definedName name="고압케이블전공">#REF!</definedName>
    <definedName name="고압케이블전공001">#REF!</definedName>
    <definedName name="고압케이블전공002">#REF!</definedName>
    <definedName name="고압케이블전공011">#REF!</definedName>
    <definedName name="고압케이블전공982">#REF!</definedName>
    <definedName name="고압케이블전공991">#REF!</definedName>
    <definedName name="고압케이블전공992">#REF!</definedName>
    <definedName name="고적">#REF!</definedName>
    <definedName name="고케">#REF!</definedName>
    <definedName name="고효율">#REF!</definedName>
    <definedName name="골조">#REF!</definedName>
    <definedName name="곰솔2508">[93]데이타!$E$46</definedName>
    <definedName name="곰솔3010">[79]데이타!$E$47</definedName>
    <definedName name="곰솔H3.0xW1.0">#REF!</definedName>
    <definedName name="곰솔H3.0xW1.2xR10">#REF!</definedName>
    <definedName name="곰솔H3.5xW1.5xR12">#REF!</definedName>
    <definedName name="곰솔R10">[79]데이타!$E$48</definedName>
    <definedName name="곰솔R12">[79]데이타!$E$49</definedName>
    <definedName name="곰솔R15">[79]데이타!$E$50</definedName>
    <definedName name="곱">[59]DATE!$I$24:$I$85</definedName>
    <definedName name="공">#REF!</definedName>
    <definedName name="공_____종">[94]일위대가!#REF!</definedName>
    <definedName name="공구및예비품">#REF!</definedName>
    <definedName name="공급가액">#REF!</definedName>
    <definedName name="공기">#REF!</definedName>
    <definedName name="공기1" hidden="1">[95]설계내역서!#REF!</definedName>
    <definedName name="공내역">[0]!공내역</definedName>
    <definedName name="공문">#REF!</definedName>
    <definedName name="공사명">#REF!</definedName>
    <definedName name="공사비">#REF!</definedName>
    <definedName name="공사비집">#REF!</definedName>
    <definedName name="공사원가">#REF!</definedName>
    <definedName name="공사원가명세서">#REF!</definedName>
    <definedName name="공사원가명세서분석표1">[96]경산!#REF!</definedName>
    <definedName name="공압축3.5간재">'[97]기계경비(시간당)'!$H$248</definedName>
    <definedName name="공압축3.5노무">'[97]기계경비(시간당)'!$H$244</definedName>
    <definedName name="공압축3.5노무야간">'[97]기계경비(시간당)'!$H$245</definedName>
    <definedName name="공압축3.5손료">'[97]기계경비(시간당)'!$H$243</definedName>
    <definedName name="공압축7.1간재">'[97]기계경비(시간당)'!$H$256</definedName>
    <definedName name="공압축7.1노무">'[97]기계경비(시간당)'!$H$252</definedName>
    <definedName name="공압축7.1노무야간">'[97]기계경비(시간당)'!$H$253</definedName>
    <definedName name="공압축7.1손료">'[97]기계경비(시간당)'!$H$251</definedName>
    <definedName name="공원식재공">[77]공구원가계산!#REF!</definedName>
    <definedName name="공일">#REF!</definedName>
    <definedName name="공정표">#REF!</definedName>
    <definedName name="공종명">#REF!</definedName>
    <definedName name="공통일위">#REF!</definedName>
    <definedName name="관_지">'[85]수량산출(음암)'!#REF!</definedName>
    <definedName name="관갉">#REF!,#REF!,#REF!</definedName>
    <definedName name="관경03">[98]계수시트!$B$67</definedName>
    <definedName name="관경06">[98]계수시트!$B$70</definedName>
    <definedName name="관경08">[98]계수시트!$B$71</definedName>
    <definedName name="관경10">[98]계수시트!$B$63</definedName>
    <definedName name="관경15">[98]계수시트!$B$65</definedName>
    <definedName name="관경5">[98]계수시트!$B$59</definedName>
    <definedName name="관경6">[98]계수시트!$B$60</definedName>
    <definedName name="관경7">[98]계수시트!$B$61</definedName>
    <definedName name="관경8">[98]계수시트!$B$62</definedName>
    <definedName name="관계단노">[82]시설물!$H$294</definedName>
    <definedName name="관계단재">[82]시설물!$F$294</definedName>
    <definedName name="관급">#REF!,#REF!,#REF!</definedName>
    <definedName name="관급1">#REF!,#REF!,#REF!</definedName>
    <definedName name="관급단가">#REF!</definedName>
    <definedName name="관급자재">#REF!</definedName>
    <definedName name="관급자재비">#REF!</definedName>
    <definedName name="관노03">[98]계수시트!$B$39</definedName>
    <definedName name="관노06">[98]계수시트!$B$42</definedName>
    <definedName name="관노08">[98]계수시트!$B$43</definedName>
    <definedName name="관노10">[98]계수시트!$B$35</definedName>
    <definedName name="관노15">[98]계수시트!$B$37</definedName>
    <definedName name="관노5">[98]계수시트!$B$31</definedName>
    <definedName name="관노6">[98]계수시트!$B$32</definedName>
    <definedName name="관노7">[98]계수시트!$B$33</definedName>
    <definedName name="관노8">[98]계수시트!$B$34</definedName>
    <definedName name="관로터파기">[99]!돌아가기</definedName>
    <definedName name="관목계">#REF!</definedName>
    <definedName name="관용접노무">#REF!</definedName>
    <definedName name="관용접노무비">#REF!</definedName>
    <definedName name="관용접재료">#REF!</definedName>
    <definedName name="관용접재료비">#REF!</definedName>
    <definedName name="관재03">[98]계수시트!$B$53</definedName>
    <definedName name="관재06">[98]계수시트!$B$56</definedName>
    <definedName name="관재08">[98]계수시트!$B$57</definedName>
    <definedName name="관재10">[98]계수시트!$B$49</definedName>
    <definedName name="관재15">[98]계수시트!$B$51</definedName>
    <definedName name="관재5">[98]계수시트!$B$45</definedName>
    <definedName name="관재6">[98]계수시트!$B$46</definedName>
    <definedName name="관재7">[98]계수시트!$B$47</definedName>
    <definedName name="관재8">[98]계수시트!$B$48</definedName>
    <definedName name="관지수판">'[85]수량산출(음암)'!#REF!</definedName>
    <definedName name="관찰4경">[82]시설물!$J$357</definedName>
    <definedName name="관찰4노">[82]시설물!$H$357</definedName>
    <definedName name="관찰4재">[82]시설물!$F$357</definedName>
    <definedName name="관찰다리노">[82]시설물!$H$383</definedName>
    <definedName name="관찰다리재">[82]시설물!$F$383</definedName>
    <definedName name="관찰로경">[82]시설물!$J$370</definedName>
    <definedName name="관찰로노">[82]시설물!$H$370</definedName>
    <definedName name="관찰로재">[82]시설물!$F$370</definedName>
    <definedName name="광나무1003">[79]데이타!$E$51</definedName>
    <definedName name="광나무1203">[79]데이타!$E$52</definedName>
    <definedName name="광나무1506">[79]데이타!$E$53</definedName>
    <definedName name="광명">#REF!</definedName>
    <definedName name="광섬유일위">#REF!</definedName>
    <definedName name="광속">#REF!</definedName>
    <definedName name="광케이블기사">#REF!</definedName>
    <definedName name="광케이블설치사001">#REF!</definedName>
    <definedName name="광케이블설치사002">#REF!</definedName>
    <definedName name="광케이블설치사011">#REF!</definedName>
    <definedName name="광케이블설치사982">#REF!</definedName>
    <definedName name="광케이블설치사991">#REF!</definedName>
    <definedName name="광케이블설치사992">#REF!</definedName>
    <definedName name="광통신__기사">#REF!</definedName>
    <definedName name="광통신설치사001">#REF!</definedName>
    <definedName name="광통신설치사002">#REF!</definedName>
    <definedName name="광통신설치사011">#REF!</definedName>
    <definedName name="광통신설치사982">#REF!</definedName>
    <definedName name="광통신설치사991">#REF!</definedName>
    <definedName name="광통신설치사992">#REF!</definedName>
    <definedName name="광편백0405">[79]데이타!$E$153</definedName>
    <definedName name="광편백0507">[79]데이타!$E$154</definedName>
    <definedName name="광편백0509">[79]데이타!$E$155</definedName>
    <definedName name="교목계">#REF!</definedName>
    <definedName name="구상나무1505">[79]데이타!$E$69</definedName>
    <definedName name="구상나무2008">[79]데이타!$E$70</definedName>
    <definedName name="구상나무2510">[79]데이타!$E$71</definedName>
    <definedName name="구상나무3012">[79]데이타!$E$72</definedName>
    <definedName name="굵기">#REF!</definedName>
    <definedName name="궤___도___공">#REF!</definedName>
    <definedName name="궤도공001">#REF!</definedName>
    <definedName name="궤도공002">#REF!</definedName>
    <definedName name="궤도공011">#REF!</definedName>
    <definedName name="궤도공982">#REF!</definedName>
    <definedName name="궤도공991">#REF!</definedName>
    <definedName name="궤도공992">#REF!</definedName>
    <definedName name="규격">#REF!</definedName>
    <definedName name="규약전류">#REF!</definedName>
    <definedName name="규준노">[82]시설물!#REF!</definedName>
    <definedName name="규준재">[82]시설물!#REF!</definedName>
    <definedName name="금마타리">#REF!</definedName>
    <definedName name="금송1006">[79]데이타!$E$73</definedName>
    <definedName name="금송1208">[79]데이타!$E$74</definedName>
    <definedName name="금송1510">[79]데이타!$E$75</definedName>
    <definedName name="기">#N/A</definedName>
    <definedName name="기___계___공">#REF!</definedName>
    <definedName name="기___와___공">[88]노임단가!#REF!</definedName>
    <definedName name="기계__설치공">#REF!</definedName>
    <definedName name="기계3">BlankMacro1</definedName>
    <definedName name="기계5">BlankMacro1</definedName>
    <definedName name="기계공">#REF!</definedName>
    <definedName name="기계공001">#REF!</definedName>
    <definedName name="기계공002">#REF!</definedName>
    <definedName name="기계공011">#REF!</definedName>
    <definedName name="기계공982">#REF!</definedName>
    <definedName name="기계공991">#REF!</definedName>
    <definedName name="기계공992">#REF!</definedName>
    <definedName name="기계되경">#REF!</definedName>
    <definedName name="기계되노">#REF!</definedName>
    <definedName name="기계되재">#REF!</definedName>
    <definedName name="기계설치공">#REF!</definedName>
    <definedName name="기계설치공001">#REF!</definedName>
    <definedName name="기계설치공002">#REF!</definedName>
    <definedName name="기계설치공011">#REF!</definedName>
    <definedName name="기계설치공982">#REF!</definedName>
    <definedName name="기계설치공991">#REF!</definedName>
    <definedName name="기계설치공992">#REF!</definedName>
    <definedName name="기계운전">#REF!</definedName>
    <definedName name="기계운전기사">'[84]99노임기준'!#REF!</definedName>
    <definedName name="기계운전사">[86]노무비단가!$B$11</definedName>
    <definedName name="기계잔경">#REF!</definedName>
    <definedName name="기계잔노">#REF!</definedName>
    <definedName name="기계잔재">#REF!</definedName>
    <definedName name="기계중계펌프내역">#REF!</definedName>
    <definedName name="기계터경">#REF!</definedName>
    <definedName name="기계터노">#REF!</definedName>
    <definedName name="기계터재">#REF!</definedName>
    <definedName name="기기">'[100]2000년1차'!#REF!</definedName>
    <definedName name="기기설치">#REF!</definedName>
    <definedName name="기기자재">#REF!</definedName>
    <definedName name="기성">#N/A</definedName>
    <definedName name="기성1">#N/A</definedName>
    <definedName name="기성품">BlankMacro1</definedName>
    <definedName name="기조일위대가">#REF!</definedName>
    <definedName name="기준">#REF!</definedName>
    <definedName name="기초">[101]소일위대가코드표!$A$1:$D$212</definedName>
    <definedName name="기초단가">#REF!</definedName>
    <definedName name="기초단가1">#REF!</definedName>
    <definedName name="기초말뚝">[82]시설물!#REF!</definedName>
    <definedName name="기초목">[102]기초목!$A$1:$F$103</definedName>
    <definedName name="기초일위">#REF!</definedName>
    <definedName name="기초일위대가">#REF!</definedName>
    <definedName name="기초일위대가1">#REF!</definedName>
    <definedName name="기타경비">#REF!</definedName>
    <definedName name="기타자재">[0]!기타자재</definedName>
    <definedName name="김">'[103]9811'!$A$3:$AD$1530</definedName>
    <definedName name="김성혁">#REF!,#REF!,#REF!,#REF!,#REF!,#REF!,#REF!,#REF!,#REF!,#REF!,#REF!,#REF!,#REF!,#REF!</definedName>
    <definedName name="김양석">#REF!,#REF!,#REF!,#REF!,#REF!,#REF!,#REF!,#REF!,#REF!,#REF!,#REF!,#REF!,#REF!,#REF!,#REF!,#REF!,#REF!,#REF!,#REF!</definedName>
    <definedName name="김학민">[104]현장관리비!$F$12:$H$127,[104]현장관리비!$J$12:$L$127</definedName>
    <definedName name="깊이">#REF!</definedName>
    <definedName name="깍기경">[98]계수시트!$B$88</definedName>
    <definedName name="깍기노">[98]계수시트!$B$86</definedName>
    <definedName name="깍기재">[98]계수시트!$B$87</definedName>
    <definedName name="껍대기">[105]토목!$A$2:$M$1916</definedName>
    <definedName name="꽃복숭아R3">[79]데이타!$E$58</definedName>
    <definedName name="꽃복숭아R4">[79]데이타!$E$59</definedName>
    <definedName name="꽃복숭아R5">[79]데이타!$E$60</definedName>
    <definedName name="꽃사과">[47]단가!$A$130</definedName>
    <definedName name="꽃사과10노무">#REF!</definedName>
    <definedName name="꽃사과10재료">#REF!</definedName>
    <definedName name="꽃사과6노무">#REF!</definedName>
    <definedName name="꽃사과6재료">#REF!</definedName>
    <definedName name="꽃사과8노무">#REF!</definedName>
    <definedName name="꽃사과8재료">#REF!</definedName>
    <definedName name="꽃사과R10">[79]데이타!$E$64</definedName>
    <definedName name="꽃사과R4">[79]데이타!$E$61</definedName>
    <definedName name="꽃사과R6">[79]데이타!$E$62</definedName>
    <definedName name="꽃사과R8">[79]데이타!$E$63</definedName>
    <definedName name="꽃아그배R10">[79]데이타!$E$68</definedName>
    <definedName name="꽃아그배R4">[79]데이타!$E$65</definedName>
    <definedName name="꽃아그배R6">[79]데이타!$E$66</definedName>
    <definedName name="꽃아그배R8">[79]데이타!$E$67</definedName>
    <definedName name="꽃창포">#REF!</definedName>
    <definedName name="꽃향유">#REF!</definedName>
    <definedName name="꽝꽝0304">[79]데이타!$E$54</definedName>
    <definedName name="꽝꽝0406">[79]데이타!$E$55</definedName>
    <definedName name="꽝꽝0508">[79]데이타!$E$56</definedName>
    <definedName name="꽝꽝0610">[79]데이타!$E$57</definedName>
    <definedName name="ㄳㄳ">#REF!</definedName>
    <definedName name="ㄴ">#REF!</definedName>
    <definedName name="ㄴㄴ">#REF!</definedName>
    <definedName name="ㄴㄴㄴ" hidden="1">#REF!</definedName>
    <definedName name="ㄴㄴㄴㄴ" hidden="1">#REF!</definedName>
    <definedName name="ㄴㄴㄴㄴㄴ" hidden="1">#REF!</definedName>
    <definedName name="ㄴㄴㄴㄴㄴㄴ">#REF!</definedName>
    <definedName name="ㄴㄴㄴㄴㄴㄴㄴㄴㄴㄴ">#REF!</definedName>
    <definedName name="ㄴㄴㄴㄴㄴㅁ">#REF!</definedName>
    <definedName name="ㄴㄴㅁㅁㅇㄴ">#REF!</definedName>
    <definedName name="ㄴㄴㅇㅇㄴ">#REF!</definedName>
    <definedName name="ㄴㄹㅇㄴㄹㅇ">#REF!</definedName>
    <definedName name="ㄴㅁ">#REF!</definedName>
    <definedName name="ㄴㅁㅁ">#REF!</definedName>
    <definedName name="ㄴㅁㅇㅇㄴㅇ">#REF!</definedName>
    <definedName name="ㄴㅁㅇㅇㄴㅇㄴ">#REF!</definedName>
    <definedName name="ㄴㅇ">#REF!</definedName>
    <definedName name="ㄴㅇㄴ">#REF!</definedName>
    <definedName name="ㄴㅇㄴㄴㅁㅁ">#REF!</definedName>
    <definedName name="ㄴㅇㄹ">#REF!</definedName>
    <definedName name="ㄴㅇㄹㅇㄷ">#REF!</definedName>
    <definedName name="ㄴㅇ롷ㄴㄹㅇ">BlankMacro1</definedName>
    <definedName name="나">[106]!Macro10</definedName>
    <definedName name="나.주거공단완충녹지시설물공">[77]공구원가계산!#REF!</definedName>
    <definedName name="나무">#REF!</definedName>
    <definedName name="낙상홍">'[107]실행내역 '!$A$1:$A$65536</definedName>
    <definedName name="낙상홍1004">[79]데이타!$E$76</definedName>
    <definedName name="낙상홍1506">[79]데이타!$E$77</definedName>
    <definedName name="낙상홍1808">[79]데이타!$E$78</definedName>
    <definedName name="낙상홍2010">[79]데이타!$E$79</definedName>
    <definedName name="낙상홍2515">[79]데이타!$E$80</definedName>
    <definedName name="낙우송6노무">#REF!</definedName>
    <definedName name="낙우송6재료">#REF!</definedName>
    <definedName name="낙우송8노무">#REF!</definedName>
    <definedName name="낙우송8재료">#REF!</definedName>
    <definedName name="낙우송R10">[79]데이타!$E$84</definedName>
    <definedName name="낙우송R12">[79]데이타!$E$85</definedName>
    <definedName name="낙우송R5">[79]데이타!$E$81</definedName>
    <definedName name="낙우송R6">[79]데이타!$E$82</definedName>
    <definedName name="낙우송R8">[79]데이타!$E$83</definedName>
    <definedName name="낙찰율적용가">#REF!</definedName>
    <definedName name="난">[108]일위대가!$A$275:$L$322</definedName>
    <definedName name="난_경">[109]수량산출!#REF!</definedName>
    <definedName name="난_수">[83]수량산출!$R$39</definedName>
    <definedName name="남천H1.2">#REF!</definedName>
    <definedName name="낭ㄹ">[0]!낭ㄹ</definedName>
    <definedName name="내">#N/A</definedName>
    <definedName name="내___장___공">#REF!</definedName>
    <definedName name="내_선__전_공">#REF!</definedName>
    <definedName name="내갑" hidden="1">{#N/A,#N/A,FALSE,"전력간선"}</definedName>
    <definedName name="내단면적32">#REF!</definedName>
    <definedName name="내단면적48">#REF!</definedName>
    <definedName name="내담면적32">[31]배선DATA!#REF!</definedName>
    <definedName name="내선전공">'[92]일위대가 '!#REF!</definedName>
    <definedName name="내선전공001">#REF!</definedName>
    <definedName name="내선전공002">#REF!</definedName>
    <definedName name="내선전공011">#REF!</definedName>
    <definedName name="내선전공982">#REF!</definedName>
    <definedName name="내선전공991">#REF!</definedName>
    <definedName name="내선전공992">#REF!</definedName>
    <definedName name="내역">[110]청천내!#REF!</definedName>
    <definedName name="내역1">#REF!</definedName>
    <definedName name="내역갑지" hidden="1">{#N/A,#N/A,FALSE,"전력간선"}</definedName>
    <definedName name="내역서갑지" hidden="1">{#N/A,#N/A,FALSE,"전력간선"}</definedName>
    <definedName name="내역서갑지1" hidden="1">{#N/A,#N/A,FALSE,"전력간선"}</definedName>
    <definedName name="내역서갑지2" hidden="1">{#N/A,#N/A,FALSE,"전력간선"}</definedName>
    <definedName name="내역서갑지3" hidden="1">{#N/A,#N/A,FALSE,"전력간선"}</definedName>
    <definedName name="내역서갑지4" hidden="1">{#N/A,#N/A,FALSE,"전력간선"}</definedName>
    <definedName name="내역서갑지5" hidden="1">{#N/A,#N/A,FALSE,"전력간선"}</definedName>
    <definedName name="내역서갑지6" hidden="1">{#N/A,#N/A,FALSE,"전력간선"}</definedName>
    <definedName name="내역서갑지7" hidden="1">{#N/A,#N/A,FALSE,"전력간선"}</definedName>
    <definedName name="내역서갑지8" hidden="1">{#N/A,#N/A,FALSE,"전력간선"}</definedName>
    <definedName name="내역서갑지9" hidden="1">{#N/A,#N/A,FALSE,"전력간선"}</definedName>
    <definedName name="내역서표지">#REF!</definedName>
    <definedName name="내역표지">#REF!</definedName>
    <definedName name="내장공001">#REF!</definedName>
    <definedName name="내장공002">#REF!</definedName>
    <definedName name="내장공011">#REF!</definedName>
    <definedName name="내장공982">#REF!</definedName>
    <definedName name="내장공991">#REF!</definedName>
    <definedName name="내장공992">#REF!</definedName>
    <definedName name="낵역4">#REF!</definedName>
    <definedName name="노___즐___공">#REF!</definedName>
    <definedName name="노__무__비">[47]시설물일위!#REF!</definedName>
    <definedName name="노르웨이R12">[79]데이타!$E$90</definedName>
    <definedName name="노르웨이R15">[79]데이타!$E$91</definedName>
    <definedName name="노르웨이R4">[79]데이타!$E$86</definedName>
    <definedName name="노르웨이R5">[79]데이타!$E$87</definedName>
    <definedName name="노르웨이R6">[79]데이타!$E$88</definedName>
    <definedName name="노르웨이R8">[79]데이타!$E$89</definedName>
    <definedName name="노무">#REF!</definedName>
    <definedName name="노무비">[111]코드표!#REF!</definedName>
    <definedName name="노무비1">[112]수목표준대가!$J$1:$J$65536</definedName>
    <definedName name="노무비소계">#REF!</definedName>
    <definedName name="노반경">#REF!</definedName>
    <definedName name="노반노무">#REF!</definedName>
    <definedName name="노반재료">#REF!</definedName>
    <definedName name="노임">#REF!</definedName>
    <definedName name="노임단가">[113]노임단가!$B$1:$F$65536</definedName>
    <definedName name="노즐공001">#REF!</definedName>
    <definedName name="노즐공002">#REF!</definedName>
    <definedName name="노즐공011">#REF!</definedName>
    <definedName name="노즐공982">#REF!</definedName>
    <definedName name="노즐공991">#REF!</definedName>
    <definedName name="노즐공992">#REF!</definedName>
    <definedName name="노출형">#REF!</definedName>
    <definedName name="녹지노">#REF!</definedName>
    <definedName name="녹지재">#REF!</definedName>
    <definedName name="농로">#REF!</definedName>
    <definedName name="높이">#REF!</definedName>
    <definedName name="눈주목">#REF!</definedName>
    <definedName name="눈주목H0.5">#REF!</definedName>
    <definedName name="눈향">[87]단가!$A$135</definedName>
    <definedName name="눈향L06">[79]데이타!$E$92</definedName>
    <definedName name="눈향L08">[79]데이타!$E$93</definedName>
    <definedName name="눈향L10">[79]데이타!$E$94</definedName>
    <definedName name="눈향L14">[79]데이타!$E$95</definedName>
    <definedName name="눈향L20">[79]데이타!$E$96</definedName>
    <definedName name="느릅">[47]단가!$A$103</definedName>
    <definedName name="느릅R10">[79]데이타!$E$100</definedName>
    <definedName name="느릅R4">[79]데이타!$E$97</definedName>
    <definedName name="느릅R5">[79]데이타!$E$98</definedName>
    <definedName name="느릅R8">[93]데이타!$E$99</definedName>
    <definedName name="느릅나무10노무">#REF!</definedName>
    <definedName name="느릅나무10재료">#REF!</definedName>
    <definedName name="느릅나무5노무">#REF!</definedName>
    <definedName name="느릅나무5재료">#REF!</definedName>
    <definedName name="느릅나무8노무">#REF!</definedName>
    <definedName name="느릅나무8재료">#REF!</definedName>
    <definedName name="느티10">[47]단가!$A$106</definedName>
    <definedName name="느티15">[47]단가!$A$105</definedName>
    <definedName name="느티20">[47]단가!$A$104</definedName>
    <definedName name="느티8">[47]단가!$A$107</definedName>
    <definedName name="느티R10">[93]데이타!$E$104</definedName>
    <definedName name="느티R12">[79]데이타!$E$105</definedName>
    <definedName name="느티R15">[79]데이타!$E$106</definedName>
    <definedName name="느티R18">[79]데이타!$E$107</definedName>
    <definedName name="느티R20">[79]데이타!$E$108</definedName>
    <definedName name="느티R25">[79]데이타!$E$109</definedName>
    <definedName name="느티R30">[79]데이타!$E$110</definedName>
    <definedName name="느티R5">[79]데이타!$E$101</definedName>
    <definedName name="느티R6">[79]데이타!$E$102</definedName>
    <definedName name="느티R8">[79]데이타!$E$103</definedName>
    <definedName name="느티나무">#REF!</definedName>
    <definedName name="느티나무H4.0xR12">#REF!</definedName>
    <definedName name="느티나무H4.5xR20">#REF!</definedName>
    <definedName name="느티나무H4.5xR25">#REF!</definedName>
    <definedName name="능소화R2">[79]데이타!$E$111</definedName>
    <definedName name="능소화R4">[79]데이타!$E$112</definedName>
    <definedName name="능소화R6">[79]데이타!$E$113</definedName>
    <definedName name="ㄷ">[109]수량산출!#REF!</definedName>
    <definedName name="ㄷ59">#REF!</definedName>
    <definedName name="ㄷ85">'[114]변압기 및 발전기 용량'!#REF!</definedName>
    <definedName name="ㄷㄱㄷㅅㅅㅅ">#REF!</definedName>
    <definedName name="ㄷ교">BlankMacro1</definedName>
    <definedName name="ㄷㄷ" hidden="1">#REF!</definedName>
    <definedName name="ㄷㄷㅈ">#REF!</definedName>
    <definedName name="ㄷㄹㄹㅇ">#REF!</definedName>
    <definedName name="ㄷㄹㅇㄴ">#REF!</definedName>
    <definedName name="ㄷㄹㅇㄴㄹ">#REF!</definedName>
    <definedName name="ㄷㅇㄴ">#REF!</definedName>
    <definedName name="ㄷㅇㄹ">#REF!</definedName>
    <definedName name="ㄷㅇㄹㄴ">#REF!</definedName>
    <definedName name="다짐1경비">[47]시설물일위!#REF!</definedName>
    <definedName name="다짐1노무비">[47]시설물일위!#REF!</definedName>
    <definedName name="다짐1재료비">[47]시설물일위!#REF!</definedName>
    <definedName name="다짐경비">[47]시설물일위!#REF!</definedName>
    <definedName name="다짐노무비">[47]시설물일위!#REF!</definedName>
    <definedName name="닥___트___공">#REF!</definedName>
    <definedName name="닥트공001">#REF!</definedName>
    <definedName name="닥트공002">#REF!</definedName>
    <definedName name="닥트공011">#REF!</definedName>
    <definedName name="닥트공982">#REF!</definedName>
    <definedName name="닥트공991">#REF!</definedName>
    <definedName name="닥트공992">#REF!</definedName>
    <definedName name="단_가">#REF!</definedName>
    <definedName name="단_가2">#REF!</definedName>
    <definedName name="단_가3">#REF!</definedName>
    <definedName name="단_가4">#REF!</definedName>
    <definedName name="단_가5">#REF!</definedName>
    <definedName name="단_가6">#REF!</definedName>
    <definedName name="단가">#REF!</definedName>
    <definedName name="단가_1">#REF!</definedName>
    <definedName name="단가2">#REF!,#REF!</definedName>
    <definedName name="단가대비표">#REF!</definedName>
    <definedName name="단가비교">#REF!</definedName>
    <definedName name="단가비교표">#REF!,#REF!</definedName>
    <definedName name="단가산출">#REF!</definedName>
    <definedName name="단가조사">[115]단가대비표!$A$3:$N$193</definedName>
    <definedName name="단가조사서">[116]일위대가목차!$D$3:$D$9</definedName>
    <definedName name="단가조사표">#REF!</definedName>
    <definedName name="단가테이블">'[97]기계경비(시간당)'!$C$1:$F$58</definedName>
    <definedName name="단가표">#REF!</definedName>
    <definedName name="단관M">[59]DATE!$H$24:$H$85</definedName>
    <definedName name="단위">OFFSET('[117]참조 (2)'!$O$2,0,0,COUNTA('[117]참조 (2)'!$O$1:$O$65536),1)</definedName>
    <definedName name="단위공량1">#REF!</definedName>
    <definedName name="단위공량10">#REF!</definedName>
    <definedName name="단위공량11">#REF!</definedName>
    <definedName name="단위공량12">#REF!</definedName>
    <definedName name="단위공량13">#REF!</definedName>
    <definedName name="단위공량14">#REF!</definedName>
    <definedName name="단위공량15">#REF!</definedName>
    <definedName name="단위공량16">#REF!</definedName>
    <definedName name="단위공량17">#REF!</definedName>
    <definedName name="단위공량2">#REF!</definedName>
    <definedName name="단위공량3">#REF!</definedName>
    <definedName name="단위공량4">#REF!</definedName>
    <definedName name="단위공량5">#REF!</definedName>
    <definedName name="단위공량6">#REF!</definedName>
    <definedName name="단위공량7">#REF!</definedName>
    <definedName name="단위공량8">#REF!</definedName>
    <definedName name="단위공량9">#REF!</definedName>
    <definedName name="단중입력">[118]!단중입력</definedName>
    <definedName name="담쟁이L03">[79]데이타!$E$114</definedName>
    <definedName name="대___장___공">[88]노임단가!#REF!</definedName>
    <definedName name="대기영역">#REF!</definedName>
    <definedName name="대나무">#REF!</definedName>
    <definedName name="대나무지주목">[82]식재출력용!#REF!</definedName>
    <definedName name="대왕참R10">[79]데이타!$E$118</definedName>
    <definedName name="대왕참R4">[79]데이타!$E$115</definedName>
    <definedName name="대왕참R6">[79]데이타!$E$116</definedName>
    <definedName name="대왕참R8">[79]데이타!$E$117</definedName>
    <definedName name="대추">[47]단가!$A$108</definedName>
    <definedName name="대추R10">[79]데이타!$E$123</definedName>
    <definedName name="대추R4">[79]데이타!$E$119</definedName>
    <definedName name="대추R5">[79]데이타!$E$120</definedName>
    <definedName name="대추R6">[79]데이타!$E$121</definedName>
    <definedName name="대추R8">[79]데이타!$E$122</definedName>
    <definedName name="더하기">[59]DATE!$J$24:$J$85</definedName>
    <definedName name="덤프15경">#REF!</definedName>
    <definedName name="덤프15노무">#REF!</definedName>
    <definedName name="덤프15재료">#REF!</definedName>
    <definedName name="덤프2.5경">#REF!</definedName>
    <definedName name="덤프2.5노무">#REF!</definedName>
    <definedName name="덤프2.5재료">#REF!</definedName>
    <definedName name="덤프트럭대기시간">[76]DT!$P$2:$Q$4</definedName>
    <definedName name="덤프트럭적하시간">[76]DT!$K$2:$L$19</definedName>
    <definedName name="덩굴장미">[87]단가!$A$148</definedName>
    <definedName name="덩굴장미3">[79]데이타!$E$128</definedName>
    <definedName name="덩굴장미4">[79]데이타!$E$129</definedName>
    <definedName name="덩굴장미5">[79]데이타!$E$130</definedName>
    <definedName name="뎡유">#REF!</definedName>
    <definedName name="도___배___공">#REF!</definedName>
    <definedName name="도___장___공">#REF!</definedName>
    <definedName name="도___편___수">#REF!</definedName>
    <definedName name="도급">[119]기자재비!#REF!</definedName>
    <definedName name="도급가">#REF!</definedName>
    <definedName name="도급공사">#REF!</definedName>
    <definedName name="도급공사비">'[120]2공구산출내역'!#REF!</definedName>
    <definedName name="도급단가">#REF!</definedName>
    <definedName name="도급예산액">#REF!</definedName>
    <definedName name="도급예상액">#REF!</definedName>
    <definedName name="도목수">[88]노임단가!#REF!</definedName>
    <definedName name="도배공001">#REF!</definedName>
    <definedName name="도배공002">#REF!</definedName>
    <definedName name="도배공011">#REF!</definedName>
    <definedName name="도배공982">#REF!</definedName>
    <definedName name="도배공991">#REF!</definedName>
    <definedName name="도배공992">#REF!</definedName>
    <definedName name="도장공">#REF!</definedName>
    <definedName name="도장공001">#REF!</definedName>
    <definedName name="도장공002">#REF!</definedName>
    <definedName name="도장공011">#REF!</definedName>
    <definedName name="도장공982">#REF!</definedName>
    <definedName name="도장공991">#REF!</definedName>
    <definedName name="도장공992">#REF!</definedName>
    <definedName name="도편수001">#REF!</definedName>
    <definedName name="도편수002">#REF!</definedName>
    <definedName name="도편수011">#REF!</definedName>
    <definedName name="도편수982">#REF!</definedName>
    <definedName name="도편수991">#REF!</definedName>
    <definedName name="도편수992">#REF!</definedName>
    <definedName name="독일가문비1206">[79]데이타!$E$131</definedName>
    <definedName name="독일가문비1508">[79]데이타!$E$132</definedName>
    <definedName name="독일가문비2010">[79]데이타!$E$133</definedName>
    <definedName name="독일가문비2512">[79]데이타!$E$134</definedName>
    <definedName name="독일가문비3015">[79]데이타!$E$135</definedName>
    <definedName name="독일가문비3518">[79]데이타!$E$136</definedName>
    <definedName name="돈나무0504">[79]데이타!$E$137</definedName>
    <definedName name="돈나무0805">[79]데이타!$E$138</definedName>
    <definedName name="돈나무1007">[79]데이타!$E$139</definedName>
    <definedName name="돈나무1210">[79]데이타!$E$140</definedName>
    <definedName name="돌단풍">#REF!</definedName>
    <definedName name="돌아가_교통">[99]!돌아가_교통</definedName>
    <definedName name="돌아가기">[99]!돌아가기</definedName>
    <definedName name="동_발_공__터_널">#REF!</definedName>
    <definedName name="동력부하산출">#REF!</definedName>
    <definedName name="동력부하산출서">#REF!</definedName>
    <definedName name="동발공_터널">#REF!</definedName>
    <definedName name="동발공_터널001">#REF!</definedName>
    <definedName name="동발공_터널002">#REF!</definedName>
    <definedName name="동발공_터널011">#REF!</definedName>
    <definedName name="동발공_터널982">#REF!</definedName>
    <definedName name="동발공_터널991">#REF!</definedName>
    <definedName name="동발공_터널992">#REF!</definedName>
    <definedName name="동백1002">[79]데이타!$E$141</definedName>
    <definedName name="동백1204">[79]데이타!$E$142</definedName>
    <definedName name="동백1506">[79]데이타!$E$143</definedName>
    <definedName name="동백1808">[79]데이타!$E$144</definedName>
    <definedName name="동백나무2노무">#REF!</definedName>
    <definedName name="동백나무2재료">#REF!</definedName>
    <definedName name="동백나무4노무">#REF!</definedName>
    <definedName name="동백나무4재료">#REF!</definedName>
    <definedName name="동백나무6노무">#REF!</definedName>
    <definedName name="동백나무6재료">#REF!</definedName>
    <definedName name="동백나무8노무">#REF!</definedName>
    <definedName name="동백나무8재료">#REF!</definedName>
    <definedName name="동백나무H2.0">#REF!</definedName>
    <definedName name="동적">#REF!</definedName>
    <definedName name="되다짐경비">[47]시설물일위!#REF!</definedName>
    <definedName name="되메우기">#REF!</definedName>
    <definedName name="되메우기경">#REF!</definedName>
    <definedName name="되메우기노">#REF!</definedName>
    <definedName name="되메우기다짐경비">[47]시설물일위!#REF!</definedName>
    <definedName name="되메우기다짐노무비">[47]시설물일위!#REF!</definedName>
    <definedName name="되메우기다짐재료비">[47]시설물일위!#REF!</definedName>
    <definedName name="되메우기재">#REF!</definedName>
    <definedName name="두겁노">#REF!</definedName>
    <definedName name="두겁재">#REF!</definedName>
    <definedName name="드_잡_이__공">#REF!</definedName>
    <definedName name="드잡이공001">#REF!</definedName>
    <definedName name="드잡이공002">#REF!</definedName>
    <definedName name="드잡이공011">#REF!</definedName>
    <definedName name="드잡이공982">#REF!</definedName>
    <definedName name="드잡이공991">#REF!</definedName>
    <definedName name="드잡이공992">#REF!</definedName>
    <definedName name="등R2">[79]데이타!$E$156</definedName>
    <definedName name="등R4">[79]데이타!$E$157</definedName>
    <definedName name="등R6">[79]데이타!$E$158</definedName>
    <definedName name="등R8">[79]데이타!$E$159</definedName>
    <definedName name="등가거리">'[121]전선 및 전선관'!$A$1:$F$3</definedName>
    <definedName name="등가도움">[99]!등가도움</definedName>
    <definedName name="등기구명">[3]data2!#REF!</definedName>
    <definedName name="등기구번호">[3]data2!#REF!</definedName>
    <definedName name="등록_시작">[50]!등록_시작</definedName>
    <definedName name="등록_취소">[50]!등록_취소</definedName>
    <definedName name="등의자">[122]시설물기초!#REF!</definedName>
    <definedName name="때죽">[47]단가!$A$109</definedName>
    <definedName name="때죽R10">[79]데이타!$E$127</definedName>
    <definedName name="때죽R4">[79]데이타!$E$124</definedName>
    <definedName name="때죽R6">[79]데이타!$E$125</definedName>
    <definedName name="때죽R8">[79]데이타!$E$126</definedName>
    <definedName name="때죽나무H3.0">#REF!</definedName>
    <definedName name="ㄹ">[123]금액내역서!$D$3:$D$10</definedName>
    <definedName name="ㄹ221">#REF!</definedName>
    <definedName name="ㄹ390">[124]내역서!$F$933</definedName>
    <definedName name="ㄹㄴㅇㄹㄴㄹ">BlankMacro1</definedName>
    <definedName name="ㄹㄹㄹ" hidden="1">#REF!</definedName>
    <definedName name="ㄹ호">BlankMacro1</definedName>
    <definedName name="램머Q간재">[97]램머!$D$20</definedName>
    <definedName name="램머Q간재10">[97]램머!$F$20</definedName>
    <definedName name="램머Q간재야간">[97]램머!$J$20</definedName>
    <definedName name="램머Q노무">[97]램머!$D$21</definedName>
    <definedName name="램머Q노무10">[97]램머!$F$21</definedName>
    <definedName name="램머Q노무야간">[97]램머!$J$21</definedName>
    <definedName name="램머Q손료">[97]램머!$D$22</definedName>
    <definedName name="램머Q손료10">[97]램머!$F$22</definedName>
    <definedName name="램머Q손료야간">[97]램머!$J$22</definedName>
    <definedName name="램머간재">'[97]기계경비(시간당)'!$H$170</definedName>
    <definedName name="램머경">#REF!</definedName>
    <definedName name="램머경비">[47]시설물일위!#REF!</definedName>
    <definedName name="램머노무">'[97]기계경비(시간당)'!$H$166</definedName>
    <definedName name="램머노무비">[47]시설물일위!#REF!</definedName>
    <definedName name="램머노무야간">'[97]기계경비(시간당)'!$H$167</definedName>
    <definedName name="램머손료">'[97]기계경비(시간당)'!$H$165</definedName>
    <definedName name="램머재료">#REF!</definedName>
    <definedName name="램머재료비">[47]시설물일위!#REF!</definedName>
    <definedName name="램프">[125]단가조사!#REF!</definedName>
    <definedName name="레">[126]수량산출!#REF!</definedName>
    <definedName name="레_무근">'[85]수량산출(음암)'!#REF!</definedName>
    <definedName name="레_무근1">[83]수량산출!$R$9</definedName>
    <definedName name="레_철근">'[85]수량산출(음암)'!#REF!</definedName>
    <definedName name="레미콘135">[47]단가!$A$49</definedName>
    <definedName name="레미콘150">[47]단가!$A$50</definedName>
    <definedName name="레미콘180">[47]단가!$A$51</definedName>
    <definedName name="레미콘210">[47]단가!$A$52</definedName>
    <definedName name="레미콘무노">#REF!</definedName>
    <definedName name="레미콘무재">#REF!</definedName>
    <definedName name="레미콘소노">#REF!</definedName>
    <definedName name="레미콘소재">#REF!</definedName>
    <definedName name="레미콘철">#REF!</definedName>
    <definedName name="레미콘철노">#REF!</definedName>
    <definedName name="레미콘철재">#REF!</definedName>
    <definedName name="로드머">[47]단가!$A$66</definedName>
    <definedName name="롤라경비">[47]시설물일위!#REF!</definedName>
    <definedName name="롤라노무비">[47]시설물일위!#REF!</definedName>
    <definedName name="롤라재료비">[47]시설물일위!#REF!</definedName>
    <definedName name="롤러유효다짐폭_다짐속도">[76]롤러!$S$14:$U$139</definedName>
    <definedName name="롤러작업효율">[76]롤러!$E$14:$F$89</definedName>
    <definedName name="롱논엉ㄴ머">#REF!</definedName>
    <definedName name="루___핑___공">[88]노임단가!#REF!</definedName>
    <definedName name="리___벳___공">[88]노임단가!#REF!</definedName>
    <definedName name="ㅁ">#REF!</definedName>
    <definedName name="ㅁ1">#REF!</definedName>
    <definedName name="ㅁ101">[127]철거산출근거!#REF!</definedName>
    <definedName name="ㅁ11">#REF!</definedName>
    <definedName name="ㅁ1100">#REF!</definedName>
    <definedName name="ㅁ1140">#REF!</definedName>
    <definedName name="ㅁ1180">#REF!</definedName>
    <definedName name="ㅁ1382">#REF!</definedName>
    <definedName name="ㅁ2">[96]경산!#REF!</definedName>
    <definedName name="ㅁ201">[127]철거산출근거!#REF!</definedName>
    <definedName name="ㅁ219">#REF!</definedName>
    <definedName name="ㅁ30">#REF!</definedName>
    <definedName name="ㅁ331">#REF!</definedName>
    <definedName name="ㅁ500">[128]Baby일위대가!#REF!</definedName>
    <definedName name="ㅁ60">[129]직노!#REF!</definedName>
    <definedName name="ㅁ636">#REF!</definedName>
    <definedName name="ㅁ700">[130]건축원가!#REF!</definedName>
    <definedName name="ㅁ750">[131]건축공사실행!#REF!</definedName>
    <definedName name="ㅁ8529">'[132]일위대가(가설)'!#REF!</definedName>
    <definedName name="ㅁA1">#REF!</definedName>
    <definedName name="ㅁa1140">#REF!</definedName>
    <definedName name="ㅁㄴ">[0]!ㅁㄴ</definedName>
    <definedName name="ㅁㄴㅇ">#REF!</definedName>
    <definedName name="ㅁㄴㅇㄹ">[0]!ㅁㄴㅇㄹ</definedName>
    <definedName name="ㅁㅁ">#REF!</definedName>
    <definedName name="ㅁㅁ158">#REF!</definedName>
    <definedName name="ㅁㅁㅁ">#REF!</definedName>
    <definedName name="ㅁㅁㅁㅁㅁㅁㅁㅁㅁㅁㅁㅁㅁㅁ">#REF!</definedName>
    <definedName name="ㅁ아ㅣㅓ">[0]!ㅁ아ㅣㅓ</definedName>
    <definedName name="마가목">[47]단가!$A$110</definedName>
    <definedName name="마가목R3">[79]데이타!$E$160</definedName>
    <definedName name="마가목R5">[79]데이타!$E$161</definedName>
    <definedName name="마가목R7">[79]데이타!$E$162</definedName>
    <definedName name="마감선">#REF!</definedName>
    <definedName name="마대">[47]단가!$A$65</definedName>
    <definedName name="마부_우마차포함">[88]노임단가!#REF!</definedName>
    <definedName name="마사토">[47]단가!$A$29</definedName>
    <definedName name="마케담경">#REF!</definedName>
    <definedName name="마케담노무">#REF!</definedName>
    <definedName name="마케담재료">#REF!</definedName>
    <definedName name="말뚝박기노">[82]시설물!#REF!</definedName>
    <definedName name="말뚝박기재">[82]시설물!#REF!</definedName>
    <definedName name="말발도리1003">[79]데이타!$E$163</definedName>
    <definedName name="말발도리1204">[79]데이타!$E$164</definedName>
    <definedName name="말발도리1506">[79]데이타!$E$165</definedName>
    <definedName name="매입개방">#REF!</definedName>
    <definedName name="매자0804">[79]데이타!$E$166</definedName>
    <definedName name="매자1005">[79]데이타!$E$167</definedName>
    <definedName name="매화4노무">#REF!</definedName>
    <definedName name="매화4재료">#REF!</definedName>
    <definedName name="매화6노무">#REF!</definedName>
    <definedName name="매화6재료">#REF!</definedName>
    <definedName name="매화8노무">#REF!</definedName>
    <definedName name="매화8재료">#REF!</definedName>
    <definedName name="매화R10">[79]데이타!$E$174</definedName>
    <definedName name="매화R4">[79]데이타!$E$171</definedName>
    <definedName name="매화R6">[79]데이타!$E$172</definedName>
    <definedName name="매화R8">[79]데이타!$E$173</definedName>
    <definedName name="맥문동">#REF!</definedName>
    <definedName name="맥문동1">[81]단가조사!#REF!</definedName>
    <definedName name="맨_거">[133]단위수량!$H$12</definedName>
    <definedName name="맨_두겅">[83]수량산출!$R$37</definedName>
    <definedName name="맨_벽">[133]단위수량!$H$7</definedName>
    <definedName name="메1">[134]본체!#REF!</definedName>
    <definedName name="메인_메뉴호출">[135]!메인_메뉴호출</definedName>
    <definedName name="메인_시작">[50]!메인_시작</definedName>
    <definedName name="메타">[47]단가!$A$111</definedName>
    <definedName name="메타10노무">#REF!</definedName>
    <definedName name="메타10재료">#REF!</definedName>
    <definedName name="메타5노무">#REF!</definedName>
    <definedName name="메타5재료">#REF!</definedName>
    <definedName name="메타6노무">#REF!</definedName>
    <definedName name="메타6재료">#REF!</definedName>
    <definedName name="메타8노무">#REF!</definedName>
    <definedName name="메타8재료">#REF!</definedName>
    <definedName name="메타B10">[79]데이타!$E$179</definedName>
    <definedName name="메타B12">[79]데이타!$E$180</definedName>
    <definedName name="메타B15">[79]데이타!$E$181</definedName>
    <definedName name="메타B18">[79]데이타!$E$182</definedName>
    <definedName name="메타B4">[79]데이타!$E$175</definedName>
    <definedName name="메타B5">[79]데이타!$E$176</definedName>
    <definedName name="메타B6">[79]데이타!$E$177</definedName>
    <definedName name="메타B8">[79]데이타!$E$178</definedName>
    <definedName name="멘트">#REF!</definedName>
    <definedName name="면고르기">[82]식재출력용!$H$249</definedName>
    <definedName name="명자0604">[79]데이타!$E$183</definedName>
    <definedName name="명자0805">[79]데이타!$E$184</definedName>
    <definedName name="명자1006">[79]데이타!$E$185</definedName>
    <definedName name="명자1208">[79]데이타!$E$186</definedName>
    <definedName name="모">BlankMacro1</definedName>
    <definedName name="모감주">[47]단가!$A$124</definedName>
    <definedName name="모감주R10">[79]데이타!$E$190</definedName>
    <definedName name="모감주R4">[79]데이타!$E$187</definedName>
    <definedName name="모감주R6">[79]데이타!$E$188</definedName>
    <definedName name="모감주R8">[79]데이타!$E$189</definedName>
    <definedName name="모감주나무H3.0xR10">#REF!</definedName>
    <definedName name="모과10">[47]단가!$A$129</definedName>
    <definedName name="모과15">[47]단가!$A$128</definedName>
    <definedName name="모과2005">[79]데이타!$E$191</definedName>
    <definedName name="모과2507">[79]데이타!$E$192</definedName>
    <definedName name="모과R10">[79]데이타!$E$195</definedName>
    <definedName name="모과R12">[79]데이타!$E$196</definedName>
    <definedName name="모과R15">[79]데이타!$E$197</definedName>
    <definedName name="모과R20">[79]데이타!$E$198</definedName>
    <definedName name="모과R25">[79]데이타!$E$199</definedName>
    <definedName name="모과R5">[79]데이타!$E$193</definedName>
    <definedName name="모과R8">[79]데이타!$E$194</definedName>
    <definedName name="모과나무">#REF!</definedName>
    <definedName name="모과나무H2.5">#REF!</definedName>
    <definedName name="모과나무H3.5">#REF!</definedName>
    <definedName name="모니터">#REF!</definedName>
    <definedName name="모란5가지">[79]데이타!$E$200</definedName>
    <definedName name="모란6가지">[79]데이타!$E$201</definedName>
    <definedName name="모래">[87]단가!$A$4</definedName>
    <definedName name="모래__분사공">[88]노임단가!#REF!</definedName>
    <definedName name="모래1">#REF!</definedName>
    <definedName name="모래노">#REF!</definedName>
    <definedName name="모래막이노">#REF!</definedName>
    <definedName name="모래막이재">#REF!</definedName>
    <definedName name="모래사장노">#REF!</definedName>
    <definedName name="모래사장재">#REF!</definedName>
    <definedName name="모래재">#REF!</definedName>
    <definedName name="모래필터층경비">#REF!</definedName>
    <definedName name="모래필터층노무비">#REF!</definedName>
    <definedName name="모래필터층재료비">#REF!</definedName>
    <definedName name="모타역율">#REF!</definedName>
    <definedName name="모타전류">#REF!</definedName>
    <definedName name="모타효율">#REF!</definedName>
    <definedName name="모터경">#REF!</definedName>
    <definedName name="모터노무비">#REF!</definedName>
    <definedName name="모터재료">#REF!</definedName>
    <definedName name="목">#REF!</definedName>
    <definedName name="목________도">#REF!</definedName>
    <definedName name="목__조_각_공">#REF!</definedName>
    <definedName name="목도">[136]단위단가!$B$11</definedName>
    <definedName name="목도001">#REF!</definedName>
    <definedName name="목도002">#REF!</definedName>
    <definedName name="목도011">#REF!</definedName>
    <definedName name="목도982">#REF!</definedName>
    <definedName name="목도991">#REF!</definedName>
    <definedName name="목도992">#REF!</definedName>
    <definedName name="목도공">#REF!</definedName>
    <definedName name="목련R10">[79]데이타!$E$206</definedName>
    <definedName name="목련R12">[79]데이타!$E$207</definedName>
    <definedName name="목련R15">[79]데이타!$E$208</definedName>
    <definedName name="목련R20">[79]데이타!$E$209</definedName>
    <definedName name="목련R4">[79]데이타!$E$202</definedName>
    <definedName name="목련R5">[79]데이타!$E$203</definedName>
    <definedName name="목련R6">[79]데이타!$E$204</definedName>
    <definedName name="목련R8">[79]데이타!$E$205</definedName>
    <definedName name="목록">#REF!</definedName>
    <definedName name="목록3">[137]대가목록!$D$3:$O$236</definedName>
    <definedName name="목백합">#REF!</definedName>
    <definedName name="목서1506">[79]데이타!$E$213</definedName>
    <definedName name="목서2012">[79]데이타!$E$214</definedName>
    <definedName name="목서2515">[79]데이타!$E$215</definedName>
    <definedName name="목수국1006">[79]데이타!$E$210</definedName>
    <definedName name="목수국1208">[79]데이타!$E$211</definedName>
    <definedName name="목수국1510">[79]데이타!$E$212</definedName>
    <definedName name="목재가공">#REF!</definedName>
    <definedName name="목조각공001">#REF!</definedName>
    <definedName name="목조각공002">#REF!</definedName>
    <definedName name="목조각공011">#REF!</definedName>
    <definedName name="목조각공982">#REF!</definedName>
    <definedName name="목조각공991">#REF!</definedName>
    <definedName name="목조각공992">#REF!</definedName>
    <definedName name="몰탈노">#REF!</definedName>
    <definedName name="몰탈재">#REF!</definedName>
    <definedName name="못">[47]단가!$A$12</definedName>
    <definedName name="무궁화">#REF!</definedName>
    <definedName name="무궁화1003">[79]데이타!$E$216</definedName>
    <definedName name="무궁화1203">[79]데이타!$E$217</definedName>
    <definedName name="무궁화1504">[79]데이타!$E$218</definedName>
    <definedName name="무궁화1805">[79]데이타!$E$219</definedName>
    <definedName name="무궁화2006">[79]데이타!$E$220</definedName>
    <definedName name="무기질노">#REF!</definedName>
    <definedName name="무기질재">#REF!</definedName>
    <definedName name="무선안테나공">#REF!</definedName>
    <definedName name="무선안테나공001">#REF!</definedName>
    <definedName name="무선안테나공002">#REF!</definedName>
    <definedName name="무선안테나공011">#REF!</definedName>
    <definedName name="무선안테나공982">#REF!</definedName>
    <definedName name="무선안테나공991">#REF!</definedName>
    <definedName name="무선안테나공992">#REF!</definedName>
    <definedName name="물경">#REF!</definedName>
    <definedName name="물노무">#REF!</definedName>
    <definedName name="물량집계">[50]!물량집계</definedName>
    <definedName name="물싸리노">[82]식재!$H$190</definedName>
    <definedName name="물싸리재">[82]식재!$F$190</definedName>
    <definedName name="물억새노">[82]식재!$H$151</definedName>
    <definedName name="물억새재">[82]식재!$F$151</definedName>
    <definedName name="물재료">#REF!</definedName>
    <definedName name="물푸레R5">[79]데이타!$E$221</definedName>
    <definedName name="물푸레R6">[79]데이타!$E$222</definedName>
    <definedName name="물푸레R8">[79]데이타!$E$223</definedName>
    <definedName name="미">[138]공통가설!#REF!</definedName>
    <definedName name="미___장___공">#REF!</definedName>
    <definedName name="미_장_공">#REF!</definedName>
    <definedName name="미선0804">[79]데이타!$E$224</definedName>
    <definedName name="미선1206">[79]데이타!$E$225</definedName>
    <definedName name="미송">[47]단가!$A$10</definedName>
    <definedName name="미송원목">#REF!</definedName>
    <definedName name="미송판재">[47]단가!$A$16</definedName>
    <definedName name="미장공">[139]노임!$B$6</definedName>
    <definedName name="미장공001">#REF!</definedName>
    <definedName name="미장공002">#REF!</definedName>
    <definedName name="미장공011">#REF!</definedName>
    <definedName name="미장공982">#REF!</definedName>
    <definedName name="미장공991">#REF!</definedName>
    <definedName name="미장공992">#REF!</definedName>
    <definedName name="ㅂ">#REF!</definedName>
    <definedName name="ㅂㅂ">#REF!</definedName>
    <definedName name="ㅂㅂㅂㅂ">#REF!</definedName>
    <definedName name="ㅂㅈ">#REF!</definedName>
    <definedName name="ㅂㅈㅂㅈㅂㅈ">#REF!</definedName>
    <definedName name="바이브레타공">[88]노임단가!#REF!</definedName>
    <definedName name="바이오">#REF!</definedName>
    <definedName name="바탕">#REF!</definedName>
    <definedName name="박리제">[47]단가!$A$13</definedName>
    <definedName name="박태기">#REF!</definedName>
    <definedName name="박피">#REF!</definedName>
    <definedName name="반송1012">[79]데이타!$E$148</definedName>
    <definedName name="반송1215">[79]데이타!$E$149</definedName>
    <definedName name="반송1518">[79]데이타!$E$150</definedName>
    <definedName name="반송1520">[79]데이타!$E$151</definedName>
    <definedName name="반송2022">[79]데이타!$E$152</definedName>
    <definedName name="반여수량">#REF!</definedName>
    <definedName name="발파암경">[140]시설물일위!#REF!</definedName>
    <definedName name="발파암노">[140]시설물일위!#REF!</definedName>
    <definedName name="발파암재">[140]시설물일위!#REF!</definedName>
    <definedName name="밤나무10노무">#REF!</definedName>
    <definedName name="밤나무10재료">#REF!</definedName>
    <definedName name="밤나무6노무">#REF!</definedName>
    <definedName name="밤나무6재료">#REF!</definedName>
    <definedName name="밤나무8노무">#REF!</definedName>
    <definedName name="밤나무8재료">#REF!</definedName>
    <definedName name="밧데리">#REF!</definedName>
    <definedName name="방___수___공">#REF!</definedName>
    <definedName name="방_모">[109]수량산출!$R$164</definedName>
    <definedName name="방류펌프">#REF!</definedName>
    <definedName name="방부대형">[141]일위대가!#REF!</definedName>
    <definedName name="방수공">[139]노임!$B$7</definedName>
    <definedName name="방수공001">#REF!</definedName>
    <definedName name="방수공002">#REF!</definedName>
    <definedName name="방수공011">#REF!</definedName>
    <definedName name="방수공982">#REF!</definedName>
    <definedName name="방수공991">#REF!</definedName>
    <definedName name="방수공992">#REF!</definedName>
    <definedName name="방열기">[142]노무비단가!$B$75</definedName>
    <definedName name="배___관___공">#REF!</definedName>
    <definedName name="배_전__전_공">#REF!</definedName>
    <definedName name="배관">#REF!</definedName>
    <definedName name="배관공">'[143]96노임기준'!$A$28</definedName>
    <definedName name="배관공001">#REF!</definedName>
    <definedName name="배관공002">#REF!</definedName>
    <definedName name="배관공011">#REF!</definedName>
    <definedName name="배관공982">#REF!</definedName>
    <definedName name="배관공991">#REF!</definedName>
    <definedName name="배관공992">#REF!</definedName>
    <definedName name="배기">[142]노무비단가!$B$73</definedName>
    <definedName name="배롱">[47]단가!$A$132</definedName>
    <definedName name="배롱나무">#REF!</definedName>
    <definedName name="배롱나무H2.5xR7">#REF!</definedName>
    <definedName name="배롱나무H3.5xR20">#REF!</definedName>
    <definedName name="배전반명">#REF!</definedName>
    <definedName name="배전방식">[31]배선DATA!#REF!</definedName>
    <definedName name="배전전공">#REF!</definedName>
    <definedName name="배전전공001">#REF!</definedName>
    <definedName name="배전전공002">#REF!</definedName>
    <definedName name="배전전공011">#REF!</definedName>
    <definedName name="배전전공982">#REF!</definedName>
    <definedName name="배전전공991">#REF!</definedName>
    <definedName name="배전전공992">#REF!</definedName>
    <definedName name="배전활선전공">#REF!</definedName>
    <definedName name="배전활선전공001">#REF!</definedName>
    <definedName name="배전활선전공002">#REF!</definedName>
    <definedName name="배전활선전공011">#REF!</definedName>
    <definedName name="배전활선전공982">#REF!</definedName>
    <definedName name="배전활선전공991">#REF!</definedName>
    <definedName name="배전활선전공992">#REF!</definedName>
    <definedName name="배토판19ton">"Picture 11"</definedName>
    <definedName name="배토판32ton">"Picture 10"</definedName>
    <definedName name="백02간재">'[97]기계경비(시간당)'!$H$161</definedName>
    <definedName name="백02간재티스제외">'[97]기계경비(시간당)'!$H$162</definedName>
    <definedName name="백02노무">'[97]기계경비(시간당)'!$H$153</definedName>
    <definedName name="백02노무야간">'[97]기계경비(시간당)'!$H$157</definedName>
    <definedName name="백02손료">'[97]기계경비(시간당)'!$H$149</definedName>
    <definedName name="백04간재">'[97]기계경비(시간당)'!$H$145</definedName>
    <definedName name="백04간재티스제외">'[97]기계경비(시간당)'!$H$146</definedName>
    <definedName name="백04노무">'[97]기계경비(시간당)'!$H$137</definedName>
    <definedName name="백04노무야간">'[97]기계경비(시간당)'!$H$141</definedName>
    <definedName name="백04손료">'[97]기계경비(시간당)'!$H$133</definedName>
    <definedName name="백07간재">'[97]기계경비(시간당)'!$H$129</definedName>
    <definedName name="백07노무">'[97]기계경비(시간당)'!$H$121</definedName>
    <definedName name="백07손료">'[97]기계경비(시간당)'!$H$117</definedName>
    <definedName name="백목련">[47]단가!$A$112</definedName>
    <definedName name="백업제">[47]단가!$A$60</definedName>
    <definedName name="백철쭉H0.3">#REF!</definedName>
    <definedName name="백호2경">#REF!</definedName>
    <definedName name="백호2노무">#REF!</definedName>
    <definedName name="백호2재료">#REF!</definedName>
    <definedName name="백호7경">#REF!</definedName>
    <definedName name="백호7노무">#REF!</definedName>
    <definedName name="백호7재료">#REF!</definedName>
    <definedName name="백호우작업효율">[76]BH!$E$2:$F$44</definedName>
    <definedName name="버버버법">[0]!버버버법</definedName>
    <definedName name="버즘">[47]단가!$A$113</definedName>
    <definedName name="번호">#REF!</definedName>
    <definedName name="벌___목___부">#REF!</definedName>
    <definedName name="벌목공011">#REF!</definedName>
    <definedName name="벌목부001">#REF!</definedName>
    <definedName name="벌목부002">#REF!</definedName>
    <definedName name="벌목부982">#REF!</definedName>
    <definedName name="벌목부991">#REF!</definedName>
    <definedName name="벌목부992">#REF!</definedName>
    <definedName name="벨트컨베이어작업공">[88]노임단가!#REF!</definedName>
    <definedName name="벽">[3]data2!#REF!</definedName>
    <definedName name="벽_돌__블_럭__제_작_공">#REF!</definedName>
    <definedName name="벽높이">#REF!</definedName>
    <definedName name="벽돌_블럭_제작공">#REF!</definedName>
    <definedName name="벽돌_블럭_제작공011">#REF!</definedName>
    <definedName name="벽돌_블록_제작공001">#REF!</definedName>
    <definedName name="벽돌_블록_제작공002">#REF!</definedName>
    <definedName name="벽돌_블록_제작공982">#REF!</definedName>
    <definedName name="벽돌_블록_제작공991">#REF!</definedName>
    <definedName name="벽돌_블록_제작공992">#REF!</definedName>
    <definedName name="변압기DATA">#REF!</definedName>
    <definedName name="변압기용량">#REF!</definedName>
    <definedName name="변전전공001">#REF!</definedName>
    <definedName name="변전전공002">#REF!</definedName>
    <definedName name="변전전공011">#REF!</definedName>
    <definedName name="변전전공982">#REF!</definedName>
    <definedName name="변전전공991">#REF!</definedName>
    <definedName name="변전전공992">#REF!</definedName>
    <definedName name="보">[144]단가!$A$26</definedName>
    <definedName name="보___안___공">#REF!</definedName>
    <definedName name="보___온___공">#REF!</definedName>
    <definedName name="보_일_러__공">#REF!</definedName>
    <definedName name="보_통__선_원">#REF!</definedName>
    <definedName name="보_통__인_부">#REF!</definedName>
    <definedName name="보도노">#REF!</definedName>
    <definedName name="보도재">#REF!</definedName>
    <definedName name="보링공_지질조사">#REF!</definedName>
    <definedName name="보링공_지질조사001">#REF!</definedName>
    <definedName name="보링공_지질조사002">#REF!</definedName>
    <definedName name="보링공_지질조사011">#REF!</definedName>
    <definedName name="보링공_지질조사982">#REF!</definedName>
    <definedName name="보링공_지질조사991">#REF!</definedName>
    <definedName name="보링공_지질조사992">#REF!</definedName>
    <definedName name="보수율">[3]data2!#REF!</definedName>
    <definedName name="보습제">#REF!</definedName>
    <definedName name="보안공001">#REF!</definedName>
    <definedName name="보안공002">#REF!</definedName>
    <definedName name="보안공011">#REF!</definedName>
    <definedName name="보안공982">#REF!</definedName>
    <definedName name="보안공991">#REF!</definedName>
    <definedName name="보안공992">#REF!</definedName>
    <definedName name="보온공001">#REF!</definedName>
    <definedName name="보온공002">#REF!</definedName>
    <definedName name="보온공011">#REF!</definedName>
    <definedName name="보온공982">#REF!</definedName>
    <definedName name="보온공991">#REF!</definedName>
    <definedName name="보온공992">#REF!</definedName>
    <definedName name="보완자료복사">#REF!</definedName>
    <definedName name="보일러공001">#REF!</definedName>
    <definedName name="보일러공002">#REF!</definedName>
    <definedName name="보일러공011">#REF!</definedName>
    <definedName name="보일러공982">#REF!</definedName>
    <definedName name="보일러공991">#REF!</definedName>
    <definedName name="보일러공992">#REF!</definedName>
    <definedName name="보조기층ㄹ">#REF!</definedName>
    <definedName name="보차도경계석">[47]단가!$A$67</definedName>
    <definedName name="보통">[81]단가조사!#REF!</definedName>
    <definedName name="보통선원001">#REF!</definedName>
    <definedName name="보통선원002">#REF!</definedName>
    <definedName name="보통선원011">#REF!</definedName>
    <definedName name="보통선원982">#REF!</definedName>
    <definedName name="보통선원991">#REF!</definedName>
    <definedName name="보통선원992">#REF!</definedName>
    <definedName name="보통인부">[93]데이타!$E$659</definedName>
    <definedName name="보통인부001">#REF!</definedName>
    <definedName name="보통인부002">#REF!</definedName>
    <definedName name="보통인부011">#REF!</definedName>
    <definedName name="보통인부1">[81]단가조사!#REF!</definedName>
    <definedName name="보통인부982">#REF!</definedName>
    <definedName name="보통인부991">#REF!</definedName>
    <definedName name="보통인부992">#REF!</definedName>
    <definedName name="보통인부B10">[79]식재인부!$C$24</definedName>
    <definedName name="보통인부B4이하">[79]식재인부!$C$18</definedName>
    <definedName name="보통인부B5">[79]식재인부!$C$19</definedName>
    <definedName name="보통인부B6">[79]식재인부!$C$20</definedName>
    <definedName name="보통인부B8">[79]식재인부!$C$22</definedName>
    <definedName name="보통인부R10">[79]식재인부!$C$54</definedName>
    <definedName name="보통인부R12">[79]식재인부!$C$56</definedName>
    <definedName name="보통인부R15">[79]식재인부!$C$59</definedName>
    <definedName name="보통인부R4이하">[79]식재인부!$C$48</definedName>
    <definedName name="보통인부R5">[79]식재인부!$C$49</definedName>
    <definedName name="보통인부R6">[79]식재인부!$C$50</definedName>
    <definedName name="보통인부R7">[79]식재인부!$C$51</definedName>
    <definedName name="보통인부R8">[79]식재인부!$C$52</definedName>
    <definedName name="보통인부노">[22]Sheet6!#REF!</definedName>
    <definedName name="볼트">[47]단가!$A$15</definedName>
    <definedName name="부15">[69]계수시트!#REF!</definedName>
    <definedName name="부가가치세">#REF!</definedName>
    <definedName name="부가세">#REF!</definedName>
    <definedName name="부대갑지1">#REF!</definedName>
    <definedName name="부대일위대가">#REF!</definedName>
    <definedName name="부들노">[82]식재!$H$180</definedName>
    <definedName name="부들재">[82]식재!$F$180</definedName>
    <definedName name="부엽도">BlankMacro1</definedName>
    <definedName name="부직포">[87]단가!$A$73</definedName>
    <definedName name="부직포노">#REF!</definedName>
    <definedName name="부직포재">#REF!</definedName>
    <definedName name="부하내용">#REF!</definedName>
    <definedName name="부하용량">#REF!</definedName>
    <definedName name="부하전류">[31]배선DATA!$A$4:$A$47</definedName>
    <definedName name="분배기">[142]노무비단가!$B$76</definedName>
    <definedName name="분수경">#REF!</definedName>
    <definedName name="분수노">#REF!</definedName>
    <definedName name="분수재">#REF!</definedName>
    <definedName name="불도자15경">#REF!</definedName>
    <definedName name="불도자15노무">#REF!</definedName>
    <definedName name="불도자15재료">#REF!</definedName>
    <definedName name="붉은병꽃">[47]단가!$A$145</definedName>
    <definedName name="브02간재구조물">'[97]기계경비(시간당)'!$H$112</definedName>
    <definedName name="브02노무">'[97]기계경비(시간당)'!$H$110</definedName>
    <definedName name="브02노무야간">'[97]기계경비(시간당)'!$H$111</definedName>
    <definedName name="브02손료">'[97]기계경비(시간당)'!$H$109</definedName>
    <definedName name="브04간재구조물">'[97]기계경비(시간당)'!$H$105</definedName>
    <definedName name="브04노무">'[97]기계경비(시간당)'!$H$103</definedName>
    <definedName name="브04노무야간">'[97]기계경비(시간당)'!$H$104</definedName>
    <definedName name="브04손료">'[97]기계경비(시간당)'!$H$102</definedName>
    <definedName name="브레이드">'[97]기계경비(시간당)'!$D$28</definedName>
    <definedName name="블레이드">[47]단가!$A$64</definedName>
    <definedName name="비___계___공">#REF!</definedName>
    <definedName name="비___목">#REF!</definedName>
    <definedName name="비_계_공">#REF!</definedName>
    <definedName name="비계공">#REF!</definedName>
    <definedName name="비계공001">#REF!</definedName>
    <definedName name="비계공002">#REF!</definedName>
    <definedName name="비계공011">#REF!</definedName>
    <definedName name="비계공982">#REF!</definedName>
    <definedName name="비계공991">#REF!</definedName>
    <definedName name="비계공992">#REF!</definedName>
    <definedName name="비계노">[82]시설물!#REF!</definedName>
    <definedName name="비계재">[82]시설물!#REF!</definedName>
    <definedName name="비교표">#REF!</definedName>
    <definedName name="비료">[145]단가!$A$5:$Q$2083</definedName>
    <definedName name="비목1">#REF!</definedName>
    <definedName name="비목2">#REF!</definedName>
    <definedName name="비목3">#REF!</definedName>
    <definedName name="비목4">#REF!</definedName>
    <definedName name="비비추">#REF!</definedName>
    <definedName name="비율">#REF!</definedName>
    <definedName name="ㅅ">#REF!</definedName>
    <definedName name="사각정자">[122]시설물기초!#REF!</definedName>
    <definedName name="사공_배포함">[88]노임단가!#REF!</definedName>
    <definedName name="사공구기계경비">[69]원가계산서!#REF!</definedName>
    <definedName name="사공구부가가치세">[146]산출내역서!#REF!</definedName>
    <definedName name="사공구직영비">[146]산출내역서!#REF!</definedName>
    <definedName name="사공구직접노무비">[69]원가계산서!#REF!</definedName>
    <definedName name="사공구직접재료비">[69]원가계산서!#REF!</definedName>
    <definedName name="사랑">'[90]단가(자재)'!$D$4:$O$55</definedName>
    <definedName name="사리도경">#REF!</definedName>
    <definedName name="사리도노무">#REF!</definedName>
    <definedName name="사리도재료">#REF!</definedName>
    <definedName name="사용인감">#REF!</definedName>
    <definedName name="사용인감계">#REF!</definedName>
    <definedName name="사이지">#REF!</definedName>
    <definedName name="사인일위">#REF!</definedName>
    <definedName name="사차직접노무비">'[147]4차원가계산서'!$H$3</definedName>
    <definedName name="사철나무H1.2">#REF!</definedName>
    <definedName name="산근">#REF!</definedName>
    <definedName name="산근갑지1">#REF!</definedName>
    <definedName name="산근을1">#REF!</definedName>
    <definedName name="산벗">[47]단가!$A$114</definedName>
    <definedName name="산소">[47]단가!$A$58</definedName>
    <definedName name="산재보험료">#REF!</definedName>
    <definedName name="산정">#REF!</definedName>
    <definedName name="산철쭉">#REF!</definedName>
    <definedName name="산출2">[148]식재일위대가!$A$1:$IV$2</definedName>
    <definedName name="산출경비">#REF!</definedName>
    <definedName name="산출근거">#REF!</definedName>
    <definedName name="산출근거1">#REF!</definedName>
    <definedName name="삼.관리및편익시설물공">[77]공구원가계산!#REF!</definedName>
    <definedName name="삼각">[144]단가!$A$24</definedName>
    <definedName name="삼각노">[84]일위대가!#REF!</definedName>
    <definedName name="삼각재">[84]일위대가!#REF!</definedName>
    <definedName name="삼각지_동력부하_List">#REF!</definedName>
    <definedName name="삼노">#REF!</definedName>
    <definedName name="삼발">[144]단가!$A$22</definedName>
    <definedName name="삼발이대노">[84]일위대가!#REF!</definedName>
    <definedName name="삼발이대재">[84]일위대가!#REF!</definedName>
    <definedName name="삼발이소노">[84]일위대가!#REF!</definedName>
    <definedName name="삼발이소재">[84]일위대가!#REF!</definedName>
    <definedName name="삼재">#REF!</definedName>
    <definedName name="상급원자력기술자">#REF!</definedName>
    <definedName name="상급원자력기술자001">#REF!</definedName>
    <definedName name="상급원자력기술자002">#REF!</definedName>
    <definedName name="상급원자력기술자011">#REF!</definedName>
    <definedName name="상급원자력기술자982">#REF!</definedName>
    <definedName name="상급원자력기술자991">#REF!</definedName>
    <definedName name="상급원자력기술자992">#REF!</definedName>
    <definedName name="상수">[31]배선DATA!#REF!</definedName>
    <definedName name="상시근로자">#REF!</definedName>
    <definedName name="상진이">#REF!</definedName>
    <definedName name="상태입다">[0]!상태입다</definedName>
    <definedName name="색인">#REF!</definedName>
    <definedName name="생B10">[78]단가결정!$B$472</definedName>
    <definedName name="생B12">[78]단가결정!$B$471</definedName>
    <definedName name="생B20">[78]단가결정!$B$469</definedName>
    <definedName name="생B6">[78]단가결정!$B$475</definedName>
    <definedName name="생B8">[78]단가결정!$B$473</definedName>
    <definedName name="생H1.5">[78]단가결정!$B$450</definedName>
    <definedName name="생H2.0">[78]단가결정!$B$448</definedName>
    <definedName name="생H2.5">[78]단가결정!$B$447</definedName>
    <definedName name="생H3.0">[78]단가결정!$B$446</definedName>
    <definedName name="생H3.5">[78]단가결정!$B$445</definedName>
    <definedName name="생R10">[78]단가결정!$B$459</definedName>
    <definedName name="생R12">[78]단가결정!$B$458</definedName>
    <definedName name="생R15">[78]단가결정!$B$457</definedName>
    <definedName name="생R4">[78]단가결정!$B$464</definedName>
    <definedName name="생R5">[78]단가결정!$B$463</definedName>
    <definedName name="생R6">[78]단가결정!$B$462</definedName>
    <definedName name="생R8">[78]단가결정!$B$460</definedName>
    <definedName name="생관0.4">[78]단가결정!$B$490</definedName>
    <definedName name="생관0.5">[78]단가결정!$B$489</definedName>
    <definedName name="생관0.6">[78]단가결정!$B$488</definedName>
    <definedName name="생관1.0">[78]단가결정!$B$486</definedName>
    <definedName name="생관1.2">[78]단가결정!$B$485</definedName>
    <definedName name="생관1.5">[78]단가결정!$B$483</definedName>
    <definedName name="생관2.0">[78]단가결정!$B$481</definedName>
    <definedName name="생지">[78]단가결정!$B$493</definedName>
    <definedName name="샷_시_공">#REF!</definedName>
    <definedName name="샷랴">BlankMacro1</definedName>
    <definedName name="샷시공">#REF!</definedName>
    <definedName name="샷시공001">#REF!</definedName>
    <definedName name="샷시공002">#REF!</definedName>
    <definedName name="샷시공011">#REF!</definedName>
    <definedName name="샷시공982">#REF!</definedName>
    <definedName name="샷시공991">#REF!</definedName>
    <definedName name="샷시공992">#REF!</definedName>
    <definedName name="서양측백H3.0">#REF!</definedName>
    <definedName name="석__조_각_공">#REF!</definedName>
    <definedName name="석_공">#REF!</definedName>
    <definedName name="석공">[87]단가!$A$30</definedName>
    <definedName name="석공001">#REF!</definedName>
    <definedName name="석공002">#REF!</definedName>
    <definedName name="석공011">#REF!</definedName>
    <definedName name="석공982">#REF!</definedName>
    <definedName name="석공991">#REF!</definedName>
    <definedName name="석공992">#REF!</definedName>
    <definedName name="석재타일">[47]단가!$A$62</definedName>
    <definedName name="석재타일경">#REF!</definedName>
    <definedName name="석재타일노">#REF!</definedName>
    <definedName name="석재타일재">#REF!</definedName>
    <definedName name="석조각공001">#REF!</definedName>
    <definedName name="석조각공002">#REF!</definedName>
    <definedName name="석조각공011">#REF!</definedName>
    <definedName name="석조각공982">#REF!</definedName>
    <definedName name="석조각공991">#REF!</definedName>
    <definedName name="석조각공992">#REF!</definedName>
    <definedName name="선________부">#REF!</definedName>
    <definedName name="선___반___공">[88]노임단가!#REF!</definedName>
    <definedName name="선로정수">#REF!</definedName>
    <definedName name="선부001">#REF!</definedName>
    <definedName name="선부002">#REF!</definedName>
    <definedName name="선부011">#REF!</definedName>
    <definedName name="선부982">#REF!</definedName>
    <definedName name="선부991">#REF!</definedName>
    <definedName name="선부992">#REF!</definedName>
    <definedName name="설계설명서">#REF!</definedName>
    <definedName name="설계설명서2" hidden="1">{#N/A,#N/A,FALSE,"전력간선"}</definedName>
    <definedName name="설계설명서3" hidden="1">{#N/A,#N/A,FALSE,"전력간선"}</definedName>
    <definedName name="설계설명서4" hidden="1">{#N/A,#N/A,FALSE,"전력간선"}</definedName>
    <definedName name="설계표지">#REF!</definedName>
    <definedName name="설비기초일위">#REF!</definedName>
    <definedName name="섬잣">[47]단가!$A$95</definedName>
    <definedName name="성">#REF!</definedName>
    <definedName name="섹스">'[90]단가(노임)'!$B$3:$I$28</definedName>
    <definedName name="셧터공">[88]노임단가!#REF!</definedName>
    <definedName name="소계">#REF!</definedName>
    <definedName name="소나무">#REF!</definedName>
    <definedName name="소나무10">[87]단가!$A$98</definedName>
    <definedName name="소나무15">[87]단가!$A$97</definedName>
    <definedName name="소나무20">[87]단가!$A$96</definedName>
    <definedName name="소나무H2.5">#REF!</definedName>
    <definedName name="소나무H3.0">#REF!</definedName>
    <definedName name="소나무H4.0">#REF!</definedName>
    <definedName name="소나무H5.0">#REF!</definedName>
    <definedName name="소석회">[47]단가!$A$161</definedName>
    <definedName name="소일위대가1">#REF!</definedName>
    <definedName name="소켓무게">[149]DATE!$G$24:$G$79</definedName>
    <definedName name="소형B손료">'[97]기계경비(시간당)'!$H$240</definedName>
    <definedName name="소화기">[142]노무비단가!$B$74</definedName>
    <definedName name="송_전__전__공">#REF!</definedName>
    <definedName name="송롷오">BlankMacro1</definedName>
    <definedName name="송전전공001">#REF!</definedName>
    <definedName name="송전전공002">#REF!</definedName>
    <definedName name="송전전공011">#REF!</definedName>
    <definedName name="송전전공982">#REF!</definedName>
    <definedName name="송전전공991">#REF!</definedName>
    <definedName name="송전전공992">#REF!</definedName>
    <definedName name="송전환선전공011">#REF!</definedName>
    <definedName name="송전활선전공">#REF!</definedName>
    <definedName name="송전활선전공001">#REF!</definedName>
    <definedName name="송전활선전공002">#REF!</definedName>
    <definedName name="송전활선전공982">#REF!</definedName>
    <definedName name="송전활선전공991">#REF!</definedName>
    <definedName name="송전활선전공992">#REF!</definedName>
    <definedName name="쇠흙손경비">#REF!</definedName>
    <definedName name="쇠흙손노무비">#REF!</definedName>
    <definedName name="쇠흙손재료비">#REF!</definedName>
    <definedName name="수" hidden="1">#REF!</definedName>
    <definedName name="수____종">#REF!</definedName>
    <definedName name="수간6노">[82]유지관리!#REF!</definedName>
    <definedName name="수간6재">[82]유지관리!#REF!</definedName>
    <definedName name="수간8노">[82]유지관리!#REF!</definedName>
    <definedName name="수간8재">[82]유지관리!#REF!</definedName>
    <definedName name="수경단가">#REF!</definedName>
    <definedName name="수경단가1">#REF!</definedName>
    <definedName name="수경일위">#REF!</definedName>
    <definedName name="수량검토">#REF!</definedName>
    <definedName name="수량산출">BlankMacro1</definedName>
    <definedName name="수량산출서">[150]단가산출!#REF!</definedName>
    <definedName name="수목">#REF!</definedName>
    <definedName name="수목공통대가">#REF!</definedName>
    <definedName name="수목단가">#REF!</definedName>
    <definedName name="수목목록">[151]일위대가표!#REF!</definedName>
    <definedName name="수목수량">#REF!</definedName>
    <definedName name="수목일위대가">#REF!</definedName>
    <definedName name="수수꽃다리">#REF!</definedName>
    <definedName name="수수꽃다리H1.8">#REF!</definedName>
    <definedName name="수양3">[144]단가!$A$14</definedName>
    <definedName name="수양5노">[82]식재!$H$49</definedName>
    <definedName name="수양5재">[82]식재!$F$49</definedName>
    <definedName name="수양6">[144]단가!$A$12</definedName>
    <definedName name="수작업__반장">[88]노임단가!#REF!</definedName>
    <definedName name="수주율">#REF!</definedName>
    <definedName name="수직규준틀노무비">#REF!</definedName>
    <definedName name="수직규준틀재료비">#REF!</definedName>
    <definedName name="수직기준틀노무비">#REF!</definedName>
    <definedName name="수직기준틀재료비">#REF!</definedName>
    <definedName name="수축줄눈경비">#REF!</definedName>
    <definedName name="수축줄눈노무비">#REF!</definedName>
    <definedName name="수축줄눈재료비">#REF!</definedName>
    <definedName name="수탁">[152]노임단가!$A$2:$B$33</definedName>
    <definedName name="수평규준틀노무비">#REF!</definedName>
    <definedName name="수평규준틀재료비">#REF!</definedName>
    <definedName name="순공사비">#REF!</definedName>
    <definedName name="순공사원가">#REF!</definedName>
    <definedName name="숫자노무비">#REF!</definedName>
    <definedName name="스튜디오소계">#REF!</definedName>
    <definedName name="스트로브잣12노무">#REF!</definedName>
    <definedName name="스트로브잣12재료">#REF!</definedName>
    <definedName name="스트로브잣15노무">#REF!</definedName>
    <definedName name="스트로브잣15재료">#REF!</definedName>
    <definedName name="스트로브잣18노무">#REF!</definedName>
    <definedName name="스트로브잣18재료">#REF!</definedName>
    <definedName name="스트로브잣20노무">#REF!</definedName>
    <definedName name="스트로브잣20재료">#REF!</definedName>
    <definedName name="스트로브잣40노무">#REF!</definedName>
    <definedName name="스트로브잣40재료">#REF!</definedName>
    <definedName name="슬레이트__공">[88]노임단가!#REF!</definedName>
    <definedName name="시">#REF!</definedName>
    <definedName name="시_이음">[83]수량산출!#REF!</definedName>
    <definedName name="시_험_사_1급">#REF!</definedName>
    <definedName name="시_험_사_2급">#REF!</definedName>
    <definedName name="시_험_사_3급">#REF!</definedName>
    <definedName name="시_험_사_4급">[88]노임단가!#REF!</definedName>
    <definedName name="시공__측량사">#REF!</definedName>
    <definedName name="시공측량사001">#REF!</definedName>
    <definedName name="시공측량사002">#REF!</definedName>
    <definedName name="시공측량사011">#REF!</definedName>
    <definedName name="시공측량사982">#REF!</definedName>
    <definedName name="시공측량사991">#REF!</definedName>
    <definedName name="시공측량사992">#REF!</definedName>
    <definedName name="시공측량사조수">#REF!</definedName>
    <definedName name="시공측량사조수001">#REF!</definedName>
    <definedName name="시공측량사조수002">#REF!</definedName>
    <definedName name="시공측량사조수011">#REF!</definedName>
    <definedName name="시공측량사조수982">#REF!</definedName>
    <definedName name="시공측량사조수991">#REF!</definedName>
    <definedName name="시공측량사조수992">#REF!</definedName>
    <definedName name="시멘트">BlankMacro1</definedName>
    <definedName name="시멘트1">[47]단가!$A$48</definedName>
    <definedName name="시멘트6">BlankMacro1</definedName>
    <definedName name="시비1노">[82]유지관리!$H$100</definedName>
    <definedName name="시비1재">[82]유지관리!$F$100</definedName>
    <definedName name="시비경">[98]계수시트!$B$92</definedName>
    <definedName name="시비관노">[82]유지관리!$H$105</definedName>
    <definedName name="시비관재">[82]유지관리!$F$105</definedName>
    <definedName name="시비노">[98]계수시트!$B$90</definedName>
    <definedName name="시비재">[98]계수시트!$B$91</definedName>
    <definedName name="시설물수량">#REF!</definedName>
    <definedName name="시설수량">#REF!</definedName>
    <definedName name="시설일위">#REF!</definedName>
    <definedName name="시설일위1">#REF!</definedName>
    <definedName name="시설일위금액">#REF!</definedName>
    <definedName name="시설일위대가">#REF!</definedName>
    <definedName name="시성">#REF!</definedName>
    <definedName name="시중노임">#REF!</definedName>
    <definedName name="시중노임1">#N/A</definedName>
    <definedName name="시험__보조수">[88]노임단가!#REF!</definedName>
    <definedName name="시험관련기사_시험사1급001">#REF!</definedName>
    <definedName name="시험관련기사_시험사1급002">#REF!</definedName>
    <definedName name="시험관련기사_시험사1급011">#REF!</definedName>
    <definedName name="시험관련기사_시험사1급982">#REF!</definedName>
    <definedName name="시험관련기사_시험사1급991">#REF!</definedName>
    <definedName name="시험관련기사_시험사1급992">#REF!</definedName>
    <definedName name="시험관련산업기사_2급001">#REF!</definedName>
    <definedName name="시험관련산업기사_2급002">#REF!</definedName>
    <definedName name="시험관련산업기사_2급011">#REF!</definedName>
    <definedName name="시험관련산업기사_2급982">#REF!</definedName>
    <definedName name="시험관련산업기사_2급991">#REF!</definedName>
    <definedName name="시험관련산업기사_2급992">#REF!</definedName>
    <definedName name="시험보조수001">#REF!</definedName>
    <definedName name="시험보조수002">#REF!</definedName>
    <definedName name="시험보조수011">#REF!</definedName>
    <definedName name="시험보조수982">#REF!</definedName>
    <definedName name="시험보조수991">#REF!</definedName>
    <definedName name="시험보조수992">#REF!</definedName>
    <definedName name="시험편">#REF!</definedName>
    <definedName name="식재">[153]코드표!$A$1:$F$65536</definedName>
    <definedName name="식재공">[77]공구원가계산!#REF!</definedName>
    <definedName name="식재공사97">#REF!</definedName>
    <definedName name="식재단가">#REF!</definedName>
    <definedName name="식재단가1">#REF!</definedName>
    <definedName name="식재수량">#REF!</definedName>
    <definedName name="식재수량표">#REF!</definedName>
    <definedName name="식재일위">#REF!</definedName>
    <definedName name="신">#REF!</definedName>
    <definedName name="신나">[47]단가!$A$56</definedName>
    <definedName name="신호기">[0]!신호기</definedName>
    <definedName name="신호기용공배관">[99]!돌아가기</definedName>
    <definedName name="신호등">'[154]일위대가(가설)'!#REF!</definedName>
    <definedName name="신희">#REF!</definedName>
    <definedName name="실란">[47]단가!$A$152</definedName>
    <definedName name="실링제">[47]단가!$A$61</definedName>
    <definedName name="실편백10노무">#REF!</definedName>
    <definedName name="실편백10재료">#REF!</definedName>
    <definedName name="실편백15노무">#REF!</definedName>
    <definedName name="실편백15재료">#REF!</definedName>
    <definedName name="실행">#REF!</definedName>
    <definedName name="실행공기">#REF!</definedName>
    <definedName name="심사평가내역">[0]!심사평가내역</definedName>
    <definedName name="심선단면적">#REF!</definedName>
    <definedName name="ㅇ">#REF!</definedName>
    <definedName name="ㅇ1">[109]수량산출!#REF!</definedName>
    <definedName name="ㅇ48">#REF!</definedName>
    <definedName name="ㅇㄴㄹㄴㅇㄹ">[0]!ㅇㄴㄹㄴㅇㄹ</definedName>
    <definedName name="ㅇㄷㄷ">#REF!</definedName>
    <definedName name="ㅇㄹㄹ" hidden="1">#REF!</definedName>
    <definedName name="ㅇㄹㅇㄹ" hidden="1">#REF!</definedName>
    <definedName name="ㅇㅇ">[0]!ㅇㅇ</definedName>
    <definedName name="ㅇㅇㄹ" hidden="1">#REF!</definedName>
    <definedName name="ㅇㅇㅇ" hidden="1">#REF!</definedName>
    <definedName name="ㅇㅇㅇㅇㅇ">#REF!</definedName>
    <definedName name="ㅇㅇㅇㅇㅇㅇㅇ">#REF!</definedName>
    <definedName name="아" hidden="1">#REF!</definedName>
    <definedName name="아공">'[67](A)내역서'!$E$4:$L$197,'[67](A)내역서'!$K$198:$K$225,'[67](A)내역서'!$I$216:$J$219,'[67](A)내역서'!$E$242:$L$281</definedName>
    <definedName name="아사">[78]내역아!#REF!</definedName>
    <definedName name="아세틸렌">[47]단가!$A$59</definedName>
    <definedName name="아스타일__공">[88]노임단가!#REF!</definedName>
    <definedName name="아야">#REF!</definedName>
    <definedName name="아연도28C">[22]Sheet6!#REF!</definedName>
    <definedName name="아왜나무12노무">#REF!</definedName>
    <definedName name="아왜나무12재료">#REF!</definedName>
    <definedName name="아왜나무H2.5">#REF!</definedName>
    <definedName name="아운">[78]내역아!#REF!</definedName>
    <definedName name="아카노">[82]식재!$H$83</definedName>
    <definedName name="아카시아">[47]단가!$A$131</definedName>
    <definedName name="아카재">[82]식재!$F$83</definedName>
    <definedName name="아ㅣㅓㄹㅇ">BlankMacro1</definedName>
    <definedName name="악">[0]!악</definedName>
    <definedName name="안">#REF!</definedName>
    <definedName name="안전관리">[155]원가서!$D$9</definedName>
    <definedName name="안전관리기사1급">[88]노임단가!#REF!</definedName>
    <definedName name="안전관리기사2급">[88]노임단가!#REF!</definedName>
    <definedName name="안전관리비">#REF!</definedName>
    <definedName name="알">[0]!알</definedName>
    <definedName name="앞굽높이">#REF!</definedName>
    <definedName name="앞성토">#REF!</definedName>
    <definedName name="앨보1">[89]단가!$B$36</definedName>
    <definedName name="야자노">[82]유지관리!$H$82</definedName>
    <definedName name="야자재">[82]유지관리!$F$82</definedName>
    <definedName name="약">#REF!</definedName>
    <definedName name="양___생___공">[88]노임단가!#REF!</definedName>
    <definedName name="양매자0403">[79]데이타!$E$168</definedName>
    <definedName name="양매자0505">[79]데이타!$E$169</definedName>
    <definedName name="양매자0606">[79]데이타!$E$170</definedName>
    <definedName name="양생경비">#REF!</definedName>
    <definedName name="양생노무비">#REF!</definedName>
    <definedName name="양생재료비">#REF!</definedName>
    <definedName name="양석">#REF!,#REF!,#REF!,#REF!,#REF!,#REF!,#REF!,#REF!,#REF!,#REF!,#REF!,#REF!,#REF!,#REF!,#REF!,#REF!,#REF!,#REF!,#REF!</definedName>
    <definedName name="양석김">#REF!</definedName>
    <definedName name="양식">#REF!</definedName>
    <definedName name="업체단가">[156]자재단가!$A$6:$M$156</definedName>
    <definedName name="에멀전페인트">[47]단가!$A$71</definedName>
    <definedName name="여">BlankMacro1</definedName>
    <definedName name="여과지동">[157]여과지동!$F$3:$AS$80</definedName>
    <definedName name="여유">#REF!</definedName>
    <definedName name="연___돌___공">[88]노임단가!#REF!</definedName>
    <definedName name="연___마___공">#REF!</definedName>
    <definedName name="연마공">'[84]99노임기준'!#REF!</definedName>
    <definedName name="연마공001">#REF!</definedName>
    <definedName name="연마공002">#REF!</definedName>
    <definedName name="연마공011">#REF!</definedName>
    <definedName name="연마공982">#REF!</definedName>
    <definedName name="연마공991">#REF!</definedName>
    <definedName name="연마공992">#REF!</definedName>
    <definedName name="연마지">[47]단가!$A$72</definedName>
    <definedName name="연우">[158]청천내!#REF!</definedName>
    <definedName name="연접">[0]!연접</definedName>
    <definedName name="연접도움말">[99]!연접도움말</definedName>
    <definedName name="연접물량">[0]!연접물량</definedName>
    <definedName name="영_림__기_사">[88]노임단가!#REF!</definedName>
    <definedName name="영산홍">#REF!</definedName>
    <definedName name="영산홍H0.3">#REF!</definedName>
    <definedName name="예산서">#REF!</definedName>
    <definedName name="오나멘트">[47]단가!$A$54</definedName>
    <definedName name="오오오">[0]!오오오</definedName>
    <definedName name="오케이">#REF!</definedName>
    <definedName name="옥외1">#REF!</definedName>
    <definedName name="옥외2">#REF!</definedName>
    <definedName name="옥외3">#REF!</definedName>
    <definedName name="옥외4">#REF!</definedName>
    <definedName name="옥외5">#REF!</definedName>
    <definedName name="옥외6">#REF!</definedName>
    <definedName name="옥외7">#REF!</definedName>
    <definedName name="옥외8">#REF!</definedName>
    <definedName name="옥외수량1">#REF!</definedName>
    <definedName name="옥외수량2">#REF!</definedName>
    <definedName name="옥외수량3">#REF!</definedName>
    <definedName name="옥외수량4">#REF!</definedName>
    <definedName name="옥외수량5">#REF!</definedName>
    <definedName name="옥외수량6">#REF!</definedName>
    <definedName name="옥외수량7">#REF!</definedName>
    <definedName name="옥외수량8">#REF!</definedName>
    <definedName name="옥향">[87]단가!$A$136</definedName>
    <definedName name="옥향H0.5">#REF!</definedName>
    <definedName name="온___돌___공">[88]노임단가!#REF!</definedName>
    <definedName name="온수보일러">[142]노무비단가!$B$72</definedName>
    <definedName name="와이어메쉬">[87]단가!$A$53</definedName>
    <definedName name="왕벗">[47]단가!$A$115</definedName>
    <definedName name="왕벚나무">#REF!</definedName>
    <definedName name="왕벚나무H4.5">#REF!</definedName>
    <definedName name="왜성도라지">#REF!</definedName>
    <definedName name="용량">'[43]1단계'!#REF!</definedName>
    <definedName name="용접200경비">#REF!</definedName>
    <definedName name="용접300경비">#REF!</definedName>
    <definedName name="용접공">'[97]기계경비(시간당)'!$D$13</definedName>
    <definedName name="용접공_일반">#REF!</definedName>
    <definedName name="용접공_일반001">#REF!</definedName>
    <definedName name="용접공_일반002">#REF!</definedName>
    <definedName name="용접공_일반011">#REF!</definedName>
    <definedName name="용접공_일반982">#REF!</definedName>
    <definedName name="용접공_일반991">#REF!</definedName>
    <definedName name="용접공_일반992">#REF!</definedName>
    <definedName name="용접공_철도">#REF!</definedName>
    <definedName name="용접공_철도001">#REF!</definedName>
    <definedName name="용접공_철도002">#REF!</definedName>
    <definedName name="용접공_철도011">#REF!</definedName>
    <definedName name="용접공_철도982">#REF!</definedName>
    <definedName name="용접공_철도991">#REF!</definedName>
    <definedName name="용접공_철도992">#REF!</definedName>
    <definedName name="용접봉">[47]단가!$A$57</definedName>
    <definedName name="우___물___공">[88]노임단가!#REF!</definedName>
    <definedName name="우가">[0]!우가</definedName>
    <definedName name="운반">[159]목록!$D$3:$O$380</definedName>
    <definedName name="운반비">#REF!</definedName>
    <definedName name="운반산출">#REF!</definedName>
    <definedName name="운반차">#REF!</definedName>
    <definedName name="운반차운전사">[86]노무비단가!$B$10</definedName>
    <definedName name="운전기사">'[84]99노임기준'!#REF!</definedName>
    <definedName name="운전사">#REF!</definedName>
    <definedName name="운전사_기계">#REF!</definedName>
    <definedName name="운전사_기계001">#REF!</definedName>
    <definedName name="운전사_기계002">#REF!</definedName>
    <definedName name="운전사_기계011">#REF!</definedName>
    <definedName name="운전사_기계982">#REF!</definedName>
    <definedName name="운전사_기계991">#REF!</definedName>
    <definedName name="운전사_기계992">#REF!</definedName>
    <definedName name="운전사_운반">'[97]기계경비(시간당)'!$D$7</definedName>
    <definedName name="운전사_운반차">#REF!</definedName>
    <definedName name="운전사_운반차001">#REF!</definedName>
    <definedName name="운전사_운반차002">#REF!</definedName>
    <definedName name="운전사_운반차011">#REF!</definedName>
    <definedName name="운전사_운반차982">#REF!</definedName>
    <definedName name="운전사_운반차991">#REF!</definedName>
    <definedName name="운전사_운반차992">#REF!</definedName>
    <definedName name="울사">[78]울타리!#REF!</definedName>
    <definedName name="울운">[78]울타리!#REF!</definedName>
    <definedName name="원">#REF!</definedName>
    <definedName name="원_가_계_산_서">#REF!</definedName>
    <definedName name="원가">#REF!</definedName>
    <definedName name="원가1">[0]!원가1</definedName>
    <definedName name="원가가가">[64]일위집계표!#REF!</definedName>
    <definedName name="원가계산">#REF!</definedName>
    <definedName name="원가계산1">[160]자재단가!$A$6:$M$156</definedName>
    <definedName name="원가계산서">[161]자재단가!$A$6:$M$156</definedName>
    <definedName name="원자력계장공">#REF!</definedName>
    <definedName name="원자력계장공001">#REF!</definedName>
    <definedName name="원자력계장공002">#REF!</definedName>
    <definedName name="원자력계장공011">#REF!</definedName>
    <definedName name="원자력계장공982">#REF!</definedName>
    <definedName name="원자력계장공991">#REF!</definedName>
    <definedName name="원자력계장공992">#REF!</definedName>
    <definedName name="원자력기계설치공">#REF!</definedName>
    <definedName name="원자력기계설치공001">#REF!</definedName>
    <definedName name="원자력기계설치공002">#REF!</definedName>
    <definedName name="원자력기계설치공011">#REF!</definedName>
    <definedName name="원자력기계설치공982">#REF!</definedName>
    <definedName name="원자력기계설치공991">#REF!</definedName>
    <definedName name="원자력기계설치공992">#REF!</definedName>
    <definedName name="원자력기술자">#REF!</definedName>
    <definedName name="원자력기술자001">#REF!</definedName>
    <definedName name="원자력기술자002">#REF!</definedName>
    <definedName name="원자력기술자011">#REF!</definedName>
    <definedName name="원자력기술자982">#REF!</definedName>
    <definedName name="원자력기술자991">#REF!</definedName>
    <definedName name="원자력기술자992">#REF!</definedName>
    <definedName name="원자력덕트공">#REF!</definedName>
    <definedName name="원자력덕트공001">#REF!</definedName>
    <definedName name="원자력덕트공002">#REF!</definedName>
    <definedName name="원자력덕트공011">#REF!</definedName>
    <definedName name="원자력덕트공982">#REF!</definedName>
    <definedName name="원자력덕트공991">#REF!</definedName>
    <definedName name="원자력덕트공992">#REF!</definedName>
    <definedName name="원자력배관공">#REF!</definedName>
    <definedName name="원자력배관공001">#REF!</definedName>
    <definedName name="원자력배관공002">#REF!</definedName>
    <definedName name="원자력배관공011">#REF!</definedName>
    <definedName name="원자력배관공982">#REF!</definedName>
    <definedName name="원자력배관공991">#REF!</definedName>
    <definedName name="원자력배관공992">#REF!</definedName>
    <definedName name="원자력보온공">#REF!</definedName>
    <definedName name="원자력보온공001">#REF!</definedName>
    <definedName name="원자력보온공002">#REF!</definedName>
    <definedName name="원자력보온공011">#REF!</definedName>
    <definedName name="원자력보온공982">#REF!</definedName>
    <definedName name="원자력보온공991">#REF!</definedName>
    <definedName name="원자력보온공992">#REF!</definedName>
    <definedName name="원자력용접공">#REF!</definedName>
    <definedName name="원자력용접공001">#REF!</definedName>
    <definedName name="원자력용접공002">#REF!</definedName>
    <definedName name="원자력용접공011">#REF!</definedName>
    <definedName name="원자력용접공982">#REF!</definedName>
    <definedName name="원자력용접공991">#REF!</definedName>
    <definedName name="원자력용접공992">#REF!</definedName>
    <definedName name="원자력제관공">#REF!</definedName>
    <definedName name="원자력제관공001">#REF!</definedName>
    <definedName name="원자력제관공002">#REF!</definedName>
    <definedName name="원자력제관공011">#REF!</definedName>
    <definedName name="원자력제관공982">#REF!</definedName>
    <definedName name="원자력제관공991">#REF!</definedName>
    <definedName name="원자력제관공992">#REF!</definedName>
    <definedName name="원자력케이블전공">#REF!</definedName>
    <definedName name="원자력케이블전공001">#REF!</definedName>
    <definedName name="원자력케이블전공002">#REF!</definedName>
    <definedName name="원자력케이블전공011">#REF!</definedName>
    <definedName name="원자력케이블전공982">#REF!</definedName>
    <definedName name="원자력케이블전공991">#REF!</definedName>
    <definedName name="원자력케이블전공992">#REF!</definedName>
    <definedName name="원자력특별인부">#REF!</definedName>
    <definedName name="원자력특별인부001">#REF!</definedName>
    <definedName name="원자력특별인부002">#REF!</definedName>
    <definedName name="원자력특별인부011">#REF!</definedName>
    <definedName name="원자력특별인부982">#REF!</definedName>
    <definedName name="원자력특별인부991">#REF!</definedName>
    <definedName name="원자력특별인부992">#REF!</definedName>
    <definedName name="원자력품질관리사">#REF!</definedName>
    <definedName name="원자력품질관리사001">#REF!</definedName>
    <definedName name="원자력품질관리사002">#REF!</definedName>
    <definedName name="원자력품질관리사011">#REF!</definedName>
    <definedName name="원자력품질관리사982">#REF!</definedName>
    <definedName name="원자력품질관리사991">#REF!</definedName>
    <definedName name="원자력품질관리사992">#REF!</definedName>
    <definedName name="원자력플랜트전공">#REF!</definedName>
    <definedName name="원자력플랜트전공001">#REF!</definedName>
    <definedName name="원자력플랜트전공002">#REF!</definedName>
    <definedName name="원자력플랜트전공011">#REF!</definedName>
    <definedName name="원자력플랜트전공982">#REF!</definedName>
    <definedName name="원자력플랜트전공991">#REF!</definedName>
    <definedName name="원자력플랜트전공992">#REF!</definedName>
    <definedName name="원지반경">[82]시설물!#REF!</definedName>
    <definedName name="원지반노">[82]시설물!#REF!</definedName>
    <definedName name="원지반재">[82]시설물!#REF!</definedName>
    <definedName name="원파고라노">#REF!</definedName>
    <definedName name="원파고라재">#REF!</definedName>
    <definedName name="위___생___공">#REF!</definedName>
    <definedName name="위병면회소">[162]원가계산서!#REF!</definedName>
    <definedName name="위생공">[142]노무비단가!$B$2</definedName>
    <definedName name="위생공001">#REF!</definedName>
    <definedName name="위생공002">#REF!</definedName>
    <definedName name="위생공011">#REF!</definedName>
    <definedName name="위생공982">#REF!</definedName>
    <definedName name="위생공991">#REF!</definedName>
    <definedName name="위생공992">#REF!</definedName>
    <definedName name="윈치경">[82]시설물!$J$305</definedName>
    <definedName name="윈치노">[82]시설물!$H$305</definedName>
    <definedName name="윈치재">[82]시설물!$F$305</definedName>
    <definedName name="윗몸일으키기">[122]시설물기초!#REF!</definedName>
    <definedName name="윙비트6">[163]sheet1!#REF!</definedName>
    <definedName name="유___리___공">#REF!</definedName>
    <definedName name="유리공">#REF!</definedName>
    <definedName name="유리공001">#REF!</definedName>
    <definedName name="유리공002">#REF!</definedName>
    <definedName name="유리공011">#REF!</definedName>
    <definedName name="유리공982">#REF!</definedName>
    <definedName name="유리공991">#REF!</definedName>
    <definedName name="유리공992">#REF!</definedName>
    <definedName name="유리노">[78]시설물일위!#REF!</definedName>
    <definedName name="유리재">[78]시설물일위!#REF!</definedName>
    <definedName name="유상진">#REF!</definedName>
    <definedName name="유카">[47]단가!$A$153</definedName>
    <definedName name="육각정글짐">[122]시설물기초!#REF!</definedName>
    <definedName name="윤">#REF!,#REF!,#REF!,#REF!,#REF!,#REF!,#REF!,#REF!,#REF!,#REF!,#REF!,#REF!,#REF!,#REF!,#REF!,#REF!,#REF!,#REF!,#REF!</definedName>
    <definedName name="은행12">[47]단가!$A$118</definedName>
    <definedName name="은행15">[47]단가!$A$117</definedName>
    <definedName name="은행6">[47]단가!$A$120</definedName>
    <definedName name="은행8">[47]단가!$A$119</definedName>
    <definedName name="은행나무">#REF!</definedName>
    <definedName name="은행나무H3.5">#REF!</definedName>
    <definedName name="이">#REF!</definedName>
    <definedName name="이각">[144]단가!$A$23</definedName>
    <definedName name="이각B형">[141]일위대가!#REF!</definedName>
    <definedName name="이각노">[84]일위대가!#REF!</definedName>
    <definedName name="이각재">[84]일위대가!#REF!</definedName>
    <definedName name="이각지주목">#REF!</definedName>
    <definedName name="이공구">#REF!</definedName>
    <definedName name="이공구가설비">#REF!</definedName>
    <definedName name="이공구간접노무비">#REF!</definedName>
    <definedName name="이공구공사원가">#REF!</definedName>
    <definedName name="이공구관급">#REF!</definedName>
    <definedName name="이공구기타경비">#REF!</definedName>
    <definedName name="이공구부가가치세">'[120]2공구산출내역'!#REF!</definedName>
    <definedName name="이공구산재보험료">#REF!</definedName>
    <definedName name="이공구안전관리비">#REF!</definedName>
    <definedName name="이공구이윤">#REF!</definedName>
    <definedName name="이공구일반관리비">#REF!</definedName>
    <definedName name="이노">#REF!</definedName>
    <definedName name="이름">[0]!이름</definedName>
    <definedName name="이리">[0]!이리</definedName>
    <definedName name="이미">[0]!이미</definedName>
    <definedName name="이상">#REF!</definedName>
    <definedName name="이식">#REF!</definedName>
    <definedName name="이식단가">#REF!</definedName>
    <definedName name="이식단가1">#REF!</definedName>
    <definedName name="이식일위">#REF!</definedName>
    <definedName name="이윤">#REF!</definedName>
    <definedName name="이응각">#REF!</definedName>
    <definedName name="이재">#REF!</definedName>
    <definedName name="이전비">#REF!</definedName>
    <definedName name="이팝나무H3.5">#REF!</definedName>
    <definedName name="이형관">[59]DATE!$B$24:$B$85</definedName>
    <definedName name="이희선">#REF!,#REF!</definedName>
    <definedName name="인건비">#REF!</definedName>
    <definedName name="인동덩쿨">#REF!</definedName>
    <definedName name="인쇄양식">[0]!인쇄양식</definedName>
    <definedName name="인테리어소계">#REF!</definedName>
    <definedName name="일.화장실및관리실">[77]공구원가계산!#REF!</definedName>
    <definedName name="일각">[144]단가!$A$27</definedName>
    <definedName name="일공구가설">#REF!</definedName>
    <definedName name="일공구가설비">[155]원가서!$D$11</definedName>
    <definedName name="일공구간노">[155]원가서!$D$4</definedName>
    <definedName name="일공구공사">[155]원가서!$D$17</definedName>
    <definedName name="일공구관급">#REF!</definedName>
    <definedName name="일공구기계경비">[77]공구원가계산!#REF!</definedName>
    <definedName name="일공구기타경">[155]원가서!$D$10</definedName>
    <definedName name="일공구부가">[164]산출내역서!#REF!</definedName>
    <definedName name="일공구산재">[155]원가서!$D$8</definedName>
    <definedName name="일공구일반">[155]원가서!$D$15</definedName>
    <definedName name="일공구직영비">#REF!</definedName>
    <definedName name="일공구직접노무비">[77]공구원가계산!#REF!</definedName>
    <definedName name="일공구직접재료비">[77]공구원가계산!#REF!</definedName>
    <definedName name="일공구품질">[155]원가서!$D$12</definedName>
    <definedName name="일련번호">#REF!</definedName>
    <definedName name="일반관리비">#REF!</definedName>
    <definedName name="일위">#REF!,#REF!</definedName>
    <definedName name="일위단가">#REF!</definedName>
    <definedName name="일위대가">[88]일위목록!$A$1:$H$65536</definedName>
    <definedName name="일위대가1">BlankMacro1</definedName>
    <definedName name="일위대가2">[165]품셈!$J$9:$J$10</definedName>
    <definedName name="일위대가4">#REF!</definedName>
    <definedName name="일위대가표">#REF!</definedName>
    <definedName name="일위목록">[166]일위대가!$A$275:$L$322</definedName>
    <definedName name="일위목록4">[165]품셈!$L$9:$L$10</definedName>
    <definedName name="일위집계">#REF!</definedName>
    <definedName name="일위집계표">#REF!</definedName>
    <definedName name="일위총괄">#REF!</definedName>
    <definedName name="일위호표">#REF!</definedName>
    <definedName name="일의01">[129]직노!#REF!</definedName>
    <definedName name="입력">[0]!입력</definedName>
    <definedName name="입력1">[0]!입력1</definedName>
    <definedName name="ㅈㄷ굗">BlankMacro1</definedName>
    <definedName name="ㅈㄷㅈㄷ">#REF!</definedName>
    <definedName name="ㅈㅈㅈㅈ">[0]!ㅈㅈㅈㅈ</definedName>
    <definedName name="자_트">#REF!</definedName>
    <definedName name="자1">[167]자재단가비교표!#REF!</definedName>
    <definedName name="자10">[167]자재단가비교표!#REF!</definedName>
    <definedName name="자11">[167]자재단가비교표!#REF!</definedName>
    <definedName name="자12">[167]자재단가비교표!#REF!</definedName>
    <definedName name="자13">[167]자재단가비교표!#REF!</definedName>
    <definedName name="자14">[167]자재단가비교표!#REF!</definedName>
    <definedName name="자15">[167]자재단가비교표!#REF!</definedName>
    <definedName name="자16">[167]자재단가비교표!#REF!</definedName>
    <definedName name="자17">[167]자재단가비교표!#REF!</definedName>
    <definedName name="자18">[167]자재단가비교표!#REF!</definedName>
    <definedName name="자19">[167]자재단가비교표!#REF!</definedName>
    <definedName name="자2">[167]자재단가비교표!#REF!</definedName>
    <definedName name="자20">[167]자재단가비교표!#REF!</definedName>
    <definedName name="자21">[167]자재단가비교표!#REF!</definedName>
    <definedName name="자22">[167]자재단가비교표!#REF!</definedName>
    <definedName name="자23">[167]자재단가비교표!#REF!</definedName>
    <definedName name="자24">[167]자재단가비교표!#REF!</definedName>
    <definedName name="자25">[167]자재단가비교표!#REF!</definedName>
    <definedName name="자26">[167]자재단가비교표!#REF!</definedName>
    <definedName name="자27">[167]자재단가비교표!#REF!</definedName>
    <definedName name="자28">[167]자재단가비교표!#REF!</definedName>
    <definedName name="자29">[167]자재단가비교표!#REF!</definedName>
    <definedName name="자3">[167]자재단가비교표!#REF!</definedName>
    <definedName name="자30">[167]자재단가비교표!#REF!</definedName>
    <definedName name="자31">[167]자재단가비교표!#REF!</definedName>
    <definedName name="자32">[167]자재단가비교표!#REF!</definedName>
    <definedName name="자33">[167]자재단가비교표!#REF!</definedName>
    <definedName name="자34">[167]자재단가비교표!#REF!</definedName>
    <definedName name="자35">[167]자재단가비교표!#REF!</definedName>
    <definedName name="자36">[167]자재단가비교표!#REF!</definedName>
    <definedName name="자37">[167]자재단가비교표!#REF!</definedName>
    <definedName name="자38">[167]자재단가비교표!#REF!</definedName>
    <definedName name="자39">[167]자재단가비교표!#REF!</definedName>
    <definedName name="자4">[167]자재단가비교표!#REF!</definedName>
    <definedName name="자40">[167]자재단가비교표!#REF!</definedName>
    <definedName name="자41">[167]자재단가비교표!#REF!</definedName>
    <definedName name="자42">[167]자재단가비교표!#REF!</definedName>
    <definedName name="자43">[167]자재단가비교표!#REF!</definedName>
    <definedName name="자44">[167]자재단가비교표!#REF!</definedName>
    <definedName name="자45">[167]자재단가비교표!#REF!</definedName>
    <definedName name="자46">[167]자재단가비교표!#REF!</definedName>
    <definedName name="자47">[167]자재단가비교표!#REF!</definedName>
    <definedName name="자48">[167]자재단가비교표!#REF!</definedName>
    <definedName name="자49">[167]자재단가비교표!#REF!</definedName>
    <definedName name="자5">[167]자재단가비교표!#REF!</definedName>
    <definedName name="자50">[167]자재단가비교표!#REF!</definedName>
    <definedName name="자51">[167]자재단가비교표!#REF!</definedName>
    <definedName name="자52">[167]자재단가비교표!#REF!</definedName>
    <definedName name="자53">[167]자재단가비교표!#REF!</definedName>
    <definedName name="자54">[167]자재단가비교표!#REF!</definedName>
    <definedName name="자55">[167]자재단가비교표!#REF!</definedName>
    <definedName name="자56">[167]자재단가비교표!#REF!</definedName>
    <definedName name="자57">[167]자재단가비교표!#REF!</definedName>
    <definedName name="자58">[167]자재단가비교표!#REF!</definedName>
    <definedName name="자59">[167]자재단가비교표!#REF!</definedName>
    <definedName name="자6">[167]자재단가비교표!#REF!</definedName>
    <definedName name="자60">[167]자재단가비교표!#REF!</definedName>
    <definedName name="자61">[167]자재단가비교표!#REF!</definedName>
    <definedName name="자62">[167]자재단가비교표!#REF!</definedName>
    <definedName name="자63">[167]자재단가비교표!#REF!</definedName>
    <definedName name="자64">[167]자재단가비교표!#REF!</definedName>
    <definedName name="자65">[167]자재단가비교표!#REF!</definedName>
    <definedName name="자66">[167]자재단가비교표!#REF!</definedName>
    <definedName name="자67">[167]자재단가비교표!#REF!</definedName>
    <definedName name="자68">[167]자재단가비교표!#REF!</definedName>
    <definedName name="자69">[167]자재단가비교표!#REF!</definedName>
    <definedName name="자7">[167]자재단가비교표!#REF!</definedName>
    <definedName name="자70">[167]자재단가비교표!#REF!</definedName>
    <definedName name="자71">[167]자재단가비교표!#REF!</definedName>
    <definedName name="자72">[167]자재단가비교표!#REF!</definedName>
    <definedName name="자73">[167]자재단가비교표!#REF!</definedName>
    <definedName name="자74">[167]자재단가비교표!#REF!</definedName>
    <definedName name="자75">[167]자재단가비교표!#REF!</definedName>
    <definedName name="자76">[167]자재단가비교표!#REF!</definedName>
    <definedName name="자77">[167]자재단가비교표!#REF!</definedName>
    <definedName name="자78">[167]자재단가비교표!#REF!</definedName>
    <definedName name="자79">[167]자재단가비교표!#REF!</definedName>
    <definedName name="자8">[167]자재단가비교표!#REF!</definedName>
    <definedName name="자80">[167]자재단가비교표!#REF!</definedName>
    <definedName name="자81">[167]자재단가비교표!#REF!</definedName>
    <definedName name="자9">[167]자재단가비교표!#REF!</definedName>
    <definedName name="자R10">[69]계수시트!$B$4</definedName>
    <definedName name="자R15">[69]계수시트!$B$2</definedName>
    <definedName name="자R20">[69]계수시트!$B$1</definedName>
    <definedName name="자R5">[69]계수시트!$B$8</definedName>
    <definedName name="자R6">[69]계수시트!$B$7</definedName>
    <definedName name="자R7">[69]계수시트!$B$6</definedName>
    <definedName name="자R8">[69]계수시트!$B$5</definedName>
    <definedName name="자W0.3">[69]계수시트!$B$9</definedName>
    <definedName name="자W0.4">[69]계수시트!$B$10</definedName>
    <definedName name="자W0.5">[69]계수시트!$B$11</definedName>
    <definedName name="자W0.6">[69]계수시트!$B$12</definedName>
    <definedName name="자W0.8">[69]계수시트!$B$13</definedName>
    <definedName name="자W1.0">[69]계수시트!$B$14</definedName>
    <definedName name="자W1.2">[69]계수시트!$B$15</definedName>
    <definedName name="자갈경">[82]단가!$A$5</definedName>
    <definedName name="자갈노">[82]단가!$A$3</definedName>
    <definedName name="자갈재">[82]단가!$A$4</definedName>
    <definedName name="자귀">[47]단가!$A$133</definedName>
    <definedName name="자귀나무">#REF!</definedName>
    <definedName name="자귀나무H3.0xR8">#REF!</definedName>
    <definedName name="자료">[157]기초자료!$A$3:$X$80</definedName>
    <definedName name="자료1">#REF!</definedName>
    <definedName name="자료2">#REF!</definedName>
    <definedName name="자연석1">[47]단가!$A$162</definedName>
    <definedName name="자연석2">[47]단가!$A$163</definedName>
    <definedName name="자연석3">[47]단가!$A$164</definedName>
    <definedName name="자연석경">[140]시설물일위!#REF!</definedName>
    <definedName name="자연석노">[140]시설물일위!#REF!</definedName>
    <definedName name="자연석쌓기경">[82]시설물!#REF!</definedName>
    <definedName name="자연석쌓기노">[82]시설물!#REF!</definedName>
    <definedName name="자연석쌓기재">[82]시설물!#REF!</definedName>
    <definedName name="자연석재">[140]시설물일위!#REF!</definedName>
    <definedName name="자자잦">[0]!자자잦</definedName>
    <definedName name="자재">#REF!</definedName>
    <definedName name="작_업__반_장">#REF!</definedName>
    <definedName name="작업반장">'[84]99노임기준'!#REF!</definedName>
    <definedName name="작업반장001">#REF!</definedName>
    <definedName name="작업반장002">#REF!</definedName>
    <definedName name="작업반장011">#REF!</definedName>
    <definedName name="작업반장982">#REF!</definedName>
    <definedName name="작업반장991">#REF!</definedName>
    <definedName name="작업반장992">#REF!</definedName>
    <definedName name="잔디">#REF!</definedName>
    <definedName name="잔디_평떼">#REF!</definedName>
    <definedName name="잔디1">[81]단가조사!#REF!</definedName>
    <definedName name="잔디5경">#REF!</definedName>
    <definedName name="잔디5노무">#REF!</definedName>
    <definedName name="잔디5재료">#REF!</definedName>
    <definedName name="잔자갈노">#REF!</definedName>
    <definedName name="잔자갈재">#REF!</definedName>
    <definedName name="잔토">#REF!</definedName>
    <definedName name="잔토경">[84]일위대가!#REF!</definedName>
    <definedName name="잔토노">[84]일위대가!#REF!</definedName>
    <definedName name="잔토재">[84]일위대가!#REF!</definedName>
    <definedName name="잠___수___부">#REF!</definedName>
    <definedName name="잠___함___공">[88]노임단가!#REF!</definedName>
    <definedName name="잠수부001">#REF!</definedName>
    <definedName name="잠수부002">#REF!</definedName>
    <definedName name="잠수부011">#REF!</definedName>
    <definedName name="잠수부982">#REF!</definedName>
    <definedName name="잠수부991">#REF!</definedName>
    <definedName name="잠수부992">#REF!</definedName>
    <definedName name="잡괴ㅣ">[0]!잡괴ㅣ</definedName>
    <definedName name="잡석">[47]단가!$A$5</definedName>
    <definedName name="잡석2">#REF!</definedName>
    <definedName name="잡석노">#REF!</definedName>
    <definedName name="잡석재">#REF!</definedName>
    <definedName name="잡철경">[47]단가!$A$42</definedName>
    <definedName name="잡철노">[47]단가!$A$40</definedName>
    <definedName name="잡철재">[47]단가!$A$41</definedName>
    <definedName name="잣나무">#REF!</definedName>
    <definedName name="잣나무10노무">#REF!</definedName>
    <definedName name="잣나무10재료">#REF!</definedName>
    <definedName name="잣나무15노무">#REF!</definedName>
    <definedName name="잣나무15재료">#REF!</definedName>
    <definedName name="잣나무18노무">#REF!</definedName>
    <definedName name="잣나무18재료">#REF!</definedName>
    <definedName name="잣나무20노무">#REF!</definedName>
    <definedName name="잣나무20재료">#REF!</definedName>
    <definedName name="잣나무22노무">#REF!</definedName>
    <definedName name="잣나무22재료">#REF!</definedName>
    <definedName name="장비">'[168]2000년1차'!#REF!</definedName>
    <definedName name="장비일보">'[169]2000년1차'!#REF!</definedName>
    <definedName name="장산교">#REF!</definedName>
    <definedName name="재료비">#REF!</definedName>
    <definedName name="재료집계3">#REF!</definedName>
    <definedName name="재료할증">#REF!</definedName>
    <definedName name="저압">#REF!</definedName>
    <definedName name="저압CONDATA">[17]수전기기DATA!$A$209:$F$227</definedName>
    <definedName name="저압케이블공노">[22]Sheet6!#REF!</definedName>
    <definedName name="저압케이블전공">#REF!</definedName>
    <definedName name="저압케이블전공001">#REF!</definedName>
    <definedName name="저압케이블전공002">#REF!</definedName>
    <definedName name="저압케이블전공011">#REF!</definedName>
    <definedName name="저압케이블전공982">#REF!</definedName>
    <definedName name="저압케이블전공991">#REF!</definedName>
    <definedName name="저압케이블전공992">#REF!</definedName>
    <definedName name="저케">#REF!</definedName>
    <definedName name="저판두께">'[170]#REF'!$AJ$30</definedName>
    <definedName name="전">#REF!</definedName>
    <definedName name="전기공사1급">#REF!</definedName>
    <definedName name="전기공사2급">#REF!</definedName>
    <definedName name="전기공사기사_전기공사기사1급001">#REF!</definedName>
    <definedName name="전기공사기사_전기공사기사1급002">#REF!</definedName>
    <definedName name="전기공사기사_전기공사기사1급011">#REF!</definedName>
    <definedName name="전기공사기사_전기공사기사1급982">#REF!</definedName>
    <definedName name="전기공사기사_전기공사기사1급991">#REF!</definedName>
    <definedName name="전기공사기사_전기공사기사1급992">#REF!</definedName>
    <definedName name="전기공사기사1급">#REF!</definedName>
    <definedName name="전기공사기사2급">#REF!</definedName>
    <definedName name="전기공사산업기사_전기공사기사2급001">#REF!</definedName>
    <definedName name="전기공사산업기사_전기공사기사2급002">#REF!</definedName>
    <definedName name="전기공사산업기사_전기공사기사2급011">#REF!</definedName>
    <definedName name="전기공사산업기사_전기공사기사2급982">#REF!</definedName>
    <definedName name="전기공사산업기사_전기공사기사2급991">#REF!</definedName>
    <definedName name="전기공사산업기사_전기공사기사2급992">#REF!</definedName>
    <definedName name="전기내역서">#REF!</definedName>
    <definedName name="전기집계">#REF!</definedName>
    <definedName name="전기집계표">#REF!</definedName>
    <definedName name="전동기DATA">#REF!</definedName>
    <definedName name="전등MAIN분전반">#REF!</definedName>
    <definedName name="전등용량">#REF!</definedName>
    <definedName name="전력">#REF!</definedName>
    <definedName name="전류">'[8]허용전류-IEC'!#REF!</definedName>
    <definedName name="전선_관">[99]!전선_관</definedName>
    <definedName name="전선DATA">#REF!</definedName>
    <definedName name="전선관">#REF!</definedName>
    <definedName name="전선관굵기">#REF!</definedName>
    <definedName name="전선관허용전류">#REF!</definedName>
    <definedName name="전선단면적">#REF!</definedName>
    <definedName name="전선직경">#REF!</definedName>
    <definedName name="전압강하가기">[99]!전압강하가기</definedName>
    <definedName name="전압강하상수">#REF!</definedName>
    <definedName name="전재만">#REF!</definedName>
    <definedName name="전후일위대가">#REF!</definedName>
    <definedName name="절_단_공">#REF!</definedName>
    <definedName name="절단경비">#REF!</definedName>
    <definedName name="절단공">#REF!</definedName>
    <definedName name="절단공001">#REF!</definedName>
    <definedName name="절단공002">#REF!</definedName>
    <definedName name="절단공011">#REF!</definedName>
    <definedName name="절단공982">#REF!</definedName>
    <definedName name="절단공991">#REF!</definedName>
    <definedName name="절단공992">#REF!</definedName>
    <definedName name="절단노무비">#REF!</definedName>
    <definedName name="절단재료비">#REF!</definedName>
    <definedName name="절취">#REF!</definedName>
    <definedName name="점멸기">#REF!</definedName>
    <definedName name="점멸기입력">[0]!점멸기입력</definedName>
    <definedName name="점토노">#REF!</definedName>
    <definedName name="점토재">#REF!</definedName>
    <definedName name="접지">[0]!접지</definedName>
    <definedName name="접지선DATA">#REF!</definedName>
    <definedName name="접지선굵기">#REF!</definedName>
    <definedName name="접지선단면적">#REF!</definedName>
    <definedName name="정___비___공">[88]노임단가!#REF!</definedName>
    <definedName name="정격전류">[31]배선DATA!$B$4:$B$47</definedName>
    <definedName name="정격차단전류">[17]수전기기DATA!$F$73:$F$92</definedName>
    <definedName name="정류기">#REF!</definedName>
    <definedName name="정류기재">[22]Sheet6!#REF!</definedName>
    <definedName name="정모">[75]약품공급2!#REF!</definedName>
    <definedName name="정정">'[66]2000년1차'!#REF!</definedName>
    <definedName name="제___도___사">#REF!</definedName>
    <definedName name="제___재___공">[88]노임단가!#REF!</definedName>
    <definedName name="제1호표">#REF!</definedName>
    <definedName name="제2호표">#REF!</definedName>
    <definedName name="제3호표">#REF!</definedName>
    <definedName name="제4호표">#REF!</definedName>
    <definedName name="제5호표">#REF!</definedName>
    <definedName name="제6호표">#REF!</definedName>
    <definedName name="제경비율">#REF!</definedName>
    <definedName name="제도사001">#REF!</definedName>
    <definedName name="제도사002">#REF!</definedName>
    <definedName name="제도사011">#REF!</definedName>
    <definedName name="제도사982">#REF!</definedName>
    <definedName name="제도사991">#REF!</definedName>
    <definedName name="제도사992">#REF!</definedName>
    <definedName name="제철__축로공">#REF!</definedName>
    <definedName name="제철축로공001">#REF!</definedName>
    <definedName name="제철축로공002">#REF!</definedName>
    <definedName name="제철축로공011">#REF!</definedName>
    <definedName name="제철축로공982">#REF!</definedName>
    <definedName name="제철축로공991">#REF!</definedName>
    <definedName name="제철축로공992">#REF!</definedName>
    <definedName name="제초">[98]계수시트!$B$89</definedName>
    <definedName name="조___경___공">#REF!</definedName>
    <definedName name="조___력___공">#REF!</definedName>
    <definedName name="조___적___공">#REF!</definedName>
    <definedName name="조_림__인_부">#REF!</definedName>
    <definedName name="조_적_공">#REF!</definedName>
    <definedName name="조가선재">[22]Sheet6!#REF!</definedName>
    <definedName name="조경">[81]단가조사!#REF!</definedName>
    <definedName name="조경경계블럭">[47]단가!$A$70</definedName>
    <definedName name="조경공">[93]데이타!$E$658</definedName>
    <definedName name="조경공001">#REF!</definedName>
    <definedName name="조경공002">#REF!</definedName>
    <definedName name="조경공011">#REF!</definedName>
    <definedName name="조경공1">[81]단가조사!#REF!</definedName>
    <definedName name="조경공982">#REF!</definedName>
    <definedName name="조경공991">#REF!</definedName>
    <definedName name="조경공992">#REF!</definedName>
    <definedName name="조경공B10">[79]식재인부!$B$24</definedName>
    <definedName name="조경공B4이하">[79]식재인부!$B$18</definedName>
    <definedName name="조경공B5">[79]식재인부!$B$19</definedName>
    <definedName name="조경공B6">[79]식재인부!$B$20</definedName>
    <definedName name="조경공B8">[79]식재인부!$B$22</definedName>
    <definedName name="조경공R10">[79]식재인부!$B$54</definedName>
    <definedName name="조경공R12">[79]식재인부!$B$56</definedName>
    <definedName name="조경공R15">[79]식재인부!$B$59</definedName>
    <definedName name="조경공R4이하">[79]식재인부!$B$48</definedName>
    <definedName name="조경공R5">[79]식재인부!$B$49</definedName>
    <definedName name="조경공R6">[79]식재인부!$B$50</definedName>
    <definedName name="조경공R7">[79]식재인부!$B$51</definedName>
    <definedName name="조경공R8">[79]식재인부!$B$52</definedName>
    <definedName name="조달수수료">#REF!</definedName>
    <definedName name="조도">#REF!</definedName>
    <definedName name="조도1">#REF!</definedName>
    <definedName name="조도2">#REF!</definedName>
    <definedName name="조력공001">#REF!</definedName>
    <definedName name="조력공002">#REF!</definedName>
    <definedName name="조력공011">#REF!</definedName>
    <definedName name="조력공982">#REF!</definedName>
    <definedName name="조력공991">#REF!</definedName>
    <definedName name="조력공992">#REF!</definedName>
    <definedName name="조림인부001">#REF!</definedName>
    <definedName name="조림인부002">#REF!</definedName>
    <definedName name="조림인부011">#REF!</definedName>
    <definedName name="조림인부982">#REF!</definedName>
    <definedName name="조림인부991">#REF!</definedName>
    <definedName name="조림인부992">#REF!</definedName>
    <definedName name="조릿대">[47]단가!$A$147</definedName>
    <definedName name="조명단가">[171]조명일위!$G$1:$M$65536</definedName>
    <definedName name="조명단가1">[171]조명일위!$B$1:$G$65536</definedName>
    <definedName name="조명장치소계">#REF!</definedName>
    <definedName name="조수">#REF!</definedName>
    <definedName name="조원공_1.1_1.5">[79]식재인부!$B$5</definedName>
    <definedName name="조장">#REF!</definedName>
    <definedName name="조적공">#REF!</definedName>
    <definedName name="조적공001">#REF!</definedName>
    <definedName name="조적공002">#REF!</definedName>
    <definedName name="조적공011">#REF!</definedName>
    <definedName name="조적공982">#REF!</definedName>
    <definedName name="조적공991">#REF!</definedName>
    <definedName name="조적공992">#REF!</definedName>
    <definedName name="조합노">#REF!</definedName>
    <definedName name="조합놀이대A">[122]시설물기초!#REF!</definedName>
    <definedName name="조합놀이대B">[122]시설물기초!#REF!</definedName>
    <definedName name="조합놀이대C">[122]시설물기초!#REF!</definedName>
    <definedName name="조합재">#REF!</definedName>
    <definedName name="조합페인트">#REF!</definedName>
    <definedName name="조형가이즈까3010">[79]데이타!$E$11</definedName>
    <definedName name="조형가이즈까3012">[79]데이타!$E$12</definedName>
    <definedName name="조형가이즈까3014">[79]데이타!$E$13</definedName>
    <definedName name="조형가이즈까3516">[79]데이타!$E$14</definedName>
    <definedName name="좀작살">[47]단가!$A$158</definedName>
    <definedName name="종류">#REF!</definedName>
    <definedName name="종합품명">'[172]참조 (2)'!$K$2:$K$436</definedName>
    <definedName name="종현">BlankMacro1</definedName>
    <definedName name="주목">#REF!</definedName>
    <definedName name="주목1.0노무">#REF!</definedName>
    <definedName name="주목1.0재료">#REF!</definedName>
    <definedName name="주목10노무">#REF!</definedName>
    <definedName name="주목10재료">#REF!</definedName>
    <definedName name="주목12노무">#REF!</definedName>
    <definedName name="주목12재료">#REF!</definedName>
    <definedName name="주목H2.5">#REF!</definedName>
    <definedName name="주주노">#REF!</definedName>
    <definedName name="주주재">#REF!</definedName>
    <definedName name="주천">[0]!주천</definedName>
    <definedName name="준공계">#REF!</definedName>
    <definedName name="준설선__선장">#REF!</definedName>
    <definedName name="준설선기관사">#REF!</definedName>
    <definedName name="준설선기관사001">#REF!</definedName>
    <definedName name="준설선기관사002">#REF!</definedName>
    <definedName name="준설선기관사982">#REF!</definedName>
    <definedName name="준설선기관사991">#REF!</definedName>
    <definedName name="준설선기관사992">#REF!</definedName>
    <definedName name="준설선기관장">#REF!</definedName>
    <definedName name="준설선기관장001">#REF!</definedName>
    <definedName name="준설선기관장002">#REF!</definedName>
    <definedName name="준설선기관장011">#REF!</definedName>
    <definedName name="준설선기관장982">#REF!</definedName>
    <definedName name="준설선기관장991">#REF!</definedName>
    <definedName name="준설선기관장992">#REF!</definedName>
    <definedName name="준설선선장001">#REF!</definedName>
    <definedName name="준설선선장002">#REF!</definedName>
    <definedName name="준설선선장011">#REF!</definedName>
    <definedName name="준설선선장982">#REF!</definedName>
    <definedName name="준설선선장991">#REF!</definedName>
    <definedName name="준설선선장992">#REF!</definedName>
    <definedName name="준설선운전사">#REF!</definedName>
    <definedName name="준설선운전사001">#REF!</definedName>
    <definedName name="준설선운전사002">#REF!</definedName>
    <definedName name="준설선운전사982">#REF!</definedName>
    <definedName name="준설선운전사991">#REF!</definedName>
    <definedName name="준설선운전사992">#REF!</definedName>
    <definedName name="준설선전기사">#REF!</definedName>
    <definedName name="준설선전기사001">#REF!</definedName>
    <definedName name="준설선전기사002">#REF!</definedName>
    <definedName name="준설선전기사982">#REF!</definedName>
    <definedName name="준설선전기사991">#REF!</definedName>
    <definedName name="준설선전기사992">#REF!</definedName>
    <definedName name="준설설기관사011">#REF!</definedName>
    <definedName name="준설설운전기사011">#REF!</definedName>
    <definedName name="준설설운전사011">#REF!</definedName>
    <definedName name="준설설전기사011">#REF!</definedName>
    <definedName name="줄___눈___공">#REF!</definedName>
    <definedName name="줄눈공">[47]단가!$A$26</definedName>
    <definedName name="줄눈공001">#REF!</definedName>
    <definedName name="줄눈공002">#REF!</definedName>
    <definedName name="줄눈공011">#REF!</definedName>
    <definedName name="줄눈공982">#REF!</definedName>
    <definedName name="줄눈공991">#REF!</definedName>
    <definedName name="줄눈공992">#REF!</definedName>
    <definedName name="줄사철">#REF!</definedName>
    <definedName name="중_기__조_장">#REF!</definedName>
    <definedName name="중국">[47]단가!$A$121</definedName>
    <definedName name="중급원자력기술자">#REF!</definedName>
    <definedName name="중급원자력기술자001">#REF!</definedName>
    <definedName name="중급원자력기술자002">#REF!</definedName>
    <definedName name="중급원자력기술자011">#REF!</definedName>
    <definedName name="중급원자력기술자982">#REF!</definedName>
    <definedName name="중급원자력기술자991">#REF!</definedName>
    <definedName name="중급원자력기술자992">#REF!</definedName>
    <definedName name="중기">[173]중기!$D$4:$H$161</definedName>
    <definedName name="중기기사">'[84]99노임기준'!#REF!</definedName>
    <definedName name="중기목">[173]중기!$D$4:$H$161</definedName>
    <definedName name="중기운전기사">'[97]기계경비(시간당)'!$D$4</definedName>
    <definedName name="중기운전사">#REF!</definedName>
    <definedName name="중기운전조수">#REF!</definedName>
    <definedName name="중기조수">'[84]99노임기준'!#REF!</definedName>
    <definedName name="중기조장">#REF!</definedName>
    <definedName name="중대가시설2">#N/A</definedName>
    <definedName name="중량">#REF!</definedName>
    <definedName name="중량표">#REF!</definedName>
    <definedName name="중유">[47]단가!$A$55</definedName>
    <definedName name="쥐똥">[47]단가!$A$138</definedName>
    <definedName name="지붕__잇기공">#REF!</definedName>
    <definedName name="지붕잇기공001">#REF!</definedName>
    <definedName name="지붕잇기공002">#REF!</definedName>
    <definedName name="지붕잇기공011">#REF!</definedName>
    <definedName name="지붕잇기공982">#REF!</definedName>
    <definedName name="지붕잇기공991">#REF!</definedName>
    <definedName name="지붕잇기공992">#REF!</definedName>
    <definedName name="지적기능사_지적기능사2급001">#REF!</definedName>
    <definedName name="지적기능사_지적기능사2급002">#REF!</definedName>
    <definedName name="지적기능사_지적기능사2급011">#REF!</definedName>
    <definedName name="지적기능사_지적기능사2급982">#REF!</definedName>
    <definedName name="지적기능사_지적기능사2급991">#REF!</definedName>
    <definedName name="지적기능사_지적기능사2급992">#REF!</definedName>
    <definedName name="지적기능사1급">#REF!</definedName>
    <definedName name="지적기능사2급">#REF!</definedName>
    <definedName name="지적기능산업기사_지적기능사1급001">#REF!</definedName>
    <definedName name="지적기능산업기사_지적기능사1급002">#REF!</definedName>
    <definedName name="지적기능산업기사_지적기능사1급011">#REF!</definedName>
    <definedName name="지적기능산업기사_지적기능사1급982">#REF!</definedName>
    <definedName name="지적기능산업기사_지적기능사1급991">#REF!</definedName>
    <definedName name="지적기능산업기사_지적기능사1급992">#REF!</definedName>
    <definedName name="지적기사_1급">#REF!</definedName>
    <definedName name="지적기사_2급">#REF!</definedName>
    <definedName name="지적기사_지적기사1급001">#REF!</definedName>
    <definedName name="지적기사_지적기사1급002">#REF!</definedName>
    <definedName name="지적기사_지적기사1급011">#REF!</definedName>
    <definedName name="지적기사_지적기사1급982">#REF!</definedName>
    <definedName name="지적기사_지적기사1급991">#REF!</definedName>
    <definedName name="지적기사_지적기사1급992">#REF!</definedName>
    <definedName name="지적산업기사_지적기사2급001">#REF!</definedName>
    <definedName name="지적산업기사_지적기사2급002">#REF!</definedName>
    <definedName name="지적산업기사_지적기사2급011">#REF!</definedName>
    <definedName name="지적산업기사_지적기사2급982">#REF!</definedName>
    <definedName name="지적산업기사_지적기사2급991">#REF!</definedName>
    <definedName name="지적산업기사_지적기사2급992">#REF!</definedName>
    <definedName name="지주">#N/A</definedName>
    <definedName name="지주목">BlankMacro1</definedName>
    <definedName name="직노">[174]원가!$H$3</definedName>
    <definedName name="직영비">'[120]2공구산출내역'!#REF!</definedName>
    <definedName name="직재">[174]원가!$J$3</definedName>
    <definedName name="직접경비">#REF!</definedName>
    <definedName name="직접노무비">[91]일위대가표!#REF!</definedName>
    <definedName name="직접재료비">[91]일위대가표!#REF!</definedName>
    <definedName name="직종">#REF!</definedName>
    <definedName name="진달래">[87]단가!$A$141</definedName>
    <definedName name="진달래H0.6">#REF!</definedName>
    <definedName name="진동로라노무비">[47]시설물일위!#REF!</definedName>
    <definedName name="진동롤라경">#REF!</definedName>
    <definedName name="진동롤라경비">[47]시설물일위!#REF!</definedName>
    <definedName name="진동롤라노무">#REF!</definedName>
    <definedName name="진동롤라재료">#REF!</definedName>
    <definedName name="진동롤라재료비">[47]시설물일위!#REF!</definedName>
    <definedName name="짜장">#REF!</definedName>
    <definedName name="쪽재비">[47]단가!$A$146</definedName>
    <definedName name="쪽재비노">[82]식재!$H$146</definedName>
    <definedName name="쪽재비재">[82]식재!$F$146</definedName>
    <definedName name="착___암___공">#REF!</definedName>
    <definedName name="착공">#REF!</definedName>
    <definedName name="착암공">'[97]기계경비(시간당)'!$D$12</definedName>
    <definedName name="착암공001">#REF!</definedName>
    <definedName name="착암공002">#REF!</definedName>
    <definedName name="착암공011">#REF!</definedName>
    <definedName name="착암공982">#REF!</definedName>
    <definedName name="착암공991">#REF!</definedName>
    <definedName name="착암공992">#REF!</definedName>
    <definedName name="착정">#REF!</definedName>
    <definedName name="창">#REF!</definedName>
    <definedName name="창포노">[82]식재!$H$185</definedName>
    <definedName name="창포재">[82]식재!$F$185</definedName>
    <definedName name="창호목공">#REF!</definedName>
    <definedName name="창호목공001">#REF!</definedName>
    <definedName name="창호목공002">#REF!</definedName>
    <definedName name="창호목공011">#REF!</definedName>
    <definedName name="창호목공982">#REF!</definedName>
    <definedName name="창호목공991">#REF!</definedName>
    <definedName name="창호목공992">#REF!</definedName>
    <definedName name="천정">[3]data2!#REF!</definedName>
    <definedName name="철">[126]수량산출!#REF!</definedName>
    <definedName name="철_13">'[85]수량산출(음암)'!#REF!</definedName>
    <definedName name="철_16">'[85]수량산출(음암)'!#REF!</definedName>
    <definedName name="철_999">[83]수량산출!#REF!</definedName>
    <definedName name="철_총">'[85]수량산출(음암)'!#REF!</definedName>
    <definedName name="철2">[126]수량산출!#REF!</definedName>
    <definedName name="철거">#N/A</definedName>
    <definedName name="철거수량">BlankMacro1</definedName>
    <definedName name="철골공">#REF!</definedName>
    <definedName name="철골공001">#REF!</definedName>
    <definedName name="철골공002">#REF!</definedName>
    <definedName name="철골공011">#REF!</definedName>
    <definedName name="철골공982">#REF!</definedName>
    <definedName name="철골공991">#REF!</definedName>
    <definedName name="철골공992">#REF!</definedName>
    <definedName name="철공">[139]노임!$B$4</definedName>
    <definedName name="철공001">#REF!</definedName>
    <definedName name="철공002">#REF!</definedName>
    <definedName name="철공011">#REF!</definedName>
    <definedName name="철공982">#REF!</definedName>
    <definedName name="철공991">#REF!</definedName>
    <definedName name="철공992">#REF!</definedName>
    <definedName name="철근공">#REF!</definedName>
    <definedName name="철근공001">#REF!</definedName>
    <definedName name="철근공002">#REF!</definedName>
    <definedName name="철근공011">#REF!</definedName>
    <definedName name="철근공982">#REF!</definedName>
    <definedName name="철근공991">#REF!</definedName>
    <definedName name="철근공992">#REF!</definedName>
    <definedName name="철근노">#REF!</definedName>
    <definedName name="철근용접노무">#REF!</definedName>
    <definedName name="철근용접재료">#REF!</definedName>
    <definedName name="철근재">#REF!</definedName>
    <definedName name="철근항복응력">'[170]#REF'!$G$144</definedName>
    <definedName name="철도__궤도공">[88]노임단가!#REF!</definedName>
    <definedName name="철도__신호공">#REF!</definedName>
    <definedName name="철도신호공001">#REF!</definedName>
    <definedName name="철도신호공002">#REF!</definedName>
    <definedName name="철도신호공011">#REF!</definedName>
    <definedName name="철도신호공982">#REF!</definedName>
    <definedName name="철도신호공991">#REF!</definedName>
    <definedName name="철도신호공992">#REF!</definedName>
    <definedName name="철봉">[122]시설물기초!#REF!</definedName>
    <definedName name="철선8">[87]단가!$A$11</definedName>
    <definedName name="철판공">#REF!</definedName>
    <definedName name="철판공001">#REF!</definedName>
    <definedName name="철판공002">#REF!</definedName>
    <definedName name="철판공011">#REF!</definedName>
    <definedName name="철판공982">#REF!</definedName>
    <definedName name="철판공991">#REF!</definedName>
    <definedName name="철판공992">#REF!</definedName>
    <definedName name="청단">[47]단가!$A$122</definedName>
    <definedName name="청단풍">#REF!</definedName>
    <definedName name="청단풍H3.0">#REF!</definedName>
    <definedName name="청마총괄">[175]직노!#REF!</definedName>
    <definedName name="청천200">'[176]200'!#REF!</definedName>
    <definedName name="총계">#REF!</definedName>
    <definedName name="총괄표">[175]직노!#REF!</definedName>
    <definedName name="총원가">#REF!</definedName>
    <definedName name="충돌">#N/A</definedName>
    <definedName name="측________부">#REF!</definedName>
    <definedName name="측부001">#REF!</definedName>
    <definedName name="측부002">#REF!</definedName>
    <definedName name="측부011">#REF!</definedName>
    <definedName name="측부982">#REF!</definedName>
    <definedName name="측부991">#REF!</definedName>
    <definedName name="측부992">#REF!</definedName>
    <definedName name="측정함">#REF!</definedName>
    <definedName name="층층">[47]단가!$A$123</definedName>
    <definedName name="치_장_벽_돌_공">#REF!</definedName>
    <definedName name="치장__벽돌공">#REF!</definedName>
    <definedName name="치장벽돌공">'[84]99노임기준'!#REF!</definedName>
    <definedName name="치장벽돌공001">#REF!</definedName>
    <definedName name="치장벽돌공002">#REF!</definedName>
    <definedName name="치장벽돌공011">#REF!</definedName>
    <definedName name="치장벽돌공982">#REF!</definedName>
    <definedName name="치장벽돌공991">#REF!</definedName>
    <definedName name="치장벽돌공992">#REF!</definedName>
    <definedName name="치즐">[177]자재단가!$E$194</definedName>
    <definedName name="ㅋ">#REF!</definedName>
    <definedName name="ㅋㅇㅇ">[178]부대공Ⅱ!#REF!</definedName>
    <definedName name="캇타간재">'[97]기계경비(시간당)'!$H$92</definedName>
    <definedName name="캇타노무">'[97]기계경비(시간당)'!$H$88</definedName>
    <definedName name="캇타손료">'[97]기계경비(시간당)'!$H$87</definedName>
    <definedName name="케이블_1">[33]단가!#REF!</definedName>
    <definedName name="케이블DATA">#REF!</definedName>
    <definedName name="케이블공노">[22]Sheet6!#REF!</definedName>
    <definedName name="코___킹___공">#REF!</definedName>
    <definedName name="코킹공001">#REF!</definedName>
    <definedName name="코킹공002">#REF!</definedName>
    <definedName name="코킹공011">#REF!</definedName>
    <definedName name="코킹공982">#REF!</definedName>
    <definedName name="코킹공991">#REF!</definedName>
    <definedName name="코킹공992">#REF!</definedName>
    <definedName name="콘">[179]토공사!$B$10</definedName>
    <definedName name="콘공">'[180](C)원내역'!$E$4:$L$233,'[180](C)원내역'!$K$234:$K$261,'[180](C)원내역'!$I$252:$J$255,'[180](C)원내역'!$E$276:$K$338</definedName>
    <definedName name="콘노">#REF!</definedName>
    <definedName name="콘재">#REF!</definedName>
    <definedName name="콘크리트__공">#REF!</definedName>
    <definedName name="콘크리트2" hidden="1">#REF!</definedName>
    <definedName name="콘크리트경계석">[47]단가!$A$69</definedName>
    <definedName name="콘크리트공">[139]노임!$B$8</definedName>
    <definedName name="콘크리트공_광의">[88]노임단가!#REF!</definedName>
    <definedName name="콘크리트공001">#REF!</definedName>
    <definedName name="콘크리트공002">#REF!</definedName>
    <definedName name="콘크리트공011">#REF!</definedName>
    <definedName name="콘크리트공982">#REF!</definedName>
    <definedName name="콘크리트공991">#REF!</definedName>
    <definedName name="콘크리트공992">#REF!</definedName>
    <definedName name="콘크리트공칭강도">'[170]#REF'!$G$132</definedName>
    <definedName name="콤팩터">[0]!콤팩터</definedName>
    <definedName name="콤팩터경비">#REF!</definedName>
    <definedName name="콤팩터노무비">#REF!</definedName>
    <definedName name="콤팩터재료비">#REF!</definedName>
    <definedName name="콤프">#REF!</definedName>
    <definedName name="타___일___공">#REF!</definedName>
    <definedName name="타이어경">#REF!</definedName>
    <definedName name="타이어노무">#REF!</definedName>
    <definedName name="타이어재료">#REF!</definedName>
    <definedName name="타일공">[47]단가!$A$25</definedName>
    <definedName name="타일공001">#REF!</definedName>
    <definedName name="타일공002">#REF!</definedName>
    <definedName name="타일공011">#REF!</definedName>
    <definedName name="타일공982">#REF!</definedName>
    <definedName name="타일공991">#REF!</definedName>
    <definedName name="타일공992">#REF!</definedName>
    <definedName name="태산목10노무">#REF!</definedName>
    <definedName name="태산목10재료">#REF!</definedName>
    <definedName name="태산목12노무">#REF!</definedName>
    <definedName name="태산목12재료">#REF!</definedName>
    <definedName name="태산목H2.5">#REF!</definedName>
    <definedName name="터파기">#REF!</definedName>
    <definedName name="터파기2">[82]시설물!#REF!</definedName>
    <definedName name="터파기경">[84]일위대가!#REF!</definedName>
    <definedName name="터파기계산">[99]!터파기계산</definedName>
    <definedName name="터파기고">#REF!</definedName>
    <definedName name="터파기노">[84]일위대가!#REF!</definedName>
    <definedName name="터파기재">[84]일위대가!#REF!</definedName>
    <definedName name="테B10">[78]단가결정!$B$420</definedName>
    <definedName name="테B12">[78]단가결정!$B$419</definedName>
    <definedName name="테B20">[78]단가결정!$B$417</definedName>
    <definedName name="테B6">[78]단가결정!$B$423</definedName>
    <definedName name="테B8">[78]단가결정!$B$421</definedName>
    <definedName name="테H1.5">[78]단가결정!$B$398</definedName>
    <definedName name="테H2.0">[78]단가결정!$B$396</definedName>
    <definedName name="테H2.5">[78]단가결정!$B$395</definedName>
    <definedName name="테H3.0">[78]단가결정!$B$394</definedName>
    <definedName name="테H3.5">[78]단가결정!$B$393</definedName>
    <definedName name="테R10">[78]단가결정!$B$407</definedName>
    <definedName name="테R12">[78]단가결정!$B$406</definedName>
    <definedName name="테R15">[78]단가결정!$B$405</definedName>
    <definedName name="테R4">[78]단가결정!$B$412</definedName>
    <definedName name="테R5">[78]단가결정!$B$411</definedName>
    <definedName name="테R6">[78]단가결정!$B$410</definedName>
    <definedName name="테R8">[78]단가결정!$B$408</definedName>
    <definedName name="테관0.4">[78]단가결정!$B$438</definedName>
    <definedName name="테관0.5">[78]단가결정!$B$437</definedName>
    <definedName name="테관0.6">[78]단가결정!$B$436</definedName>
    <definedName name="테관1.0">[78]단가결정!$B$434</definedName>
    <definedName name="테관1.2">[78]단가결정!$B$433</definedName>
    <definedName name="테관1.5">[78]단가결정!$B$431</definedName>
    <definedName name="테관2.0">[78]단가결정!$B$429</definedName>
    <definedName name="테지">[78]단가결정!$B$441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목기타공사">[181]포장공사!$A$1:$M$72</definedName>
    <definedName name="토목부대1">#REF!</definedName>
    <definedName name="톱">[144]단가!$A$25</definedName>
    <definedName name="톱밥퇴비">#REF!</definedName>
    <definedName name="통1">#REF!</definedName>
    <definedName name="통나무사다리">[122]시설물기초!#REF!</definedName>
    <definedName name="통신__기능사">#REF!</definedName>
    <definedName name="통신__내선공">#REF!</definedName>
    <definedName name="통신__설비공">#REF!</definedName>
    <definedName name="통신__외선공">#REF!</definedName>
    <definedName name="통신관련기능사_통신기능사001">#REF!</definedName>
    <definedName name="통신관련기능사_통신기능사002">#REF!</definedName>
    <definedName name="통신관련기능사_통신기능사011">#REF!</definedName>
    <definedName name="통신관련기능사_통신기능사982">#REF!</definedName>
    <definedName name="통신관련기능사_통신기능사991">#REF!</definedName>
    <definedName name="통신관련기능사_통신기능사992">#REF!</definedName>
    <definedName name="통신관련기사_통신기사1급001">#REF!</definedName>
    <definedName name="통신관련기사_통신기사1급002">#REF!</definedName>
    <definedName name="통신관련기사_통신기사1급011">#REF!</definedName>
    <definedName name="통신관련기사_통신기사1급982">#REF!</definedName>
    <definedName name="통신관련기사_통신기사1급991">#REF!</definedName>
    <definedName name="통신관련기사_통신기사1급992">#REF!</definedName>
    <definedName name="통신관련산업기사_통신기사2급001">#REF!</definedName>
    <definedName name="통신관련산업기사_통신기사2급002">#REF!</definedName>
    <definedName name="통신관련산업기사_통신기사2급011">#REF!</definedName>
    <definedName name="통신관련산업기사_통신기사2급982">#REF!</definedName>
    <definedName name="통신관련산업기사_통신기사2급991">#REF!</definedName>
    <definedName name="통신관련산업기사_통신기사2급992">#REF!</definedName>
    <definedName name="통신기사_1급">#REF!</definedName>
    <definedName name="통신기사_2급">#REF!</definedName>
    <definedName name="통신내선공001">#REF!</definedName>
    <definedName name="통신내선공002">#REF!</definedName>
    <definedName name="통신내선공011">#REF!</definedName>
    <definedName name="통신내선공982">#REF!</definedName>
    <definedName name="통신내선공991">#REF!</definedName>
    <definedName name="통신내선공992">#REF!</definedName>
    <definedName name="통신설비공001">#REF!</definedName>
    <definedName name="통신설비공002">#REF!</definedName>
    <definedName name="통신설비공011">#REF!</definedName>
    <definedName name="통신설비공982">#REF!</definedName>
    <definedName name="통신설비공991">#REF!</definedName>
    <definedName name="통신설비공992">#REF!</definedName>
    <definedName name="통신외선공001">#REF!</definedName>
    <definedName name="통신외선공002">#REF!</definedName>
    <definedName name="통신외선공011">#REF!</definedName>
    <definedName name="통신외선공982">#REF!</definedName>
    <definedName name="통신외선공991">#REF!</definedName>
    <definedName name="통신외선공992">#REF!</definedName>
    <definedName name="통신케이블공">#REF!</definedName>
    <definedName name="통신케이블공001">#REF!</definedName>
    <definedName name="통신케이블공002">#REF!</definedName>
    <definedName name="통신케이블공011">#REF!</definedName>
    <definedName name="통신케이블공982">#REF!</definedName>
    <definedName name="통신케이블공991">#REF!</definedName>
    <definedName name="통신케이블공992">#REF!</definedName>
    <definedName name="통합">[0]!통합</definedName>
    <definedName name="통합1">[0]!통합1</definedName>
    <definedName name="투수콘">[47]단가!$A$63</definedName>
    <definedName name="투찰표">#REF!</definedName>
    <definedName name="특_별__인_부">#REF!</definedName>
    <definedName name="특_수_화__공">#REF!</definedName>
    <definedName name="특고압">#REF!</definedName>
    <definedName name="특고압케이블전공">#REF!</definedName>
    <definedName name="특고압케이블전공001">#REF!</definedName>
    <definedName name="특고압케이블전공002">#REF!</definedName>
    <definedName name="특고압케이블전공011">#REF!</definedName>
    <definedName name="특고압케이블전공982">#REF!</definedName>
    <definedName name="특고압케이블전공991">#REF!</definedName>
    <definedName name="특고압케이블전공992">#REF!</definedName>
    <definedName name="특고케">#REF!</definedName>
    <definedName name="특급원자력비파괴시험">#REF!</definedName>
    <definedName name="특급원자력비파괴시험공001">#REF!</definedName>
    <definedName name="특급원자력비파괴시험공002">#REF!</definedName>
    <definedName name="특급원자력비파괴시험공011">#REF!</definedName>
    <definedName name="특급원자력비파괴시험공982">#REF!</definedName>
    <definedName name="특급원자력비파괴시험공991">#REF!</definedName>
    <definedName name="특급원자력비파괴시험공992">#REF!</definedName>
    <definedName name="특별">#REF!</definedName>
    <definedName name="특별인부">'[97]기계경비(시간당)'!$D$9</definedName>
    <definedName name="특별인부001">#REF!</definedName>
    <definedName name="특별인부002">#REF!</definedName>
    <definedName name="특별인부011">#REF!</definedName>
    <definedName name="특별인부982">#REF!</definedName>
    <definedName name="특별인부991">#REF!</definedName>
    <definedName name="특별인부992">#REF!</definedName>
    <definedName name="특수비계공">#REF!</definedName>
    <definedName name="특수비계공001">#REF!</definedName>
    <definedName name="특수비계공002">#REF!</definedName>
    <definedName name="특수비계공011">#REF!</definedName>
    <definedName name="특수비계공982">#REF!</definedName>
    <definedName name="특수비계공991">#REF!</definedName>
    <definedName name="특수비계공992">#REF!</definedName>
    <definedName name="특수화공001">#REF!</definedName>
    <definedName name="특수화공002">#REF!</definedName>
    <definedName name="특수화공011">#REF!</definedName>
    <definedName name="특수화공982">#REF!</definedName>
    <definedName name="특수화공991">#REF!</definedName>
    <definedName name="특수화공992">#REF!</definedName>
    <definedName name="파고라노">#REF!</definedName>
    <definedName name="파고라재">#REF!</definedName>
    <definedName name="파이프펜던트">#REF!</definedName>
    <definedName name="파일" hidden="1">#REF!</definedName>
    <definedName name="판넬__조립공">#REF!</definedName>
    <definedName name="판넬조립공001">#REF!</definedName>
    <definedName name="판넬조립공002">#REF!</definedName>
    <definedName name="판넬조립공011">#REF!</definedName>
    <definedName name="판넬조립공982">#REF!</definedName>
    <definedName name="판넬조립공991">#REF!</definedName>
    <definedName name="판넬조립공992">#REF!</definedName>
    <definedName name="판석노">#REF!</definedName>
    <definedName name="판석재">#REF!</definedName>
    <definedName name="팔굽혀펴기">[122]시설물기초!#REF!</definedName>
    <definedName name="팥배나무H3.0">#REF!</definedName>
    <definedName name="팽">[47]단가!$A$125</definedName>
    <definedName name="팽나무H4.0">#REF!</definedName>
    <definedName name="펌프장">[75]약품공급2!#REF!</definedName>
    <definedName name="펌프장수량">[182]노임단가!$A$2:$B$33</definedName>
    <definedName name="펌프차">[76]펌프차타설!$D$4:$E$39</definedName>
    <definedName name="평의자">#REF!</definedName>
    <definedName name="평의자1">[183]시설물기초!$A$18</definedName>
    <definedName name="평의자노">#REF!</definedName>
    <definedName name="평의자재">#REF!</definedName>
    <definedName name="평행봉">[122]시설물기초!#REF!</definedName>
    <definedName name="폐기물">BlankMacro1</definedName>
    <definedName name="폐기물수량산출서" hidden="1">#REF!</definedName>
    <definedName name="폐기물처리3">#REF!</definedName>
    <definedName name="폐추니아">#REF!</definedName>
    <definedName name="포___설___공">#REF!</definedName>
    <definedName name="포___장___공">#REF!</definedName>
    <definedName name="포설공001">#REF!</definedName>
    <definedName name="포설공002">#REF!</definedName>
    <definedName name="포설공011">#REF!</definedName>
    <definedName name="포설공982">#REF!</definedName>
    <definedName name="포설공991">#REF!</definedName>
    <definedName name="포설공992">#REF!</definedName>
    <definedName name="포장">#REF!</definedName>
    <definedName name="포장공">#REF!</definedName>
    <definedName name="포장공001">#REF!</definedName>
    <definedName name="포장공002">#REF!</definedName>
    <definedName name="포장공011">#REF!</definedName>
    <definedName name="포장공982">#REF!</definedName>
    <definedName name="포장공991">#REF!</definedName>
    <definedName name="포장공992">#REF!</definedName>
    <definedName name="포천석노">[82]시설물!#REF!</definedName>
    <definedName name="포천석재">[82]시설물!#REF!</definedName>
    <definedName name="표면보호경비">#REF!</definedName>
    <definedName name="표면보호노무비">#REF!</definedName>
    <definedName name="표면보호재료비">#REF!</definedName>
    <definedName name="표지">BlankMacro1</definedName>
    <definedName name="품셈공종">[184]품셈TABLE!$C$2:$C$50</definedName>
    <definedName name="품셈단가">[184]품셈TABLE!$D$2:$D$50</definedName>
    <definedName name="프레임">[31]배선DATA!$C$4:$C$47</definedName>
    <definedName name="프로그램.메인_메뉴호출">[118]!프로그램.메인_메뉴호출</definedName>
    <definedName name="프린터">#REF!</definedName>
    <definedName name="플라타너스B8">[79]데이타!$E$552</definedName>
    <definedName name="플랜트__전공">#REF!</definedName>
    <definedName name="플랜트기계설치공">#REF!</definedName>
    <definedName name="플랜트기계설치공001">#REF!</definedName>
    <definedName name="플랜트기계설치공002">#REF!</definedName>
    <definedName name="플랜트기계설치공011">#REF!</definedName>
    <definedName name="플랜트기계설치공982">#REF!</definedName>
    <definedName name="플랜트기계설치공991">#REF!</definedName>
    <definedName name="플랜트기계설치공992">#REF!</definedName>
    <definedName name="플랜트노">[22]Sheet6!#REF!</definedName>
    <definedName name="플랜트배관공">#REF!</definedName>
    <definedName name="플랜트배관공001">#REF!</definedName>
    <definedName name="플랜트배관공002">#REF!</definedName>
    <definedName name="플랜트배관공011">#REF!</definedName>
    <definedName name="플랜트배관공982">#REF!</definedName>
    <definedName name="플랜트배관공991">#REF!</definedName>
    <definedName name="플랜트배관공992">#REF!</definedName>
    <definedName name="플랜트용접공">#REF!</definedName>
    <definedName name="플랜트용접공001">#REF!</definedName>
    <definedName name="플랜트용접공002">#REF!</definedName>
    <definedName name="플랜트용접공011">#REF!</definedName>
    <definedName name="플랜트용접공982">#REF!</definedName>
    <definedName name="플랜트용접공991">#REF!</definedName>
    <definedName name="플랜트용접공992">#REF!</definedName>
    <definedName name="플랜트전공">#REF!</definedName>
    <definedName name="플랜트전공001">#REF!</definedName>
    <definedName name="플랜트전공002">#REF!</definedName>
    <definedName name="플랜트전공011">#REF!</definedName>
    <definedName name="플랜트전공982">#REF!</definedName>
    <definedName name="플랜트전공991">#REF!</definedName>
    <definedName name="플랜트전공992">#REF!</definedName>
    <definedName name="플랜트제관공">#REF!</definedName>
    <definedName name="플랜트제관공001">#REF!</definedName>
    <definedName name="플랜트제관공002">#REF!</definedName>
    <definedName name="플랜트제관공011">#REF!</definedName>
    <definedName name="플랜트제관공982">#REF!</definedName>
    <definedName name="플랜트제관공991">#REF!</definedName>
    <definedName name="플랜트제관공992">#REF!</definedName>
    <definedName name="플랜트특수용접공">#REF!</definedName>
    <definedName name="플랜트특수용접공001">#REF!</definedName>
    <definedName name="플랜트특수용접공002">#REF!</definedName>
    <definedName name="플랜트특수용접공011">#REF!</definedName>
    <definedName name="플랜트특수용접공982">#REF!</definedName>
    <definedName name="플랜트특수용접공991">#REF!</definedName>
    <definedName name="플랜트특수용접공992">#REF!</definedName>
    <definedName name="피라칸사스H1.5">#REF!</definedName>
    <definedName name="ㅎ314">#REF!</definedName>
    <definedName name="ㅎ384">#REF!</definedName>
    <definedName name="ㅎㅎ">#REF!</definedName>
    <definedName name="ㅎㅎㅎㅎ">#REF!</definedName>
    <definedName name="ㅎㅎㅎㅎㅎㅎ">#REF!</definedName>
    <definedName name="ㅎㅎㅎㅎㅎㅎㅎㅎㅎㅎㅎㅎㅎ">#REF!</definedName>
    <definedName name="한_식__목_공">#REF!</definedName>
    <definedName name="한_식__와_공">#REF!</definedName>
    <definedName name="한글노무비">#REF!</definedName>
    <definedName name="한라구절초">#REF!</definedName>
    <definedName name="한식__미장공">#REF!</definedName>
    <definedName name="한식목공001">#REF!</definedName>
    <definedName name="한식목공002">#REF!</definedName>
    <definedName name="한식목공011">#REF!</definedName>
    <definedName name="한식목공982">#REF!</definedName>
    <definedName name="한식목공991">#REF!</definedName>
    <definedName name="한식목공992">#REF!</definedName>
    <definedName name="한식목공조공">#REF!</definedName>
    <definedName name="한식목공조공001">#REF!</definedName>
    <definedName name="한식목공조공002">#REF!</definedName>
    <definedName name="한식목공조공011">#REF!</definedName>
    <definedName name="한식목공조공982">#REF!</definedName>
    <definedName name="한식목공조공991">#REF!</definedName>
    <definedName name="한식목공조공992">#REF!</definedName>
    <definedName name="한식미장공001">#REF!</definedName>
    <definedName name="한식미장공002">#REF!</definedName>
    <definedName name="한식미장공011">#REF!</definedName>
    <definedName name="한식미장공982">#REF!</definedName>
    <definedName name="한식미장공991">#REF!</definedName>
    <definedName name="한식미장공992">#REF!</definedName>
    <definedName name="한식와공001">#REF!</definedName>
    <definedName name="한식와공002">#REF!</definedName>
    <definedName name="한식와공011">#REF!</definedName>
    <definedName name="한식와공982">#REF!</definedName>
    <definedName name="한식와공991">#REF!</definedName>
    <definedName name="한식와공992">#REF!</definedName>
    <definedName name="한식와공조공">#REF!</definedName>
    <definedName name="한식와공조공001">#REF!</definedName>
    <definedName name="한식와공조공002">#REF!</definedName>
    <definedName name="한식와공조공011">#REF!</definedName>
    <definedName name="한식와공조공982">#REF!</definedName>
    <definedName name="한식와공조공991">#REF!</definedName>
    <definedName name="한식와공조공992">#REF!</definedName>
    <definedName name="한전수탁비">#REF!</definedName>
    <definedName name="할___석___공">#REF!</definedName>
    <definedName name="할석공">#REF!</definedName>
    <definedName name="할석공001">#REF!</definedName>
    <definedName name="할석공002">#REF!</definedName>
    <definedName name="할석공982">#REF!</definedName>
    <definedName name="할석공991">#REF!</definedName>
    <definedName name="할석공992">#REF!</definedName>
    <definedName name="함___석___공">#REF!</definedName>
    <definedName name="함석공001">#REF!</definedName>
    <definedName name="함석공002">#REF!</definedName>
    <definedName name="함석공011">#REF!</definedName>
    <definedName name="함석공982">#REF!</definedName>
    <definedName name="함석공991">#REF!</definedName>
    <definedName name="함석공992">#REF!</definedName>
    <definedName name="합판">[47]단가!$A$9</definedName>
    <definedName name="합판3">[47]단가!$A$17</definedName>
    <definedName name="합판3노">[82]시설물!#REF!</definedName>
    <definedName name="합판3재">[82]시설물!#REF!</definedName>
    <definedName name="합판거푸집">[185]일위대가!#REF!</definedName>
    <definedName name="합판노">#REF!</definedName>
    <definedName name="합판재">#REF!</definedName>
    <definedName name="해당화">#REF!</definedName>
    <definedName name="해송">[47]단가!$A$99</definedName>
    <definedName name="해송1.2">[47]단가!$A$100</definedName>
    <definedName name="해송H3.0xW1.2xR10">#REF!</definedName>
    <definedName name="해송H3.5xW1.5xR12">#REF!</definedName>
    <definedName name="허리돌리기">[122]시설물기초!#REF!</definedName>
    <definedName name="허용전류">#REF!</definedName>
    <definedName name="허용전류_고압">#REF!</definedName>
    <definedName name="허용전류_저압">#REF!</definedName>
    <definedName name="허허">[0]!허허</definedName>
    <definedName name="현___도___사">[88]노임단가!#REF!</definedName>
    <definedName name="현도사">#REF!</definedName>
    <definedName name="현도사001">#REF!</definedName>
    <definedName name="현도사002">#REF!</definedName>
    <definedName name="현도사011">#REF!</definedName>
    <definedName name="현도사982">#REF!</definedName>
    <definedName name="현도사991">#REF!</definedName>
    <definedName name="현도사992">#REF!</definedName>
    <definedName name="현장계기">[21]견적사양비교표!#REF!</definedName>
    <definedName name="현장명">#REF!</definedName>
    <definedName name="현장정리">[82]시설물!#REF!</definedName>
    <definedName name="현천기자재비">#REF!</definedName>
    <definedName name="형상">[59]DATE!$D$24:$D$85</definedName>
    <definedName name="형틀목공">[139]노임!$B$3</definedName>
    <definedName name="형틀목공001">#REF!</definedName>
    <definedName name="형틀목공002">#REF!</definedName>
    <definedName name="형틀목공011">#REF!</definedName>
    <definedName name="형틀목공982">#REF!</definedName>
    <definedName name="형틀목공991">#REF!</definedName>
    <definedName name="형틀목공992">#REF!</definedName>
    <definedName name="호박노">#REF!</definedName>
    <definedName name="호박재">#REF!</definedName>
    <definedName name="호지니">[186]!Macro12</definedName>
    <definedName name="홍단">[47]단가!$A$126</definedName>
    <definedName name="홍단풍">#REF!</definedName>
    <definedName name="홍단풍H3.5xR12">#REF!</definedName>
    <definedName name="화________공">#REF!</definedName>
    <definedName name="화강석경계석">[87]단가!$A$68</definedName>
    <definedName name="화강석트랜치">[90]기초목록!$D$4:$O$56</definedName>
    <definedName name="화공001">#REF!</definedName>
    <definedName name="화공002">#REF!</definedName>
    <definedName name="화공011">#REF!</definedName>
    <definedName name="화공982">#REF!</definedName>
    <definedName name="화공991">#REF!</definedName>
    <definedName name="화공992">#REF!</definedName>
    <definedName name="화살">[47]단가!$A$157</definedName>
    <definedName name="화약__취급공">#REF!</definedName>
    <definedName name="화약취급공001">#REF!</definedName>
    <definedName name="화약취급공002">#REF!</definedName>
    <definedName name="화약취급공011">#REF!</definedName>
    <definedName name="화약취급공982">#REF!</definedName>
    <definedName name="화약취급공991">#REF!</definedName>
    <definedName name="화약취급공992">#REF!</definedName>
    <definedName name="확">#REF!</definedName>
    <definedName name="확약서1">[187]낙찰표!#REF!</definedName>
    <definedName name="환">#REF!</definedName>
    <definedName name="환율">'[97]기계경비(시간당)'!$D$21</definedName>
    <definedName name="활석공011">#REF!</definedName>
    <definedName name="황">[0]!황</definedName>
    <definedName name="황매화">[87]단가!$A$156</definedName>
    <definedName name="회로번호">#REF!</definedName>
    <definedName name="회양목">[87]단가!$A$137</definedName>
    <definedName name="회양목H0.3">#REF!</definedName>
    <definedName name="회화">[47]단가!$A$127</definedName>
    <definedName name="효율">#REF!</definedName>
    <definedName name="후박나무H4.0">#REF!</definedName>
    <definedName name="후피향나무H1.8">#REF!</definedName>
    <definedName name="휘발유">[84]단가대비표!#REF!</definedName>
    <definedName name="희선">#REF!,#REF!,#REF!,#REF!,#REF!,#REF!,#REF!,#REF!,#REF!,#REF!,#REF!,#REF!,#REF!,#REF!,#REF!,#REF!,#REF!,#REF!,#REF!</definedName>
    <definedName name="희영">BlankMacro1</definedName>
    <definedName name="히말라야시다6노무">#REF!</definedName>
    <definedName name="히말라야시다6재료">#REF!</definedName>
    <definedName name="히말라야시다8노무">#REF!</definedName>
    <definedName name="히말라야시다8재료">#REF!</definedName>
    <definedName name="ㅏㅑㅛㅕ">BlankMacro1</definedName>
    <definedName name="ㅏㅓㅓㅎㅎ">[0]!ㅏㅓㅓㅎㅎ</definedName>
    <definedName name="ㅏㅣㅣ">BlankMacro1</definedName>
    <definedName name="ㅐ15">#REF!</definedName>
    <definedName name="ㅑ">BlankMacro1</definedName>
    <definedName name="ㅑㅑ">BlankMacro1</definedName>
    <definedName name="ㅓ224">#REF!</definedName>
    <definedName name="ㅓㅓ">BlankMacro1</definedName>
    <definedName name="ㅓㅕ">BlankMacro1</definedName>
    <definedName name="ㅓㅕㅅ">BlankMacro1</definedName>
    <definedName name="ㅓㅗㅓㅗ">BlankMacro1</definedName>
    <definedName name="ㅔ">[20]자재단가비교표!#REF!</definedName>
    <definedName name="ㅔㅑㅐㅐㅐㅐㅐㅐㅐㅐㅐ">[20]자재단가비교표!#REF!</definedName>
    <definedName name="ㅔㅔㅔ">#REF!</definedName>
    <definedName name="ㅔㅔㅔㅔㅔㅔㅔㅔㅔㅔ">[20]자재단가비교표!#REF!</definedName>
    <definedName name="ㅔㅔㅔㅔㅔㅔㅔㅔㅔㅔㅔㅔㅔ">#REF!</definedName>
    <definedName name="ㅕ">#REF!</definedName>
    <definedName name="ㅕ422">[70]대치판정!#REF!</definedName>
    <definedName name="ㅕㅏㅕ">BlankMacro1</definedName>
    <definedName name="ㅕㅑ갸됴서">BlankMacro1</definedName>
    <definedName name="ㅕㅔㅔㅔㅔㅔㅔㅔㅔㅔㅔ">[20]자재단가비교표!#REF!</definedName>
    <definedName name="ㅕㅕㅑㅐ">BlankMacro1</definedName>
    <definedName name="ㅗ1019">#REF!</definedName>
    <definedName name="ㅗ315">[188]신우!#REF!</definedName>
    <definedName name="ㅗ415">#REF!</definedName>
    <definedName name="ㅗ461">#REF!</definedName>
    <definedName name="ㅗㅓ">BlankMacro1</definedName>
    <definedName name="ㅗㅓㅏ">BlankMacro1</definedName>
    <definedName name="ㅛㄷ굣겯ㄱ">BlankMacro1</definedName>
    <definedName name="ㅛ수ㅕ">BlankMacro1</definedName>
    <definedName name="ㅛㅕ">BlankMacro1</definedName>
    <definedName name="ㅛㅕㅑ">BlankMacro1</definedName>
    <definedName name="ㅛㅛ">BlankMacro1</definedName>
    <definedName name="ㅜㄱ쇼ㅜㅕㅜ">BlankMacro1</definedName>
    <definedName name="ㅜ겨ㅑㅡㅑ">BlankMacro1</definedName>
    <definedName name="ㅜ쇼ㅕㅜ">BlankMacro1</definedName>
    <definedName name="ㅜㅕㅛ">BlankMacro1</definedName>
    <definedName name="ㅠ121">#REF!</definedName>
    <definedName name="ㅠ겨ㅡ">BlankMacro1</definedName>
    <definedName name="ㅡㅁㅊ개14">[56]!Macro13</definedName>
    <definedName name="ㅡㅡ">BlankMacro1</definedName>
    <definedName name="ㅣ">[20]자재단가비교표!#REF!</definedName>
    <definedName name="ㅣ16">#REF!</definedName>
    <definedName name="ㅣ275">#REF!</definedName>
    <definedName name="ㅣ81">#REF!</definedName>
    <definedName name="ㅣ아ㅣ앟">#REF!</definedName>
  </definedNames>
  <calcPr calcId="181029"/>
</workbook>
</file>

<file path=xl/calcChain.xml><?xml version="1.0" encoding="utf-8"?>
<calcChain xmlns="http://schemas.openxmlformats.org/spreadsheetml/2006/main">
  <c r="A672" i="8" l="1"/>
  <c r="A673" i="8" s="1"/>
  <c r="A674" i="8" s="1"/>
  <c r="A675" i="8" s="1"/>
  <c r="A648" i="8" l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O662" i="8"/>
  <c r="O661" i="8"/>
  <c r="O660" i="8"/>
  <c r="O650" i="8"/>
  <c r="O649" i="8"/>
  <c r="O648" i="8"/>
  <c r="O624" i="8"/>
  <c r="M7" i="8"/>
  <c r="K90" i="8"/>
  <c r="K86" i="8"/>
  <c r="K185" i="8"/>
  <c r="K184" i="8"/>
  <c r="O96" i="8"/>
  <c r="K94" i="8"/>
  <c r="M4" i="8"/>
  <c r="K64" i="8"/>
  <c r="K57" i="8"/>
  <c r="K5" i="8"/>
  <c r="K4" i="8"/>
  <c r="G638" i="8"/>
  <c r="I638" i="8"/>
  <c r="I635" i="8"/>
  <c r="I634" i="8"/>
  <c r="O416" i="8"/>
  <c r="AM361" i="8"/>
  <c r="AM360" i="8"/>
  <c r="AL360" i="8"/>
  <c r="AG358" i="8"/>
  <c r="I134" i="8"/>
  <c r="I109" i="8"/>
  <c r="I96" i="8"/>
  <c r="I91" i="8"/>
  <c r="I90" i="8"/>
  <c r="G90" i="8"/>
  <c r="I86" i="8"/>
  <c r="K65" i="8"/>
  <c r="I65" i="8"/>
  <c r="G59" i="8"/>
  <c r="I5" i="8"/>
  <c r="I4" i="8"/>
  <c r="G635" i="8"/>
  <c r="G634" i="8"/>
  <c r="G603" i="8"/>
  <c r="G184" i="8"/>
  <c r="G185" i="8"/>
  <c r="G134" i="8"/>
  <c r="G86" i="8"/>
  <c r="G63" i="8"/>
  <c r="G57" i="8"/>
  <c r="G5" i="8"/>
  <c r="G4" i="8"/>
  <c r="O665" i="8"/>
  <c r="O627" i="8"/>
  <c r="I345" i="8"/>
  <c r="K345" i="8"/>
  <c r="K635" i="8"/>
  <c r="K634" i="8"/>
  <c r="K619" i="8"/>
  <c r="K616" i="8"/>
  <c r="K603" i="8"/>
  <c r="I379" i="8"/>
  <c r="V358" i="8"/>
  <c r="W358" i="8"/>
  <c r="U358" i="8"/>
  <c r="AK358" i="8"/>
  <c r="AJ358" i="8"/>
  <c r="AI358" i="8"/>
  <c r="AH358" i="8"/>
  <c r="S358" i="8"/>
  <c r="T358" i="8"/>
  <c r="X324" i="8"/>
  <c r="T324" i="8"/>
  <c r="K134" i="8"/>
  <c r="K117" i="8"/>
  <c r="K109" i="8"/>
  <c r="K85" i="8"/>
  <c r="K84" i="8"/>
  <c r="K83" i="8"/>
  <c r="K82" i="8"/>
  <c r="K81" i="8"/>
  <c r="K80" i="8"/>
  <c r="K79" i="8"/>
  <c r="K78" i="8"/>
  <c r="K77" i="8"/>
  <c r="K76" i="8"/>
  <c r="K75" i="8"/>
  <c r="K59" i="8"/>
  <c r="K55" i="8"/>
  <c r="K54" i="8"/>
  <c r="I616" i="8"/>
  <c r="I603" i="8"/>
  <c r="O599" i="8"/>
  <c r="O588" i="8"/>
  <c r="O545" i="8"/>
  <c r="O536" i="8"/>
  <c r="O577" i="8"/>
  <c r="O566" i="8"/>
  <c r="O555" i="8"/>
  <c r="O535" i="8"/>
  <c r="O534" i="8"/>
  <c r="AP367" i="8"/>
  <c r="AP366" i="8"/>
  <c r="AP365" i="8"/>
  <c r="AP364" i="8"/>
  <c r="AP363" i="8"/>
  <c r="I410" i="8" s="1"/>
  <c r="AP362" i="8"/>
  <c r="AP361" i="8"/>
  <c r="AP360" i="8"/>
  <c r="AR367" i="8"/>
  <c r="I371" i="8" s="1"/>
  <c r="AR366" i="8"/>
  <c r="I370" i="8" s="1"/>
  <c r="AR365" i="8"/>
  <c r="I369" i="8" s="1"/>
  <c r="AR364" i="8"/>
  <c r="I368" i="8" s="1"/>
  <c r="AR363" i="8"/>
  <c r="I367" i="8" s="1"/>
  <c r="AR362" i="8"/>
  <c r="I366" i="8" s="1"/>
  <c r="AR361" i="8"/>
  <c r="I365" i="8" s="1"/>
  <c r="AR360" i="8"/>
  <c r="I364" i="8" s="1"/>
  <c r="AR359" i="8"/>
  <c r="I363" i="8" s="1"/>
  <c r="Y321" i="8"/>
  <c r="I184" i="8"/>
  <c r="I117" i="8"/>
  <c r="I111" i="8"/>
  <c r="I110" i="8"/>
  <c r="I94" i="8"/>
  <c r="AR358" i="8" l="1"/>
  <c r="I362" i="8" s="1"/>
  <c r="I63" i="8"/>
  <c r="I59" i="8"/>
  <c r="I57" i="8"/>
  <c r="I55" i="8"/>
  <c r="I54" i="8"/>
  <c r="G616" i="8" l="1"/>
  <c r="G117" i="8" l="1"/>
  <c r="G109" i="8"/>
  <c r="G94" i="8" l="1"/>
  <c r="G65" i="8"/>
  <c r="G55" i="8"/>
  <c r="G54" i="8"/>
  <c r="M5" i="8"/>
  <c r="O5" i="8" s="1"/>
  <c r="O4" i="8"/>
  <c r="K379" i="8"/>
  <c r="O136" i="8"/>
  <c r="O135" i="8"/>
  <c r="O123" i="8"/>
  <c r="I663" i="8"/>
  <c r="O663" i="8" s="1"/>
  <c r="O680" i="8"/>
  <c r="O679" i="8"/>
  <c r="O678" i="8"/>
  <c r="O677" i="8"/>
  <c r="O676" i="8"/>
  <c r="O675" i="8"/>
  <c r="O674" i="8"/>
  <c r="O673" i="8"/>
  <c r="O672" i="8"/>
  <c r="O671" i="8"/>
  <c r="O670" i="8"/>
  <c r="O669" i="8"/>
  <c r="O668" i="8"/>
  <c r="O667" i="8"/>
  <c r="O666" i="8"/>
  <c r="O664" i="8"/>
  <c r="O659" i="8"/>
  <c r="O658" i="8"/>
  <c r="O657" i="8"/>
  <c r="O656" i="8"/>
  <c r="O655" i="8"/>
  <c r="O654" i="8"/>
  <c r="O653" i="8"/>
  <c r="O652" i="8"/>
  <c r="O651" i="8"/>
  <c r="O647" i="8"/>
  <c r="O646" i="8"/>
  <c r="O645" i="8"/>
  <c r="O644" i="8"/>
  <c r="O643" i="8"/>
  <c r="O642" i="8"/>
  <c r="O641" i="8"/>
  <c r="O640" i="8"/>
  <c r="O639" i="8"/>
  <c r="AD358" i="8" l="1"/>
  <c r="K362" i="8" s="1"/>
  <c r="O362" i="8" s="1"/>
  <c r="K111" i="8"/>
  <c r="X360" i="8"/>
  <c r="K389" i="8" s="1"/>
  <c r="AD351" i="8"/>
  <c r="K355" i="8" s="1"/>
  <c r="O355" i="8" s="1"/>
  <c r="G619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228" i="8"/>
  <c r="S227" i="8"/>
  <c r="S226" i="8"/>
  <c r="S225" i="8"/>
  <c r="S224" i="8"/>
  <c r="S223" i="8"/>
  <c r="S222" i="8"/>
  <c r="S221" i="8"/>
  <c r="S220" i="8"/>
  <c r="S219" i="8"/>
  <c r="S218" i="8"/>
  <c r="S217" i="8"/>
  <c r="S216" i="8"/>
  <c r="S215" i="8"/>
  <c r="S214" i="8"/>
  <c r="G175" i="8"/>
  <c r="G111" i="8"/>
  <c r="G69" i="8" l="1"/>
  <c r="G68" i="8"/>
  <c r="G67" i="8"/>
  <c r="G66" i="8"/>
  <c r="E5" i="8"/>
  <c r="E4" i="8"/>
  <c r="O180" i="8"/>
  <c r="O179" i="8"/>
  <c r="O492" i="8"/>
  <c r="O491" i="8"/>
  <c r="O490" i="8"/>
  <c r="O489" i="8"/>
  <c r="O488" i="8"/>
  <c r="O487" i="8"/>
  <c r="O486" i="8"/>
  <c r="O485" i="8"/>
  <c r="O484" i="8"/>
  <c r="O483" i="8"/>
  <c r="O482" i="8"/>
  <c r="O481" i="8"/>
  <c r="O480" i="8"/>
  <c r="O479" i="8"/>
  <c r="O478" i="8"/>
  <c r="O477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O464" i="8"/>
  <c r="O463" i="8"/>
  <c r="O307" i="8"/>
  <c r="O306" i="8"/>
  <c r="O305" i="8"/>
  <c r="O304" i="8"/>
  <c r="O303" i="8"/>
  <c r="O302" i="8"/>
  <c r="O301" i="8"/>
  <c r="O300" i="8"/>
  <c r="O299" i="8"/>
  <c r="O298" i="8"/>
  <c r="O297" i="8"/>
  <c r="O296" i="8"/>
  <c r="O295" i="8"/>
  <c r="O294" i="8"/>
  <c r="O293" i="8"/>
  <c r="O292" i="8"/>
  <c r="O568" i="8"/>
  <c r="O557" i="8"/>
  <c r="O556" i="8"/>
  <c r="G64" i="8"/>
  <c r="O634" i="8" l="1"/>
  <c r="O635" i="8"/>
  <c r="O64" i="8"/>
  <c r="A5" i="8" l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K602" i="8"/>
  <c r="U333" i="8"/>
  <c r="U332" i="8"/>
  <c r="U331" i="8"/>
  <c r="U330" i="8"/>
  <c r="U329" i="8"/>
  <c r="U328" i="8"/>
  <c r="U327" i="8"/>
  <c r="K112" i="8"/>
  <c r="Y333" i="8"/>
  <c r="Y332" i="8"/>
  <c r="Y331" i="8"/>
  <c r="Y330" i="8"/>
  <c r="Y329" i="8"/>
  <c r="Y328" i="8"/>
  <c r="Y327" i="8"/>
  <c r="Z327" i="8" s="1"/>
  <c r="G331" i="8" s="1"/>
  <c r="A180" i="8" l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I182" i="8"/>
  <c r="I181" i="8"/>
  <c r="I175" i="8"/>
  <c r="O191" i="8" l="1"/>
  <c r="O190" i="8"/>
  <c r="O189" i="8"/>
  <c r="O188" i="8"/>
  <c r="O456" i="8" l="1"/>
  <c r="O455" i="8"/>
  <c r="O454" i="8"/>
  <c r="O453" i="8"/>
  <c r="O452" i="8"/>
  <c r="O451" i="8"/>
  <c r="O630" i="8" l="1"/>
  <c r="O638" i="8"/>
  <c r="O637" i="8"/>
  <c r="O636" i="8"/>
  <c r="O633" i="8"/>
  <c r="O632" i="8"/>
  <c r="O631" i="8"/>
  <c r="O629" i="8"/>
  <c r="O628" i="8"/>
  <c r="O626" i="8" l="1"/>
  <c r="O625" i="8"/>
  <c r="O623" i="8"/>
  <c r="O622" i="8"/>
  <c r="O621" i="8" l="1"/>
  <c r="O291" i="8"/>
  <c r="O290" i="8"/>
  <c r="O289" i="8"/>
  <c r="O288" i="8"/>
  <c r="O287" i="8"/>
  <c r="O286" i="8"/>
  <c r="O285" i="8"/>
  <c r="O284" i="8"/>
  <c r="O283" i="8"/>
  <c r="O282" i="8"/>
  <c r="O213" i="8"/>
  <c r="O212" i="8"/>
  <c r="O211" i="8"/>
  <c r="O210" i="8"/>
  <c r="O209" i="8"/>
  <c r="O208" i="8"/>
  <c r="O207" i="8"/>
  <c r="O206" i="8"/>
  <c r="O205" i="8"/>
  <c r="O139" i="8" l="1"/>
  <c r="O138" i="8"/>
  <c r="Z333" i="8" l="1"/>
  <c r="Z332" i="8"/>
  <c r="Z331" i="8"/>
  <c r="Z330" i="8"/>
  <c r="Z329" i="8"/>
  <c r="Z328" i="8"/>
  <c r="I331" i="8"/>
  <c r="Y326" i="8"/>
  <c r="Z326" i="8" s="1"/>
  <c r="Y325" i="8"/>
  <c r="Z325" i="8" s="1"/>
  <c r="Y324" i="8"/>
  <c r="Z324" i="8" s="1"/>
  <c r="Y323" i="8"/>
  <c r="Z323" i="8" s="1"/>
  <c r="Y322" i="8"/>
  <c r="Z322" i="8" s="1"/>
  <c r="Z321" i="8"/>
  <c r="I326" i="8" l="1"/>
  <c r="G326" i="8"/>
  <c r="I329" i="8"/>
  <c r="G329" i="8"/>
  <c r="I327" i="8"/>
  <c r="G327" i="8"/>
  <c r="I335" i="8"/>
  <c r="G335" i="8"/>
  <c r="I330" i="8"/>
  <c r="G330" i="8"/>
  <c r="I336" i="8"/>
  <c r="G336" i="8"/>
  <c r="I328" i="8"/>
  <c r="G328" i="8"/>
  <c r="I332" i="8"/>
  <c r="G332" i="8"/>
  <c r="I333" i="8"/>
  <c r="G333" i="8"/>
  <c r="I334" i="8"/>
  <c r="G334" i="8"/>
  <c r="G325" i="8"/>
  <c r="I325" i="8"/>
  <c r="I337" i="8"/>
  <c r="G337" i="8"/>
  <c r="I619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620" i="8"/>
  <c r="U326" i="8"/>
  <c r="U325" i="8"/>
  <c r="U324" i="8"/>
  <c r="U323" i="8"/>
  <c r="U322" i="8"/>
  <c r="U321" i="8"/>
  <c r="K610" i="8"/>
  <c r="V321" i="8" l="1"/>
  <c r="K325" i="8" s="1"/>
  <c r="O265" i="8"/>
  <c r="O264" i="8"/>
  <c r="O325" i="8" l="1"/>
  <c r="X361" i="8" l="1"/>
  <c r="K390" i="8" s="1"/>
  <c r="V333" i="8" l="1"/>
  <c r="K337" i="8" s="1"/>
  <c r="O337" i="8" s="1"/>
  <c r="V332" i="8"/>
  <c r="K336" i="8" s="1"/>
  <c r="O336" i="8" s="1"/>
  <c r="V331" i="8"/>
  <c r="K335" i="8" s="1"/>
  <c r="O335" i="8" s="1"/>
  <c r="V330" i="8"/>
  <c r="K334" i="8" s="1"/>
  <c r="O334" i="8" s="1"/>
  <c r="V329" i="8"/>
  <c r="K333" i="8" s="1"/>
  <c r="O333" i="8" s="1"/>
  <c r="V328" i="8"/>
  <c r="K332" i="8" s="1"/>
  <c r="O332" i="8" s="1"/>
  <c r="V327" i="8"/>
  <c r="K331" i="8" s="1"/>
  <c r="O331" i="8" s="1"/>
  <c r="V326" i="8"/>
  <c r="K330" i="8" s="1"/>
  <c r="O330" i="8" s="1"/>
  <c r="V325" i="8"/>
  <c r="K329" i="8" s="1"/>
  <c r="O329" i="8" s="1"/>
  <c r="V324" i="8"/>
  <c r="K328" i="8" s="1"/>
  <c r="O328" i="8" s="1"/>
  <c r="V323" i="8"/>
  <c r="K327" i="8" s="1"/>
  <c r="O327" i="8" s="1"/>
  <c r="V322" i="8"/>
  <c r="K326" i="8" s="1"/>
  <c r="O326" i="8" s="1"/>
  <c r="O59" i="8" l="1"/>
  <c r="O177" i="8"/>
  <c r="O618" i="8"/>
  <c r="O150" i="8" l="1"/>
  <c r="O149" i="8"/>
  <c r="O148" i="8"/>
  <c r="O147" i="8"/>
  <c r="O146" i="8"/>
  <c r="O145" i="8"/>
  <c r="O152" i="8"/>
  <c r="O144" i="8"/>
  <c r="O143" i="8"/>
  <c r="O142" i="8"/>
  <c r="O141" i="8"/>
  <c r="O617" i="8" l="1"/>
  <c r="Y69" i="8" l="1"/>
  <c r="X69" i="8"/>
  <c r="W69" i="8"/>
  <c r="V69" i="8"/>
  <c r="Y62" i="8"/>
  <c r="X62" i="8"/>
  <c r="W62" i="8"/>
  <c r="V62" i="8"/>
  <c r="O58" i="8"/>
  <c r="W66" i="8" l="1"/>
  <c r="W65" i="8"/>
  <c r="X65" i="8"/>
  <c r="W67" i="8"/>
  <c r="Y68" i="8"/>
  <c r="Y65" i="8"/>
  <c r="V67" i="8"/>
  <c r="V66" i="8"/>
  <c r="Y67" i="8"/>
  <c r="V63" i="8"/>
  <c r="V64" i="8"/>
  <c r="V68" i="8"/>
  <c r="X66" i="8"/>
  <c r="W63" i="8"/>
  <c r="V65" i="8"/>
  <c r="W64" i="8"/>
  <c r="W68" i="8"/>
  <c r="X67" i="8"/>
  <c r="Y66" i="8"/>
  <c r="X63" i="8"/>
  <c r="X64" i="8"/>
  <c r="X68" i="8"/>
  <c r="Y63" i="8"/>
  <c r="Y64" i="8"/>
  <c r="O601" i="8"/>
  <c r="O600" i="8"/>
  <c r="O598" i="8"/>
  <c r="O597" i="8"/>
  <c r="O596" i="8"/>
  <c r="O595" i="8"/>
  <c r="O594" i="8"/>
  <c r="O593" i="8"/>
  <c r="O592" i="8"/>
  <c r="O591" i="8"/>
  <c r="O590" i="8"/>
  <c r="O589" i="8"/>
  <c r="O587" i="8"/>
  <c r="O586" i="8"/>
  <c r="O585" i="8"/>
  <c r="O584" i="8"/>
  <c r="O583" i="8"/>
  <c r="O582" i="8"/>
  <c r="O581" i="8"/>
  <c r="O580" i="8"/>
  <c r="O579" i="8"/>
  <c r="O578" i="8"/>
  <c r="O576" i="8"/>
  <c r="O575" i="8"/>
  <c r="O574" i="8"/>
  <c r="O573" i="8"/>
  <c r="O572" i="8"/>
  <c r="O571" i="8"/>
  <c r="O570" i="8"/>
  <c r="O569" i="8"/>
  <c r="O567" i="8"/>
  <c r="O565" i="8"/>
  <c r="O564" i="8"/>
  <c r="O563" i="8"/>
  <c r="O562" i="8"/>
  <c r="O561" i="8"/>
  <c r="O560" i="8"/>
  <c r="O559" i="8"/>
  <c r="O558" i="8"/>
  <c r="O554" i="8"/>
  <c r="O553" i="8"/>
  <c r="O552" i="8"/>
  <c r="O551" i="8"/>
  <c r="O550" i="8"/>
  <c r="O549" i="8"/>
  <c r="O548" i="8"/>
  <c r="O547" i="8"/>
  <c r="O546" i="8"/>
  <c r="O544" i="8"/>
  <c r="O543" i="8"/>
  <c r="O542" i="8"/>
  <c r="O541" i="8"/>
  <c r="O540" i="8"/>
  <c r="O539" i="8"/>
  <c r="O538" i="8"/>
  <c r="O537" i="8"/>
  <c r="O533" i="8"/>
  <c r="O532" i="8"/>
  <c r="O531" i="8"/>
  <c r="O530" i="8"/>
  <c r="O529" i="8"/>
  <c r="O528" i="8"/>
  <c r="O527" i="8"/>
  <c r="O526" i="8"/>
  <c r="O525" i="8"/>
  <c r="O524" i="8"/>
  <c r="O523" i="8"/>
  <c r="O522" i="8"/>
  <c r="O521" i="8"/>
  <c r="O520" i="8"/>
  <c r="O519" i="8"/>
  <c r="O518" i="8"/>
  <c r="O517" i="8"/>
  <c r="O516" i="8"/>
  <c r="O515" i="8"/>
  <c r="O514" i="8"/>
  <c r="O513" i="8"/>
  <c r="O512" i="8"/>
  <c r="O511" i="8"/>
  <c r="O510" i="8"/>
  <c r="O509" i="8"/>
  <c r="O508" i="8"/>
  <c r="O507" i="8"/>
  <c r="O506" i="8"/>
  <c r="O505" i="8"/>
  <c r="O504" i="8"/>
  <c r="O503" i="8"/>
  <c r="O502" i="8"/>
  <c r="O501" i="8"/>
  <c r="O500" i="8"/>
  <c r="O499" i="8"/>
  <c r="O498" i="8"/>
  <c r="O497" i="8"/>
  <c r="O496" i="8"/>
  <c r="O495" i="8"/>
  <c r="O494" i="8"/>
  <c r="O493" i="8"/>
  <c r="O616" i="8" l="1"/>
  <c r="G602" i="8"/>
  <c r="AB367" i="8"/>
  <c r="AB366" i="8"/>
  <c r="AB365" i="8"/>
  <c r="AB364" i="8"/>
  <c r="AB363" i="8"/>
  <c r="K410" i="8" s="1"/>
  <c r="O410" i="8" s="1"/>
  <c r="AB362" i="8"/>
  <c r="AB361" i="8"/>
  <c r="AB360" i="8"/>
  <c r="AO367" i="8"/>
  <c r="AN367" i="8"/>
  <c r="AO366" i="8"/>
  <c r="AN366" i="8"/>
  <c r="AO365" i="8"/>
  <c r="AN365" i="8"/>
  <c r="AO364" i="8"/>
  <c r="AN364" i="8"/>
  <c r="AO363" i="8"/>
  <c r="AN363" i="8"/>
  <c r="AO362" i="8"/>
  <c r="AN362" i="8"/>
  <c r="AO361" i="8"/>
  <c r="AN361" i="8"/>
  <c r="AO360" i="8"/>
  <c r="AN360" i="8"/>
  <c r="AM367" i="8"/>
  <c r="I404" i="8" s="1"/>
  <c r="AM366" i="8"/>
  <c r="I403" i="8" s="1"/>
  <c r="AM365" i="8"/>
  <c r="I402" i="8" s="1"/>
  <c r="AM364" i="8"/>
  <c r="I401" i="8" s="1"/>
  <c r="AM363" i="8"/>
  <c r="I400" i="8" s="1"/>
  <c r="AM362" i="8"/>
  <c r="I399" i="8" s="1"/>
  <c r="I398" i="8"/>
  <c r="AL367" i="8"/>
  <c r="I396" i="8" s="1"/>
  <c r="AL366" i="8"/>
  <c r="I395" i="8" s="1"/>
  <c r="AL365" i="8"/>
  <c r="I394" i="8" s="1"/>
  <c r="AL364" i="8"/>
  <c r="I393" i="8" s="1"/>
  <c r="AL363" i="8"/>
  <c r="AL362" i="8"/>
  <c r="I391" i="8" s="1"/>
  <c r="AL361" i="8"/>
  <c r="I390" i="8" s="1"/>
  <c r="I389" i="8"/>
  <c r="I409" i="8" l="1"/>
  <c r="I407" i="8"/>
  <c r="I406" i="8"/>
  <c r="I408" i="8"/>
  <c r="I405" i="8"/>
  <c r="I392" i="8"/>
  <c r="G112" i="8"/>
  <c r="K67" i="8" l="1"/>
  <c r="K68" i="8"/>
  <c r="K69" i="8"/>
  <c r="S92" i="8" l="1"/>
  <c r="K110" i="8" l="1"/>
  <c r="G91" i="8"/>
  <c r="K91" i="8"/>
  <c r="G110" i="8"/>
  <c r="O613" i="8" l="1"/>
  <c r="AR351" i="8" l="1"/>
  <c r="I355" i="8" s="1"/>
  <c r="I397" i="8"/>
  <c r="AR357" i="8"/>
  <c r="I361" i="8" s="1"/>
  <c r="AR356" i="8"/>
  <c r="I360" i="8" s="1"/>
  <c r="AR355" i="8"/>
  <c r="I359" i="8" s="1"/>
  <c r="AR354" i="8"/>
  <c r="I358" i="8" s="1"/>
  <c r="AR353" i="8"/>
  <c r="I357" i="8" s="1"/>
  <c r="AR352" i="8"/>
  <c r="I356" i="8" s="1"/>
  <c r="X362" i="8"/>
  <c r="AD367" i="8"/>
  <c r="AD366" i="8"/>
  <c r="AD365" i="8"/>
  <c r="AD364" i="8"/>
  <c r="AD363" i="8"/>
  <c r="AD362" i="8"/>
  <c r="AD361" i="8"/>
  <c r="AD360" i="8"/>
  <c r="AD359" i="8"/>
  <c r="K363" i="8" s="1"/>
  <c r="AD357" i="8"/>
  <c r="AD356" i="8"/>
  <c r="AD355" i="8"/>
  <c r="K359" i="8" s="1"/>
  <c r="AD354" i="8"/>
  <c r="AD353" i="8"/>
  <c r="AD352" i="8"/>
  <c r="K391" i="8" l="1"/>
  <c r="K364" i="8"/>
  <c r="K368" i="8"/>
  <c r="K357" i="8"/>
  <c r="O357" i="8" s="1"/>
  <c r="K361" i="8"/>
  <c r="K366" i="8"/>
  <c r="K370" i="8"/>
  <c r="K358" i="8"/>
  <c r="O358" i="8" s="1"/>
  <c r="K367" i="8"/>
  <c r="K371" i="8"/>
  <c r="K356" i="8"/>
  <c r="O356" i="8" s="1"/>
  <c r="K360" i="8"/>
  <c r="K365" i="8"/>
  <c r="K369" i="8"/>
  <c r="O363" i="8" l="1"/>
  <c r="K175" i="8"/>
  <c r="R52" i="8" l="1"/>
  <c r="R51" i="8"/>
  <c r="R50" i="8"/>
  <c r="R48" i="8"/>
  <c r="R49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G71" i="8"/>
  <c r="G70" i="8"/>
  <c r="K66" i="8" l="1"/>
  <c r="O609" i="8" l="1"/>
  <c r="O615" i="8"/>
  <c r="O614" i="8"/>
  <c r="O608" i="8"/>
  <c r="O607" i="8"/>
  <c r="O612" i="8"/>
  <c r="O611" i="8"/>
  <c r="O610" i="8"/>
  <c r="O606" i="8"/>
  <c r="O605" i="8"/>
  <c r="O604" i="8"/>
  <c r="O603" i="8"/>
  <c r="O602" i="8"/>
  <c r="O415" i="8"/>
  <c r="O414" i="8"/>
  <c r="O413" i="8"/>
  <c r="O412" i="8"/>
  <c r="O411" i="8"/>
  <c r="O388" i="8"/>
  <c r="O387" i="8"/>
  <c r="O386" i="8"/>
  <c r="O385" i="8"/>
  <c r="O384" i="8"/>
  <c r="O383" i="8"/>
  <c r="O382" i="8"/>
  <c r="O381" i="8"/>
  <c r="O380" i="8"/>
  <c r="O379" i="8"/>
  <c r="O378" i="8"/>
  <c r="O377" i="8"/>
  <c r="O376" i="8"/>
  <c r="O375" i="8"/>
  <c r="O374" i="8"/>
  <c r="O373" i="8"/>
  <c r="O372" i="8"/>
  <c r="O354" i="8"/>
  <c r="O353" i="8"/>
  <c r="O352" i="8"/>
  <c r="O351" i="8"/>
  <c r="O350" i="8"/>
  <c r="O349" i="8"/>
  <c r="O348" i="8"/>
  <c r="O347" i="8"/>
  <c r="O346" i="8"/>
  <c r="O345" i="8"/>
  <c r="O344" i="8"/>
  <c r="O343" i="8"/>
  <c r="O342" i="8"/>
  <c r="O341" i="8"/>
  <c r="O340" i="8"/>
  <c r="O339" i="8"/>
  <c r="O338" i="8"/>
  <c r="O324" i="8"/>
  <c r="O323" i="8"/>
  <c r="O322" i="8"/>
  <c r="O321" i="8"/>
  <c r="O320" i="8"/>
  <c r="O319" i="8"/>
  <c r="O318" i="8"/>
  <c r="O317" i="8"/>
  <c r="O316" i="8"/>
  <c r="O315" i="8"/>
  <c r="O314" i="8"/>
  <c r="O313" i="8"/>
  <c r="O312" i="8"/>
  <c r="O311" i="8"/>
  <c r="O310" i="8"/>
  <c r="O309" i="8"/>
  <c r="O308" i="8"/>
  <c r="O281" i="8"/>
  <c r="O280" i="8"/>
  <c r="O279" i="8"/>
  <c r="O278" i="8"/>
  <c r="O277" i="8"/>
  <c r="O276" i="8"/>
  <c r="O275" i="8"/>
  <c r="O274" i="8"/>
  <c r="O273" i="8"/>
  <c r="O272" i="8"/>
  <c r="O271" i="8"/>
  <c r="O270" i="8"/>
  <c r="O269" i="8"/>
  <c r="O268" i="8"/>
  <c r="O267" i="8"/>
  <c r="O266" i="8"/>
  <c r="O263" i="8"/>
  <c r="O262" i="8"/>
  <c r="O261" i="8"/>
  <c r="O260" i="8"/>
  <c r="O259" i="8"/>
  <c r="O258" i="8"/>
  <c r="O257" i="8"/>
  <c r="O256" i="8"/>
  <c r="O255" i="8"/>
  <c r="O254" i="8"/>
  <c r="O253" i="8"/>
  <c r="O252" i="8"/>
  <c r="O251" i="8"/>
  <c r="O250" i="8"/>
  <c r="O249" i="8"/>
  <c r="O248" i="8"/>
  <c r="O247" i="8"/>
  <c r="O246" i="8"/>
  <c r="O245" i="8"/>
  <c r="O244" i="8"/>
  <c r="O243" i="8"/>
  <c r="O242" i="8"/>
  <c r="O241" i="8"/>
  <c r="O240" i="8"/>
  <c r="O239" i="8"/>
  <c r="O238" i="8"/>
  <c r="O237" i="8"/>
  <c r="O236" i="8"/>
  <c r="O235" i="8"/>
  <c r="O234" i="8"/>
  <c r="O233" i="8"/>
  <c r="O232" i="8"/>
  <c r="O231" i="8"/>
  <c r="O230" i="8"/>
  <c r="O229" i="8"/>
  <c r="O228" i="8"/>
  <c r="O227" i="8"/>
  <c r="O226" i="8"/>
  <c r="O225" i="8"/>
  <c r="O224" i="8"/>
  <c r="O223" i="8"/>
  <c r="O222" i="8"/>
  <c r="O221" i="8"/>
  <c r="O220" i="8"/>
  <c r="O219" i="8"/>
  <c r="O218" i="8"/>
  <c r="O217" i="8"/>
  <c r="O216" i="8"/>
  <c r="O215" i="8"/>
  <c r="O214" i="8"/>
  <c r="O187" i="8"/>
  <c r="O186" i="8"/>
  <c r="O185" i="8"/>
  <c r="O184" i="8"/>
  <c r="O183" i="8"/>
  <c r="O182" i="8"/>
  <c r="O181" i="8"/>
  <c r="O178" i="8"/>
  <c r="O62" i="8"/>
  <c r="O176" i="8"/>
  <c r="O175" i="8"/>
  <c r="O174" i="8"/>
  <c r="O173" i="8"/>
  <c r="O172" i="8"/>
  <c r="O171" i="8"/>
  <c r="O170" i="8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1" i="8"/>
  <c r="O140" i="8"/>
  <c r="O137" i="8"/>
  <c r="O134" i="8"/>
  <c r="O133" i="8"/>
  <c r="O132" i="8"/>
  <c r="O131" i="8"/>
  <c r="O130" i="8"/>
  <c r="O129" i="8"/>
  <c r="O128" i="8"/>
  <c r="O127" i="8"/>
  <c r="O126" i="8"/>
  <c r="O125" i="8"/>
  <c r="O124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5" i="8"/>
  <c r="O94" i="8"/>
  <c r="O93" i="8"/>
  <c r="O92" i="8"/>
  <c r="O91" i="8"/>
  <c r="O90" i="8"/>
  <c r="O47" i="8"/>
  <c r="S47" i="8" s="1"/>
  <c r="M52" i="8" s="1"/>
  <c r="O52" i="8" s="1"/>
  <c r="S52" i="8" s="1"/>
  <c r="O46" i="8"/>
  <c r="S46" i="8" s="1"/>
  <c r="M51" i="8" s="1"/>
  <c r="O51" i="8" s="1"/>
  <c r="S51" i="8" s="1"/>
  <c r="O45" i="8"/>
  <c r="S45" i="8" s="1"/>
  <c r="M50" i="8" s="1"/>
  <c r="O50" i="8" s="1"/>
  <c r="S50" i="8" s="1"/>
  <c r="O44" i="8"/>
  <c r="S44" i="8" s="1"/>
  <c r="M49" i="8" s="1"/>
  <c r="O49" i="8" s="1"/>
  <c r="S49" i="8" s="1"/>
  <c r="O43" i="8"/>
  <c r="S43" i="8" s="1"/>
  <c r="M48" i="8" s="1"/>
  <c r="O48" i="8" s="1"/>
  <c r="S48" i="8" s="1"/>
  <c r="O42" i="8"/>
  <c r="S42" i="8" s="1"/>
  <c r="O41" i="8"/>
  <c r="S41" i="8" s="1"/>
  <c r="O40" i="8"/>
  <c r="S40" i="8" s="1"/>
  <c r="O39" i="8"/>
  <c r="S39" i="8" s="1"/>
  <c r="O38" i="8"/>
  <c r="S38" i="8" s="1"/>
  <c r="O37" i="8"/>
  <c r="S37" i="8" s="1"/>
  <c r="O36" i="8"/>
  <c r="S36" i="8" s="1"/>
  <c r="O35" i="8"/>
  <c r="S35" i="8" s="1"/>
  <c r="O34" i="8"/>
  <c r="S34" i="8" s="1"/>
  <c r="O33" i="8"/>
  <c r="S33" i="8" s="1"/>
  <c r="O32" i="8"/>
  <c r="S32" i="8" s="1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462" i="8"/>
  <c r="O461" i="8"/>
  <c r="O460" i="8"/>
  <c r="O459" i="8"/>
  <c r="O458" i="8"/>
  <c r="O457" i="8"/>
  <c r="O450" i="8"/>
  <c r="O449" i="8"/>
  <c r="O448" i="8"/>
  <c r="O447" i="8"/>
  <c r="O446" i="8"/>
  <c r="O445" i="8"/>
  <c r="O444" i="8"/>
  <c r="O443" i="8"/>
  <c r="O442" i="8"/>
  <c r="O441" i="8"/>
  <c r="O440" i="8"/>
  <c r="O439" i="8"/>
  <c r="O438" i="8"/>
  <c r="O437" i="8"/>
  <c r="O436" i="8"/>
  <c r="O435" i="8"/>
  <c r="O434" i="8"/>
  <c r="O433" i="8"/>
  <c r="O432" i="8"/>
  <c r="O431" i="8"/>
  <c r="O430" i="8"/>
  <c r="O429" i="8"/>
  <c r="O428" i="8"/>
  <c r="O427" i="8"/>
  <c r="O426" i="8"/>
  <c r="O425" i="8"/>
  <c r="O424" i="8"/>
  <c r="O423" i="8"/>
  <c r="O422" i="8"/>
  <c r="O421" i="8"/>
  <c r="O420" i="8"/>
  <c r="O419" i="8"/>
  <c r="O418" i="8"/>
  <c r="O417" i="8"/>
  <c r="O69" i="8"/>
  <c r="O68" i="8"/>
  <c r="O67" i="8"/>
  <c r="O66" i="8"/>
  <c r="O65" i="8"/>
  <c r="O63" i="8"/>
  <c r="O61" i="8"/>
  <c r="O60" i="8"/>
  <c r="O56" i="8"/>
  <c r="O53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7" i="8" l="1"/>
  <c r="X366" i="8"/>
  <c r="X365" i="8"/>
  <c r="X364" i="8"/>
  <c r="X363" i="8"/>
  <c r="AA367" i="8"/>
  <c r="AA366" i="8"/>
  <c r="AA365" i="8"/>
  <c r="AA364" i="8"/>
  <c r="AA363" i="8"/>
  <c r="AA362" i="8"/>
  <c r="AA361" i="8"/>
  <c r="AA360" i="8"/>
  <c r="Y367" i="8"/>
  <c r="Y366" i="8"/>
  <c r="Y365" i="8"/>
  <c r="Y364" i="8"/>
  <c r="Y363" i="8"/>
  <c r="Y362" i="8"/>
  <c r="Y361" i="8"/>
  <c r="Y360" i="8"/>
  <c r="Z367" i="8"/>
  <c r="Z366" i="8"/>
  <c r="Z365" i="8"/>
  <c r="Z364" i="8"/>
  <c r="Z363" i="8"/>
  <c r="Z362" i="8"/>
  <c r="Z361" i="8"/>
  <c r="Z360" i="8"/>
  <c r="X367" i="8"/>
  <c r="O54" i="8"/>
  <c r="O681" i="8"/>
  <c r="K409" i="8" l="1"/>
  <c r="K407" i="8"/>
  <c r="K404" i="8"/>
  <c r="K397" i="8"/>
  <c r="K406" i="8"/>
  <c r="K408" i="8"/>
  <c r="O408" i="8" s="1"/>
  <c r="K405" i="8"/>
  <c r="K392" i="8"/>
  <c r="K400" i="8"/>
  <c r="K394" i="8"/>
  <c r="K399" i="8"/>
  <c r="K395" i="8"/>
  <c r="K396" i="8"/>
  <c r="K402" i="8"/>
  <c r="K398" i="8"/>
  <c r="K393" i="8"/>
  <c r="K401" i="8"/>
  <c r="K403" i="8"/>
  <c r="O409" i="8"/>
  <c r="O55" i="8"/>
  <c r="O406" i="8" l="1"/>
  <c r="O405" i="8"/>
  <c r="O407" i="8"/>
  <c r="O392" i="8"/>
  <c r="O397" i="8"/>
  <c r="O404" i="8"/>
  <c r="O389" i="8"/>
  <c r="O402" i="8"/>
  <c r="O400" i="8"/>
  <c r="O396" i="8"/>
  <c r="O370" i="8"/>
  <c r="O366" i="8"/>
  <c r="O360" i="8"/>
  <c r="O394" i="8"/>
  <c r="O398" i="8"/>
  <c r="O390" i="8"/>
  <c r="O403" i="8"/>
  <c r="O401" i="8"/>
  <c r="O399" i="8"/>
  <c r="O371" i="8"/>
  <c r="O369" i="8"/>
  <c r="O367" i="8"/>
  <c r="O365" i="8"/>
  <c r="O361" i="8"/>
  <c r="O359" i="8"/>
  <c r="O395" i="8"/>
  <c r="O393" i="8"/>
  <c r="O391" i="8"/>
  <c r="O368" i="8"/>
  <c r="O36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ickim</author>
    <author>user</author>
  </authors>
  <commentList>
    <comment ref="G6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리프톤</t>
        </r>
      </text>
    </comment>
    <comment ref="I6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대모</t>
        </r>
        <r>
          <rPr>
            <b/>
            <sz val="9"/>
            <color indexed="81"/>
            <rFont val="Tahoma"/>
            <family val="2"/>
          </rPr>
          <t xml:space="preserve"> ENG 
DMB 140(2023</t>
        </r>
        <r>
          <rPr>
            <b/>
            <sz val="9"/>
            <color indexed="81"/>
            <rFont val="돋움"/>
            <family val="3"/>
            <charset val="129"/>
          </rPr>
          <t>년도단가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7" authorId="1" shapeId="0" xr:uid="{958F3A49-D3F7-42DE-8C53-560FD30CACE1}">
      <text>
        <r>
          <rPr>
            <b/>
            <sz val="9"/>
            <color indexed="81"/>
            <rFont val="Tahoma"/>
            <family val="2"/>
          </rPr>
          <t>DVD 1P SLIM 4.7GB(HP)</t>
        </r>
      </text>
    </comment>
    <comment ref="K7" authorId="1" shapeId="0" xr:uid="{3AC43AE3-4A34-4474-BC90-A6BF48B038D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b/>
            <sz val="9"/>
            <color indexed="81"/>
            <rFont val="돋움"/>
            <family val="3"/>
            <charset val="129"/>
          </rPr>
          <t>공미디어</t>
        </r>
        <r>
          <rPr>
            <b/>
            <sz val="9"/>
            <color indexed="81"/>
            <rFont val="Tahoma"/>
            <family val="2"/>
          </rPr>
          <t xml:space="preserve"> CD-R 700MB</t>
        </r>
        <r>
          <rPr>
            <b/>
            <sz val="9"/>
            <color indexed="81"/>
            <rFont val="돋움"/>
            <family val="3"/>
            <charset val="129"/>
          </rPr>
          <t>×슬림</t>
        </r>
      </text>
    </comment>
    <comment ref="G60" authorId="0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제일연마</t>
        </r>
      </text>
    </comment>
    <comment ref="I60" authorId="0" shapeId="0" xr:uid="{00000000-0006-0000-0000-000004000000}">
      <text>
        <r>
          <rPr>
            <b/>
            <sz val="9"/>
            <color indexed="81"/>
            <rFont val="돋움"/>
            <family val="3"/>
            <charset val="129"/>
          </rPr>
          <t>제일연마</t>
        </r>
      </text>
    </comment>
    <comment ref="K60" authorId="0" shapeId="0" xr:uid="{12E9FFC0-A110-4964-8620-13BEB0796FA5}">
      <text>
        <r>
          <rPr>
            <b/>
            <sz val="9"/>
            <color indexed="81"/>
            <rFont val="돋움"/>
            <family val="3"/>
            <charset val="129"/>
          </rPr>
          <t>비트리파이드평형지석
WA계 지립</t>
        </r>
      </text>
    </comment>
    <comment ref="G61" authorId="0" shapeId="0" xr:uid="{00000000-0006-0000-0000-000005000000}">
      <text>
        <r>
          <rPr>
            <b/>
            <sz val="9"/>
            <color indexed="81"/>
            <rFont val="돋움"/>
            <family val="3"/>
            <charset val="129"/>
          </rPr>
          <t xml:space="preserve">고려용접봉
KR3000
</t>
        </r>
      </text>
    </comment>
    <comment ref="I61" authorId="0" shapeId="0" xr:uid="{00000000-0006-0000-0000-000006000000}">
      <text>
        <r>
          <rPr>
            <b/>
            <sz val="9"/>
            <color indexed="81"/>
            <rFont val="돋움"/>
            <family val="3"/>
            <charset val="129"/>
          </rPr>
          <t>조선선재
연강용
CR-13</t>
        </r>
      </text>
    </comment>
    <comment ref="K6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KS E4313
</t>
        </r>
      </text>
    </comment>
    <comment ref="G62" authorId="0" shapeId="0" xr:uid="{00000000-0006-0000-0000-0000ED000000}">
      <text>
        <r>
          <rPr>
            <b/>
            <sz val="9"/>
            <color indexed="81"/>
            <rFont val="돋움"/>
            <family val="3"/>
            <charset val="129"/>
          </rPr>
          <t>고려용접봉</t>
        </r>
        <r>
          <rPr>
            <b/>
            <sz val="9"/>
            <color indexed="81"/>
            <rFont val="Tahoma"/>
            <family val="2"/>
          </rPr>
          <t xml:space="preserve"> KST309</t>
        </r>
        <r>
          <rPr>
            <b/>
            <sz val="9"/>
            <color indexed="81"/>
            <rFont val="돋움"/>
            <family val="3"/>
            <charset val="129"/>
          </rPr>
          <t xml:space="preserve">
E30</t>
        </r>
        <r>
          <rPr>
            <b/>
            <sz val="9"/>
            <color indexed="81"/>
            <rFont val="Tahoma"/>
            <family val="2"/>
          </rPr>
          <t>9-16 D309-16</t>
        </r>
      </text>
    </comment>
    <comment ref="I62" authorId="0" shapeId="0" xr:uid="{00000000-0006-0000-0000-0000EE000000}">
      <text>
        <r>
          <rPr>
            <b/>
            <sz val="9"/>
            <color indexed="81"/>
            <rFont val="돋움"/>
            <family val="3"/>
            <charset val="129"/>
          </rPr>
          <t>조선선재
NC-308</t>
        </r>
      </text>
    </comment>
    <comment ref="G63" authorId="0" shapeId="0" xr:uid="{D018045B-DD90-48E6-88B5-C527CF3B1A4E}">
      <text>
        <r>
          <rPr>
            <b/>
            <sz val="9"/>
            <color indexed="81"/>
            <rFont val="돋움"/>
            <family val="3"/>
            <charset val="129"/>
          </rPr>
          <t xml:space="preserve">동서화학
</t>
        </r>
        <r>
          <rPr>
            <b/>
            <sz val="9"/>
            <color indexed="81"/>
            <rFont val="Tahoma"/>
            <family val="2"/>
          </rPr>
          <t xml:space="preserve">E-135 </t>
        </r>
        <r>
          <rPr>
            <b/>
            <sz val="9"/>
            <color indexed="81"/>
            <rFont val="돋움"/>
            <family val="3"/>
            <charset val="129"/>
          </rPr>
          <t>프라이머
강관내부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도장용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프라이머</t>
        </r>
      </text>
    </comment>
    <comment ref="I63" authorId="0" shapeId="0" xr:uid="{00000000-0006-0000-0000-000009000000}">
      <text>
        <r>
          <rPr>
            <b/>
            <sz val="9"/>
            <color indexed="81"/>
            <rFont val="돋움"/>
            <family val="3"/>
            <charset val="129"/>
          </rPr>
          <t>노루페인트 만능프라이머 (에폭시멀티프라이머)</t>
        </r>
      </text>
    </comment>
    <comment ref="K63" authorId="0" shapeId="0" xr:uid="{3FACF25B-FDA4-4E8C-95E6-9AE25C128C3D}">
      <text>
        <r>
          <rPr>
            <b/>
            <sz val="9"/>
            <color indexed="81"/>
            <rFont val="돋움"/>
            <family val="3"/>
            <charset val="129"/>
          </rPr>
          <t>숌브르크 코리아(유)
INDOFLOOR-EP180</t>
        </r>
      </text>
    </comment>
    <comment ref="G64" authorId="0" shapeId="0" xr:uid="{4D82AF87-7B73-4E03-92BA-DBDFE176E02A}">
      <text>
        <r>
          <rPr>
            <b/>
            <sz val="9"/>
            <color indexed="81"/>
            <rFont val="돋움"/>
            <family val="3"/>
            <charset val="129"/>
          </rPr>
          <t>동서화학
에피워터</t>
        </r>
        <r>
          <rPr>
            <b/>
            <sz val="9"/>
            <color indexed="81"/>
            <rFont val="Tahoma"/>
            <family val="2"/>
          </rPr>
          <t xml:space="preserve"> #500
</t>
        </r>
        <r>
          <rPr>
            <b/>
            <sz val="9"/>
            <color indexed="81"/>
            <rFont val="돋움"/>
            <family val="3"/>
            <charset val="129"/>
          </rPr>
          <t>강관내부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도복장용</t>
        </r>
      </text>
    </comment>
    <comment ref="I64" authorId="0" shapeId="0" xr:uid="{07E9F2D3-6F8C-441A-A61C-520C246B37F5}">
      <text>
        <r>
          <rPr>
            <b/>
            <sz val="9"/>
            <color indexed="81"/>
            <rFont val="돋움"/>
            <family val="3"/>
            <charset val="129"/>
          </rPr>
          <t>한샘산업 수도용 에폭시 도료 NC-115 상수도 비굴착갱생용</t>
        </r>
      </text>
    </comment>
    <comment ref="K64" authorId="0" shapeId="0" xr:uid="{29F53B62-C011-49CA-8691-525D851B610B}">
      <text>
        <r>
          <rPr>
            <b/>
            <sz val="9"/>
            <color indexed="81"/>
            <rFont val="돋움"/>
            <family val="3"/>
            <charset val="129"/>
          </rPr>
          <t>삼화페인트 
노후상수도관 갱생용
폴리우레텐우레아
PUU-BFL1000</t>
        </r>
      </text>
    </comment>
    <comment ref="G65" authorId="0" shapeId="0" xr:uid="{00000000-0006-0000-0000-00000D000000}">
      <text>
        <r>
          <rPr>
            <b/>
            <sz val="9"/>
            <color indexed="81"/>
            <rFont val="돋움"/>
            <family val="3"/>
            <charset val="129"/>
          </rPr>
          <t xml:space="preserve">노루페인트
</t>
        </r>
        <r>
          <rPr>
            <b/>
            <sz val="9"/>
            <color indexed="81"/>
            <rFont val="Tahoma"/>
            <family val="2"/>
          </rPr>
          <t>DR-100</t>
        </r>
      </text>
    </comment>
    <comment ref="I65" authorId="0" shapeId="0" xr:uid="{00000000-0006-0000-0000-00000E000000}">
      <text>
        <r>
          <rPr>
            <b/>
            <sz val="9"/>
            <color indexed="81"/>
            <rFont val="돋움"/>
            <family val="3"/>
            <charset val="129"/>
          </rPr>
          <t xml:space="preserve">노루표페인트
</t>
        </r>
        <r>
          <rPr>
            <b/>
            <sz val="9"/>
            <color indexed="81"/>
            <rFont val="Tahoma"/>
            <family val="2"/>
          </rPr>
          <t>DR-100</t>
        </r>
      </text>
    </comment>
    <comment ref="K65" authorId="0" shapeId="0" xr:uid="{00000000-0006-0000-0000-00000F000000}">
      <text>
        <r>
          <rPr>
            <b/>
            <sz val="9"/>
            <color indexed="81"/>
            <rFont val="돋움"/>
            <family val="3"/>
            <charset val="129"/>
          </rPr>
          <t>노루표페인트
DR-100</t>
        </r>
      </text>
    </comment>
    <comment ref="G66" authorId="0" shapeId="0" xr:uid="{6194F6CE-F407-45A7-AC1E-11DDDF7AB480}">
      <text>
        <r>
          <rPr>
            <b/>
            <sz val="9"/>
            <color indexed="81"/>
            <rFont val="돋움"/>
            <family val="3"/>
            <charset val="129"/>
          </rPr>
          <t>㈜신우산업방식</t>
        </r>
      </text>
    </comment>
    <comment ref="K66" authorId="0" shapeId="0" xr:uid="{00000000-0006-0000-0000-000010000000}">
      <text>
        <r>
          <rPr>
            <b/>
            <sz val="9"/>
            <color indexed="81"/>
            <rFont val="돋움"/>
            <family val="3"/>
            <charset val="129"/>
          </rPr>
          <t>㈜신우산업방식</t>
        </r>
      </text>
    </comment>
    <comment ref="G67" authorId="0" shapeId="0" xr:uid="{1B8AC6D4-8A5C-4884-9EDC-B8218C2FD353}">
      <text>
        <r>
          <rPr>
            <b/>
            <sz val="9"/>
            <color indexed="81"/>
            <rFont val="돋움"/>
            <family val="3"/>
            <charset val="129"/>
          </rPr>
          <t>㈜신우산업방식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7" authorId="0" shapeId="0" xr:uid="{00000000-0006-0000-0000-000011000000}">
      <text>
        <r>
          <rPr>
            <b/>
            <sz val="9"/>
            <color indexed="81"/>
            <rFont val="돋움"/>
            <family val="3"/>
            <charset val="129"/>
          </rPr>
          <t>㈜신우산업방식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8" authorId="0" shapeId="0" xr:uid="{3C263D4C-6182-4BEA-ADD2-4428E645BA74}">
      <text>
        <r>
          <rPr>
            <b/>
            <sz val="9"/>
            <color indexed="81"/>
            <rFont val="돋움"/>
            <family val="3"/>
            <charset val="129"/>
          </rPr>
          <t>㈜신우산업방식</t>
        </r>
      </text>
    </comment>
    <comment ref="K68" authorId="0" shapeId="0" xr:uid="{00000000-0006-0000-0000-000012000000}">
      <text>
        <r>
          <rPr>
            <b/>
            <sz val="9"/>
            <color indexed="81"/>
            <rFont val="돋움"/>
            <family val="3"/>
            <charset val="129"/>
          </rPr>
          <t>㈜신우산업방식</t>
        </r>
      </text>
    </comment>
    <comment ref="G69" authorId="0" shapeId="0" xr:uid="{D38785CE-AB0A-4010-9F3E-6850179AAFC1}">
      <text>
        <r>
          <rPr>
            <b/>
            <sz val="9"/>
            <color indexed="81"/>
            <rFont val="돋움"/>
            <family val="3"/>
            <charset val="129"/>
          </rPr>
          <t>㈜신우산업방식</t>
        </r>
      </text>
    </comment>
    <comment ref="K69" authorId="0" shapeId="0" xr:uid="{00000000-0006-0000-0000-000013000000}">
      <text>
        <r>
          <rPr>
            <b/>
            <sz val="9"/>
            <color indexed="81"/>
            <rFont val="돋움"/>
            <family val="3"/>
            <charset val="129"/>
          </rPr>
          <t>㈜신우산업방식</t>
        </r>
      </text>
    </comment>
    <comment ref="G70" authorId="0" shapeId="0" xr:uid="{00000000-0006-0000-0000-000066000000}">
      <text>
        <r>
          <rPr>
            <b/>
            <sz val="9"/>
            <color indexed="81"/>
            <rFont val="돋움"/>
            <family val="3"/>
            <charset val="129"/>
          </rPr>
          <t>티지에프
내충격</t>
        </r>
        <r>
          <rPr>
            <b/>
            <sz val="9"/>
            <color indexed="81"/>
            <rFont val="Tahoma"/>
            <family val="2"/>
          </rPr>
          <t xml:space="preserve"> PVC</t>
        </r>
        <r>
          <rPr>
            <b/>
            <sz val="9"/>
            <color indexed="81"/>
            <rFont val="돋움"/>
            <family val="3"/>
            <charset val="129"/>
          </rPr>
          <t xml:space="preserve">하수관
</t>
        </r>
        <r>
          <rPr>
            <b/>
            <sz val="9"/>
            <color indexed="81"/>
            <rFont val="Tahoma"/>
            <family val="2"/>
          </rPr>
          <t>HI-VG2</t>
        </r>
      </text>
    </comment>
    <comment ref="I70" authorId="0" shapeId="0" xr:uid="{00000000-0006-0000-0000-000067000000}">
      <text>
        <r>
          <rPr>
            <b/>
            <sz val="9"/>
            <color indexed="81"/>
            <rFont val="돋움"/>
            <family val="3"/>
            <charset val="129"/>
          </rPr>
          <t>내충격PVC하수관 - 신우산업</t>
        </r>
      </text>
    </comment>
    <comment ref="K70" authorId="0" shapeId="0" xr:uid="{00000000-0006-0000-0000-000068000000}">
      <text>
        <r>
          <rPr>
            <sz val="9"/>
            <color indexed="81"/>
            <rFont val="돋움"/>
            <family val="3"/>
            <charset val="129"/>
          </rPr>
          <t>두리화학 내충격PVC하수관 직관</t>
        </r>
      </text>
    </comment>
    <comment ref="G71" authorId="0" shapeId="0" xr:uid="{00000000-0006-0000-0000-000069000000}">
      <text>
        <r>
          <rPr>
            <b/>
            <sz val="9"/>
            <color indexed="81"/>
            <rFont val="돋움"/>
            <family val="3"/>
            <charset val="129"/>
          </rPr>
          <t>티지에프
내충격</t>
        </r>
        <r>
          <rPr>
            <b/>
            <sz val="9"/>
            <color indexed="81"/>
            <rFont val="Tahoma"/>
            <family val="2"/>
          </rPr>
          <t xml:space="preserve"> PVC</t>
        </r>
        <r>
          <rPr>
            <b/>
            <sz val="9"/>
            <color indexed="81"/>
            <rFont val="돋움"/>
            <family val="3"/>
            <charset val="129"/>
          </rPr>
          <t xml:space="preserve">하수관
</t>
        </r>
        <r>
          <rPr>
            <b/>
            <sz val="9"/>
            <color indexed="81"/>
            <rFont val="Tahoma"/>
            <family val="2"/>
          </rPr>
          <t>HI-VG2</t>
        </r>
      </text>
    </comment>
    <comment ref="I71" authorId="0" shapeId="0" xr:uid="{00000000-0006-0000-0000-00006A000000}">
      <text>
        <r>
          <rPr>
            <b/>
            <sz val="9"/>
            <color indexed="81"/>
            <rFont val="돋움"/>
            <family val="3"/>
            <charset val="129"/>
          </rPr>
          <t>내충격PVC하수관 - 신우산업</t>
        </r>
      </text>
    </comment>
    <comment ref="K71" authorId="0" shapeId="0" xr:uid="{A3F7E372-9489-4B0F-933C-F62F2AA88164}">
      <text>
        <r>
          <rPr>
            <sz val="9"/>
            <color indexed="81"/>
            <rFont val="돋움"/>
            <family val="3"/>
            <charset val="129"/>
          </rPr>
          <t>두리화학 내충격PVC하수관 직관</t>
        </r>
      </text>
    </comment>
    <comment ref="G72" authorId="0" shapeId="0" xr:uid="{00000000-0006-0000-0000-00006C000000}">
      <text>
        <r>
          <rPr>
            <b/>
            <sz val="9"/>
            <color indexed="81"/>
            <rFont val="돋움"/>
            <family val="3"/>
            <charset val="129"/>
          </rPr>
          <t>티지에프
내충격</t>
        </r>
        <r>
          <rPr>
            <b/>
            <sz val="9"/>
            <color indexed="81"/>
            <rFont val="Tahoma"/>
            <family val="2"/>
          </rPr>
          <t xml:space="preserve"> PVC</t>
        </r>
        <r>
          <rPr>
            <b/>
            <sz val="9"/>
            <color indexed="81"/>
            <rFont val="돋움"/>
            <family val="3"/>
            <charset val="129"/>
          </rPr>
          <t>하수관
이음관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본드접합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72" authorId="0" shapeId="0" xr:uid="{E4C93267-F98B-4CAB-AB2B-1D7B797A5175}">
      <text>
        <r>
          <rPr>
            <b/>
            <sz val="9"/>
            <color indexed="81"/>
            <rFont val="돋움"/>
            <family val="3"/>
            <charset val="129"/>
          </rPr>
          <t>내충격PVC하수관 - 신우산업</t>
        </r>
      </text>
    </comment>
    <comment ref="K72" authorId="0" shapeId="0" xr:uid="{032F2AFC-97EA-4F04-B94A-C11DB2E5E8B9}">
      <text>
        <r>
          <rPr>
            <sz val="9"/>
            <color indexed="81"/>
            <rFont val="돋움"/>
            <family val="3"/>
            <charset val="129"/>
          </rPr>
          <t>두리화학 내충격PVC하수관 직관</t>
        </r>
      </text>
    </comment>
    <comment ref="G73" authorId="0" shapeId="0" xr:uid="{00000000-0006-0000-0000-00006F000000}">
      <text>
        <r>
          <rPr>
            <b/>
            <sz val="9"/>
            <color indexed="81"/>
            <rFont val="돋움"/>
            <family val="3"/>
            <charset val="129"/>
          </rPr>
          <t>티지에프
내충격</t>
        </r>
        <r>
          <rPr>
            <b/>
            <sz val="9"/>
            <color indexed="81"/>
            <rFont val="Tahoma"/>
            <family val="2"/>
          </rPr>
          <t xml:space="preserve"> PVC</t>
        </r>
        <r>
          <rPr>
            <b/>
            <sz val="9"/>
            <color indexed="81"/>
            <rFont val="돋움"/>
            <family val="3"/>
            <charset val="129"/>
          </rPr>
          <t>하수관
이음관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본드접합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73" authorId="0" shapeId="0" xr:uid="{34864D5C-92CE-481F-A4FB-1A66052816D7}">
      <text>
        <r>
          <rPr>
            <b/>
            <sz val="9"/>
            <color indexed="81"/>
            <rFont val="돋움"/>
            <family val="3"/>
            <charset val="129"/>
          </rPr>
          <t>내충격PVC하수관 - 신우산업</t>
        </r>
      </text>
    </comment>
    <comment ref="K73" authorId="0" shapeId="0" xr:uid="{AE0F884B-AB58-40A6-8D49-BDCEA99AAFDB}">
      <text>
        <r>
          <rPr>
            <sz val="9"/>
            <color indexed="81"/>
            <rFont val="돋움"/>
            <family val="3"/>
            <charset val="129"/>
          </rPr>
          <t>두리화학 내충격PVC하수관 직관</t>
        </r>
      </text>
    </comment>
    <comment ref="K74" authorId="0" shapeId="0" xr:uid="{00000000-0006-0000-0000-000072000000}">
      <text>
        <r>
          <rPr>
            <sz val="9"/>
            <color indexed="81"/>
            <rFont val="돋움"/>
            <family val="3"/>
            <charset val="129"/>
          </rPr>
          <t>국제케미칼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국제본드</t>
        </r>
        <r>
          <rPr>
            <sz val="9"/>
            <color indexed="81"/>
            <rFont val="Tahoma"/>
            <family val="2"/>
          </rPr>
          <t xml:space="preserve"> KJ-1000</t>
        </r>
      </text>
    </comment>
    <comment ref="M74" authorId="1" shapeId="0" xr:uid="{C95A17AD-BC57-46A0-9EA2-BA96DB210A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쿠팡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인터넷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견적가</t>
        </r>
      </text>
    </comment>
    <comment ref="G75" authorId="0" shapeId="0" xr:uid="{00000000-0006-0000-0000-000073000000}">
      <text>
        <r>
          <rPr>
            <b/>
            <sz val="9"/>
            <color indexed="81"/>
            <rFont val="돋움"/>
            <family val="3"/>
            <charset val="129"/>
          </rPr>
          <t xml:space="preserve">소켓식
</t>
        </r>
      </text>
    </comment>
    <comment ref="I75" authorId="0" shapeId="0" xr:uid="{A3184B40-004E-4C46-8769-626DA4A3BF93}">
      <text>
        <r>
          <rPr>
            <b/>
            <sz val="9"/>
            <color indexed="81"/>
            <rFont val="돋움"/>
            <family val="3"/>
            <charset val="129"/>
          </rPr>
          <t xml:space="preserve">소켓식
</t>
        </r>
      </text>
    </comment>
    <comment ref="G76" authorId="0" shapeId="0" xr:uid="{F49DF723-6EDD-4EFA-93FB-6FFD92E11369}">
      <text>
        <r>
          <rPr>
            <b/>
            <sz val="9"/>
            <color indexed="81"/>
            <rFont val="돋움"/>
            <family val="3"/>
            <charset val="129"/>
          </rPr>
          <t xml:space="preserve">소켓식
</t>
        </r>
      </text>
    </comment>
    <comment ref="I76" authorId="0" shapeId="0" xr:uid="{A2469BC3-AFC1-48A1-A59D-7A9B26600439}">
      <text>
        <r>
          <rPr>
            <b/>
            <sz val="9"/>
            <color indexed="81"/>
            <rFont val="돋움"/>
            <family val="3"/>
            <charset val="129"/>
          </rPr>
          <t xml:space="preserve">소켓식
</t>
        </r>
      </text>
    </comment>
    <comment ref="G77" authorId="0" shapeId="0" xr:uid="{645DEF13-14AF-43FE-97BD-8F46766D848C}">
      <text>
        <r>
          <rPr>
            <b/>
            <sz val="9"/>
            <color indexed="81"/>
            <rFont val="돋움"/>
            <family val="3"/>
            <charset val="129"/>
          </rPr>
          <t xml:space="preserve">소켓식
</t>
        </r>
      </text>
    </comment>
    <comment ref="I77" authorId="0" shapeId="0" xr:uid="{44C6E094-EDFF-44D3-BB92-D868362BB938}">
      <text>
        <r>
          <rPr>
            <b/>
            <sz val="9"/>
            <color indexed="81"/>
            <rFont val="돋움"/>
            <family val="3"/>
            <charset val="129"/>
          </rPr>
          <t xml:space="preserve">소켓식
</t>
        </r>
      </text>
    </comment>
    <comment ref="G78" authorId="0" shapeId="0" xr:uid="{E8F8CAD2-42C6-4CC6-8FF9-BB16607600D8}">
      <text>
        <r>
          <rPr>
            <b/>
            <sz val="9"/>
            <color indexed="81"/>
            <rFont val="돋움"/>
            <family val="3"/>
            <charset val="129"/>
          </rPr>
          <t xml:space="preserve">소켓식
</t>
        </r>
      </text>
    </comment>
    <comment ref="I78" authorId="0" shapeId="0" xr:uid="{BD0E0AC8-2757-42AA-A976-2529DBA3813C}">
      <text>
        <r>
          <rPr>
            <b/>
            <sz val="9"/>
            <color indexed="81"/>
            <rFont val="돋움"/>
            <family val="3"/>
            <charset val="129"/>
          </rPr>
          <t xml:space="preserve">소켓식
</t>
        </r>
      </text>
    </comment>
    <comment ref="G79" authorId="0" shapeId="0" xr:uid="{5973078B-1E30-4805-B340-D31152905D24}">
      <text>
        <r>
          <rPr>
            <b/>
            <sz val="9"/>
            <color indexed="81"/>
            <rFont val="돋움"/>
            <family val="3"/>
            <charset val="129"/>
          </rPr>
          <t xml:space="preserve">소켓식
</t>
        </r>
      </text>
    </comment>
    <comment ref="I79" authorId="0" shapeId="0" xr:uid="{0906EC1D-E7FC-4B09-8045-BF9BF7199C9D}">
      <text>
        <r>
          <rPr>
            <b/>
            <sz val="9"/>
            <color indexed="81"/>
            <rFont val="돋움"/>
            <family val="3"/>
            <charset val="129"/>
          </rPr>
          <t xml:space="preserve">소켓식
</t>
        </r>
      </text>
    </comment>
    <comment ref="G80" authorId="0" shapeId="0" xr:uid="{8D474B97-7F87-4D2C-9CAD-C7DCB4005A81}">
      <text>
        <r>
          <rPr>
            <b/>
            <sz val="9"/>
            <color indexed="81"/>
            <rFont val="돋움"/>
            <family val="3"/>
            <charset val="129"/>
          </rPr>
          <t xml:space="preserve">소켓식
</t>
        </r>
      </text>
    </comment>
    <comment ref="I80" authorId="0" shapeId="0" xr:uid="{938DF742-FBFC-4320-88AA-DB60DFDBDD53}">
      <text>
        <r>
          <rPr>
            <b/>
            <sz val="9"/>
            <color indexed="81"/>
            <rFont val="돋움"/>
            <family val="3"/>
            <charset val="129"/>
          </rPr>
          <t xml:space="preserve">소켓식
</t>
        </r>
      </text>
    </comment>
    <comment ref="G81" authorId="0" shapeId="0" xr:uid="{7E31F24C-8BCC-42B3-B699-3EDF6DED5B45}">
      <text>
        <r>
          <rPr>
            <b/>
            <sz val="9"/>
            <color indexed="81"/>
            <rFont val="돋움"/>
            <family val="3"/>
            <charset val="129"/>
          </rPr>
          <t xml:space="preserve">소켓식
</t>
        </r>
      </text>
    </comment>
    <comment ref="I81" authorId="0" shapeId="0" xr:uid="{6C7E590A-7A96-42CB-B21D-9B2F815E2E69}">
      <text>
        <r>
          <rPr>
            <b/>
            <sz val="9"/>
            <color indexed="81"/>
            <rFont val="돋움"/>
            <family val="3"/>
            <charset val="129"/>
          </rPr>
          <t xml:space="preserve">소켓식
</t>
        </r>
      </text>
    </comment>
    <comment ref="G82" authorId="0" shapeId="0" xr:uid="{E6434A16-67AE-4F68-B161-1AE8EE761A7F}">
      <text>
        <r>
          <rPr>
            <b/>
            <sz val="9"/>
            <color indexed="81"/>
            <rFont val="돋움"/>
            <family val="3"/>
            <charset val="129"/>
          </rPr>
          <t xml:space="preserve">소켓식
</t>
        </r>
      </text>
    </comment>
    <comment ref="I82" authorId="0" shapeId="0" xr:uid="{60391CC8-CDFE-4B8B-BD5D-45AA274687A6}">
      <text>
        <r>
          <rPr>
            <b/>
            <sz val="9"/>
            <color indexed="81"/>
            <rFont val="돋움"/>
            <family val="3"/>
            <charset val="129"/>
          </rPr>
          <t xml:space="preserve">소켓식
</t>
        </r>
      </text>
    </comment>
    <comment ref="G83" authorId="0" shapeId="0" xr:uid="{980CAC25-01DB-4592-838C-2B8529A4FC89}">
      <text>
        <r>
          <rPr>
            <b/>
            <sz val="9"/>
            <color indexed="81"/>
            <rFont val="돋움"/>
            <family val="3"/>
            <charset val="129"/>
          </rPr>
          <t xml:space="preserve">소켓식
</t>
        </r>
      </text>
    </comment>
    <comment ref="I83" authorId="0" shapeId="0" xr:uid="{30F94409-F224-4BCA-B11E-B9B5341195EC}">
      <text>
        <r>
          <rPr>
            <b/>
            <sz val="9"/>
            <color indexed="81"/>
            <rFont val="돋움"/>
            <family val="3"/>
            <charset val="129"/>
          </rPr>
          <t xml:space="preserve">소켓식
</t>
        </r>
      </text>
    </comment>
    <comment ref="G84" authorId="0" shapeId="0" xr:uid="{EEE88971-ADA7-4711-AC0A-1EF710075267}">
      <text>
        <r>
          <rPr>
            <b/>
            <sz val="9"/>
            <color indexed="81"/>
            <rFont val="돋움"/>
            <family val="3"/>
            <charset val="129"/>
          </rPr>
          <t xml:space="preserve">소켓식
</t>
        </r>
      </text>
    </comment>
    <comment ref="I84" authorId="0" shapeId="0" xr:uid="{AC59469F-8E14-447D-879D-4EEA2A7A5FC7}">
      <text>
        <r>
          <rPr>
            <b/>
            <sz val="9"/>
            <color indexed="81"/>
            <rFont val="돋움"/>
            <family val="3"/>
            <charset val="129"/>
          </rPr>
          <t xml:space="preserve">소켓식
</t>
        </r>
      </text>
    </comment>
    <comment ref="G85" authorId="0" shapeId="0" xr:uid="{50F9A782-14CB-41A1-9BCC-1C261F4D55BC}">
      <text>
        <r>
          <rPr>
            <b/>
            <sz val="9"/>
            <color indexed="81"/>
            <rFont val="돋움"/>
            <family val="3"/>
            <charset val="129"/>
          </rPr>
          <t xml:space="preserve">소켓식
</t>
        </r>
      </text>
    </comment>
    <comment ref="I85" authorId="0" shapeId="0" xr:uid="{56334FD8-5BD7-4B3D-841A-29AEFAEABA6E}">
      <text>
        <r>
          <rPr>
            <b/>
            <sz val="9"/>
            <color indexed="81"/>
            <rFont val="돋움"/>
            <family val="3"/>
            <charset val="129"/>
          </rPr>
          <t xml:space="preserve">소켓식
</t>
        </r>
      </text>
    </comment>
    <comment ref="G86" authorId="0" shapeId="0" xr:uid="{897C8512-8741-4C5C-9544-1223D9C82E2D}">
      <text>
        <r>
          <rPr>
            <b/>
            <sz val="9"/>
            <color indexed="81"/>
            <rFont val="돋움"/>
            <family val="3"/>
            <charset val="129"/>
          </rPr>
          <t>서울소매가기준</t>
        </r>
      </text>
    </comment>
    <comment ref="I86" authorId="0" shapeId="0" xr:uid="{B231F06B-797A-4AB1-9B91-0D1C66C5A117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K86" authorId="0" shapeId="0" xr:uid="{E2BCA859-119A-4DD8-A1B6-A1257E290BAB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G87" authorId="0" shapeId="0" xr:uid="{94D4F2BD-2AD2-4284-BFB0-CE7C559C3090}">
      <text>
        <r>
          <rPr>
            <b/>
            <sz val="9"/>
            <color indexed="81"/>
            <rFont val="돋움"/>
            <family val="3"/>
            <charset val="129"/>
          </rPr>
          <t>서울소매가기준
지정장소도</t>
        </r>
      </text>
    </comment>
    <comment ref="I87" authorId="0" shapeId="0" xr:uid="{4CF77E74-487D-4726-ACB9-593AAB1DFAEC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시내도착도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K87" authorId="0" shapeId="0" xr:uid="{93F2B681-23E6-4408-B857-C4F273C6734C}">
      <text>
        <r>
          <rPr>
            <sz val="9"/>
            <color indexed="81"/>
            <rFont val="돋움"/>
            <family val="3"/>
            <charset val="129"/>
          </rPr>
          <t>서울기준</t>
        </r>
      </text>
    </comment>
    <comment ref="G88" authorId="0" shapeId="0" xr:uid="{00000000-0006-0000-0000-000089000000}">
      <text>
        <r>
          <rPr>
            <b/>
            <sz val="9"/>
            <color indexed="81"/>
            <rFont val="돋움"/>
            <family val="3"/>
            <charset val="129"/>
          </rPr>
          <t>아시아젠트라</t>
        </r>
      </text>
    </comment>
    <comment ref="I88" authorId="1" shapeId="0" xr:uid="{DF8E110E-1A97-4E40-9139-53616367020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일반용</t>
        </r>
        <r>
          <rPr>
            <sz val="9"/>
            <color indexed="81"/>
            <rFont val="Tahoma"/>
            <family val="2"/>
          </rPr>
          <t xml:space="preserve"> 45</t>
        </r>
        <r>
          <rPr>
            <sz val="9"/>
            <color indexed="81"/>
            <rFont val="돋움"/>
            <family val="3"/>
            <charset val="129"/>
          </rPr>
          <t>×</t>
        </r>
        <r>
          <rPr>
            <sz val="9"/>
            <color indexed="81"/>
            <rFont val="Tahoma"/>
            <family val="2"/>
          </rPr>
          <t>90</t>
        </r>
      </text>
    </comment>
    <comment ref="K88" authorId="1" shapeId="0" xr:uid="{744A171B-48E9-411C-BC81-97A89F34EA6F}">
      <text>
        <r>
          <rPr>
            <b/>
            <sz val="9"/>
            <color indexed="81"/>
            <rFont val="돋움"/>
            <family val="3"/>
            <charset val="129"/>
          </rPr>
          <t>수방자재용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마구리끈부착</t>
        </r>
        <r>
          <rPr>
            <b/>
            <sz val="9"/>
            <color indexed="81"/>
            <rFont val="Tahoma"/>
            <family val="2"/>
          </rPr>
          <t xml:space="preserve"> 55</t>
        </r>
        <r>
          <rPr>
            <b/>
            <sz val="9"/>
            <color indexed="81"/>
            <rFont val="돋움"/>
            <family val="3"/>
            <charset val="129"/>
          </rPr>
          <t>×</t>
        </r>
        <r>
          <rPr>
            <b/>
            <sz val="9"/>
            <color indexed="81"/>
            <rFont val="Tahoma"/>
            <family val="2"/>
          </rPr>
          <t>85</t>
        </r>
      </text>
    </comment>
    <comment ref="G89" authorId="0" shapeId="0" xr:uid="{00000000-0006-0000-0000-00008A000000}">
      <text>
        <r>
          <rPr>
            <b/>
            <sz val="9"/>
            <color indexed="81"/>
            <rFont val="돋움"/>
            <family val="3"/>
            <charset val="129"/>
          </rPr>
          <t>아시아젠트라
1000kg용</t>
        </r>
      </text>
    </comment>
    <comment ref="I89" authorId="0" shapeId="0" xr:uid="{FD516887-A87F-420D-81FB-8D45A269539F}">
      <text>
        <r>
          <rPr>
            <b/>
            <sz val="9"/>
            <color indexed="81"/>
            <rFont val="돋움"/>
            <family val="3"/>
            <charset val="129"/>
          </rPr>
          <t>곡물용</t>
        </r>
        <r>
          <rPr>
            <b/>
            <sz val="9"/>
            <color indexed="81"/>
            <rFont val="Tahoma"/>
            <family val="2"/>
          </rPr>
          <t xml:space="preserve"> 15 15/110 110 120</t>
        </r>
      </text>
    </comment>
    <comment ref="K89" authorId="1" shapeId="0" xr:uid="{19C36D63-11DB-473E-9C23-F2EDC6F0BFA7}">
      <text>
        <r>
          <rPr>
            <b/>
            <sz val="9"/>
            <color indexed="81"/>
            <rFont val="돋움"/>
            <family val="3"/>
            <charset val="129"/>
          </rPr>
          <t>정곡용</t>
        </r>
        <r>
          <rPr>
            <b/>
            <sz val="9"/>
            <color indexed="81"/>
            <rFont val="Tahoma"/>
            <family val="2"/>
          </rPr>
          <t xml:space="preserve"> 1ton 100</t>
        </r>
        <r>
          <rPr>
            <b/>
            <sz val="9"/>
            <color indexed="81"/>
            <rFont val="돋움"/>
            <family val="3"/>
            <charset val="129"/>
          </rPr>
          <t>×</t>
        </r>
        <r>
          <rPr>
            <b/>
            <sz val="9"/>
            <color indexed="81"/>
            <rFont val="Tahoma"/>
            <family val="2"/>
          </rPr>
          <t>150</t>
        </r>
      </text>
    </comment>
    <comment ref="G90" authorId="1" shapeId="0" xr:uid="{CA5BE9CA-46AB-4777-9FF7-6F3A2492A8CC}">
      <text>
        <r>
          <rPr>
            <b/>
            <sz val="9"/>
            <color indexed="81"/>
            <rFont val="돋움"/>
            <family val="3"/>
            <charset val="129"/>
          </rPr>
          <t xml:space="preserve">삼인코리아
</t>
        </r>
      </text>
    </comment>
    <comment ref="I90" authorId="0" shapeId="0" xr:uid="{9B8BD2CB-2543-425F-8A73-48C3270C3530}">
      <text>
        <r>
          <rPr>
            <b/>
            <sz val="9"/>
            <color indexed="81"/>
            <rFont val="돋움"/>
            <family val="3"/>
            <charset val="129"/>
          </rPr>
          <t>에스엘아이</t>
        </r>
      </text>
    </comment>
    <comment ref="K90" authorId="0" shapeId="0" xr:uid="{D1481F95-230F-4684-8BA8-84D3BDCF9913}">
      <text>
        <r>
          <rPr>
            <b/>
            <sz val="9"/>
            <color indexed="81"/>
            <rFont val="돋움"/>
            <family val="3"/>
            <charset val="129"/>
          </rPr>
          <t>삼인코리아</t>
        </r>
      </text>
    </comment>
    <comment ref="G91" authorId="0" shapeId="0" xr:uid="{5FBE57BF-7CAF-477B-B310-19024C88C657}">
      <text>
        <r>
          <rPr>
            <b/>
            <sz val="9"/>
            <color indexed="81"/>
            <rFont val="돋움"/>
            <family val="3"/>
            <charset val="129"/>
          </rPr>
          <t>서울소매단가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I91" authorId="1" shapeId="0" xr:uid="{E5F6EA97-99FB-4E63-A07F-96367E0504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서울소매단가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
나왕기준</t>
        </r>
      </text>
    </comment>
    <comment ref="K91" authorId="1" shapeId="0" xr:uid="{51D2FAA7-07D8-4ED4-A9BC-06F89516ED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서울소매단가적용</t>
        </r>
      </text>
    </comment>
    <comment ref="G92" authorId="0" shapeId="0" xr:uid="{26739D05-4064-4A2B-AD08-2B9C4D7F9E4E}">
      <text>
        <r>
          <rPr>
            <b/>
            <sz val="9"/>
            <color indexed="81"/>
            <rFont val="돋움"/>
            <family val="3"/>
            <charset val="129"/>
          </rPr>
          <t>서울소매단가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I92" authorId="0" shapeId="0" xr:uid="{F93033D0-57C8-49D0-8573-4D1FE9628DB7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K92" authorId="1" shapeId="0" xr:uid="{11C47692-BF7A-4C95-B4DB-F5F42E74E3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서울시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소매단가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G93" authorId="0" shapeId="0" xr:uid="{00000000-0006-0000-0000-00008B000000}">
      <text>
        <r>
          <rPr>
            <b/>
            <sz val="9"/>
            <color indexed="81"/>
            <rFont val="돋움"/>
            <family val="3"/>
            <charset val="129"/>
          </rPr>
          <t xml:space="preserve">계양전기
</t>
        </r>
        <r>
          <rPr>
            <b/>
            <sz val="9"/>
            <color indexed="81"/>
            <rFont val="Tahoma"/>
            <family val="2"/>
          </rPr>
          <t>PIW-13</t>
        </r>
      </text>
    </comment>
    <comment ref="I93" authorId="0" shapeId="0" xr:uid="{00000000-0006-0000-0000-00008C000000}">
      <text>
        <r>
          <rPr>
            <b/>
            <sz val="9"/>
            <color indexed="81"/>
            <rFont val="돋움"/>
            <family val="3"/>
            <charset val="129"/>
          </rPr>
          <t>계양전기
IW20 730W</t>
        </r>
      </text>
    </comment>
    <comment ref="K93" authorId="0" shapeId="0" xr:uid="{00000000-0006-0000-0000-00008D000000}">
      <text>
        <r>
          <rPr>
            <sz val="9"/>
            <color indexed="81"/>
            <rFont val="돋움"/>
            <family val="3"/>
            <charset val="129"/>
          </rPr>
          <t>계양전기
PIW-13</t>
        </r>
      </text>
    </comment>
    <comment ref="G94" authorId="0" shapeId="0" xr:uid="{00000000-0006-0000-0000-00008E000000}">
      <text>
        <r>
          <rPr>
            <b/>
            <sz val="9"/>
            <color indexed="81"/>
            <rFont val="돋움"/>
            <family val="3"/>
            <charset val="129"/>
          </rPr>
          <t>삼육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절삭유</t>
        </r>
        <r>
          <rPr>
            <b/>
            <sz val="9"/>
            <color indexed="81"/>
            <rFont val="Tahoma"/>
            <family val="2"/>
          </rPr>
          <t>(SY-100/1</t>
        </r>
        <r>
          <rPr>
            <b/>
            <sz val="9"/>
            <color indexed="81"/>
            <rFont val="돋움"/>
            <family val="3"/>
            <charset val="129"/>
          </rPr>
          <t>종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백식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94" authorId="0" shapeId="0" xr:uid="{0C46FD17-1C41-4082-A941-3C39A6B22598}">
      <text>
        <r>
          <rPr>
            <b/>
            <sz val="9"/>
            <color indexed="81"/>
            <rFont val="돋움"/>
            <family val="3"/>
            <charset val="129"/>
          </rPr>
          <t>삼육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절삭유</t>
        </r>
        <r>
          <rPr>
            <b/>
            <sz val="9"/>
            <color indexed="81"/>
            <rFont val="Tahoma"/>
            <family val="2"/>
          </rPr>
          <t>(YS-100/1</t>
        </r>
        <r>
          <rPr>
            <b/>
            <sz val="9"/>
            <color indexed="81"/>
            <rFont val="돋움"/>
            <family val="3"/>
            <charset val="129"/>
          </rPr>
          <t>종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백식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94" authorId="0" shapeId="0" xr:uid="{00000000-0006-0000-0000-000090000000}">
      <text>
        <r>
          <rPr>
            <sz val="9"/>
            <color indexed="81"/>
            <rFont val="돋움"/>
            <family val="3"/>
            <charset val="129"/>
          </rPr>
          <t xml:space="preserve">㈜한국하우톤
</t>
        </r>
        <r>
          <rPr>
            <sz val="9"/>
            <color indexed="81"/>
            <rFont val="Tahoma"/>
            <family val="2"/>
          </rPr>
          <t xml:space="preserve">TECTYL CUT SERIES
</t>
        </r>
        <r>
          <rPr>
            <sz val="9"/>
            <color indexed="81"/>
            <rFont val="돋움"/>
            <family val="3"/>
            <charset val="129"/>
          </rPr>
          <t>각종범용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절삭유</t>
        </r>
      </text>
    </comment>
    <comment ref="G95" authorId="0" shapeId="0" xr:uid="{00000000-0006-0000-0000-000091000000}">
      <text>
        <r>
          <rPr>
            <sz val="9"/>
            <color indexed="81"/>
            <rFont val="Tahoma"/>
            <family val="2"/>
          </rPr>
          <t>HILTI
SDS</t>
        </r>
        <r>
          <rPr>
            <sz val="9"/>
            <color indexed="81"/>
            <rFont val="돋움"/>
            <family val="3"/>
            <charset val="129"/>
          </rPr>
          <t xml:space="preserve">막스드릴비트
</t>
        </r>
        <r>
          <rPr>
            <sz val="9"/>
            <color indexed="81"/>
            <rFont val="Tahoma"/>
            <family val="2"/>
          </rPr>
          <t xml:space="preserve">YX 20/32 MP4
</t>
        </r>
        <r>
          <rPr>
            <sz val="9"/>
            <color indexed="81"/>
            <rFont val="돋움"/>
            <family val="3"/>
            <charset val="129"/>
          </rPr>
          <t>직경</t>
        </r>
        <r>
          <rPr>
            <sz val="9"/>
            <color indexed="81"/>
            <rFont val="Tahoma"/>
            <family val="2"/>
          </rPr>
          <t xml:space="preserve"> 20MM
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320MM
2020</t>
        </r>
        <r>
          <rPr>
            <sz val="9"/>
            <color indexed="81"/>
            <rFont val="돋움"/>
            <family val="3"/>
            <charset val="129"/>
          </rPr>
          <t>년도단가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I95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HILTI
SDS</t>
        </r>
        <r>
          <rPr>
            <b/>
            <sz val="9"/>
            <color indexed="81"/>
            <rFont val="돋움"/>
            <family val="3"/>
            <charset val="129"/>
          </rPr>
          <t xml:space="preserve">막스드릴비트
</t>
        </r>
        <r>
          <rPr>
            <b/>
            <sz val="9"/>
            <color indexed="81"/>
            <rFont val="Tahoma"/>
            <family val="2"/>
          </rPr>
          <t xml:space="preserve">YX 20/32 MP4
</t>
        </r>
        <r>
          <rPr>
            <b/>
            <sz val="9"/>
            <color indexed="81"/>
            <rFont val="돋움"/>
            <family val="3"/>
            <charset val="129"/>
          </rPr>
          <t>직경</t>
        </r>
        <r>
          <rPr>
            <b/>
            <sz val="9"/>
            <color indexed="81"/>
            <rFont val="Tahoma"/>
            <family val="2"/>
          </rPr>
          <t xml:space="preserve"> 20MM
</t>
        </r>
        <r>
          <rPr>
            <b/>
            <sz val="9"/>
            <color indexed="81"/>
            <rFont val="돋움"/>
            <family val="3"/>
            <charset val="129"/>
          </rPr>
          <t>길이</t>
        </r>
        <r>
          <rPr>
            <b/>
            <sz val="9"/>
            <color indexed="81"/>
            <rFont val="Tahoma"/>
            <family val="2"/>
          </rPr>
          <t xml:space="preserve"> 320MM</t>
        </r>
      </text>
    </comment>
    <comment ref="K95" authorId="0" shapeId="0" xr:uid="{00000000-0006-0000-0000-000093000000}">
      <text>
        <r>
          <rPr>
            <sz val="9"/>
            <color indexed="81"/>
            <rFont val="돋움"/>
            <family val="3"/>
            <charset val="129"/>
          </rPr>
          <t>HILTI
해머드릴비트(Y척)
YX 20/32 MP4
직경 20MM
길이 320MM</t>
        </r>
      </text>
    </comment>
    <comment ref="I96" authorId="1" shapeId="0" xr:uid="{1520CF62-ABA5-485F-800C-BB16CEACBE4D}">
      <text>
        <r>
          <rPr>
            <b/>
            <sz val="9"/>
            <color indexed="81"/>
            <rFont val="돋움"/>
            <family val="3"/>
            <charset val="129"/>
          </rPr>
          <t>콜라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육각볼트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 xml:space="preserve">너트
</t>
        </r>
      </text>
    </comment>
    <comment ref="G97" authorId="0" shapeId="0" xr:uid="{2B6F0059-6953-4EE2-AFEE-345600204F82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소매상단가적용
열연강판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후판</t>
        </r>
      </text>
    </comment>
    <comment ref="I97" authorId="0" shapeId="0" xr:uid="{00000000-0006-0000-0000-000095000000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소매상단가적용
열연강판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후판</t>
        </r>
      </text>
    </comment>
    <comment ref="K97" authorId="0" shapeId="0" xr:uid="{00000000-0006-0000-0000-000096000000}">
      <text>
        <r>
          <rPr>
            <sz val="9"/>
            <color indexed="81"/>
            <rFont val="돋움"/>
            <family val="3"/>
            <charset val="129"/>
          </rPr>
          <t>서울 소매상단가적용
열연강판 후판(서울단가적용)</t>
        </r>
      </text>
    </comment>
    <comment ref="G98" authorId="0" shapeId="0" xr:uid="{F92A8095-35D5-4319-9A0A-70FFA46E1972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소매상단가적용
열연강판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후판</t>
        </r>
      </text>
    </comment>
    <comment ref="I98" authorId="0" shapeId="0" xr:uid="{5CBEB855-A074-4C7A-9DD0-BBE4217509D5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소매상단가적용
열연강판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후판</t>
        </r>
      </text>
    </comment>
    <comment ref="K98" authorId="0" shapeId="0" xr:uid="{00000000-0006-0000-0000-000099000000}">
      <text>
        <r>
          <rPr>
            <sz val="9"/>
            <color indexed="81"/>
            <rFont val="돋움"/>
            <family val="3"/>
            <charset val="129"/>
          </rPr>
          <t xml:space="preserve">소매상단가적용
열연강판 후판
</t>
        </r>
      </text>
    </comment>
    <comment ref="G99" authorId="1" shapeId="0" xr:uid="{D85D2D9B-ADC6-4941-8486-FC35EDEB05B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서울소매단가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G100" authorId="1" shapeId="0" xr:uid="{34CC4715-C154-434C-B7A1-2948D311B48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서울소매단가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G101" authorId="1" shapeId="0" xr:uid="{597492F6-E738-4511-928F-B4786D0072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소매단가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G102" authorId="1" shapeId="0" xr:uid="{D1A9FFE6-7BBD-4BB3-ADA1-C3D0E4E7D9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소매단가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G103" authorId="1" shapeId="0" xr:uid="{253A6175-4374-4E88-AB76-8265189C08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소매단가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G104" authorId="0" shapeId="0" xr:uid="{00000000-0006-0000-0000-00009A000000}">
      <text>
        <r>
          <rPr>
            <b/>
            <sz val="9"/>
            <color indexed="81"/>
            <rFont val="돋움"/>
            <family val="3"/>
            <charset val="129"/>
          </rPr>
          <t>대한</t>
        </r>
      </text>
    </comment>
    <comment ref="I104" authorId="0" shapeId="0" xr:uid="{36E56438-69E0-4844-A7F2-864AC33044B6}">
      <text>
        <r>
          <rPr>
            <b/>
            <sz val="9"/>
            <color indexed="81"/>
            <rFont val="돋움"/>
            <family val="3"/>
            <charset val="129"/>
          </rPr>
          <t xml:space="preserve">대한
</t>
        </r>
      </text>
    </comment>
    <comment ref="G105" authorId="0" shapeId="0" xr:uid="{00000000-0006-0000-0000-00009B000000}">
      <text>
        <r>
          <rPr>
            <b/>
            <sz val="9"/>
            <color indexed="81"/>
            <rFont val="돋움"/>
            <family val="3"/>
            <charset val="129"/>
          </rPr>
          <t>대한</t>
        </r>
      </text>
    </comment>
    <comment ref="I105" authorId="0" shapeId="0" xr:uid="{EBC49B63-C682-4C69-A418-B0DDD1FA2EF9}">
      <text>
        <r>
          <rPr>
            <b/>
            <sz val="9"/>
            <color indexed="81"/>
            <rFont val="돋움"/>
            <family val="3"/>
            <charset val="129"/>
          </rPr>
          <t xml:space="preserve">대한
</t>
        </r>
      </text>
    </comment>
    <comment ref="G106" authorId="0" shapeId="0" xr:uid="{00000000-0006-0000-0000-00009C000000}">
      <text>
        <r>
          <rPr>
            <b/>
            <sz val="9"/>
            <color indexed="81"/>
            <rFont val="돋움"/>
            <family val="3"/>
            <charset val="129"/>
          </rPr>
          <t>중량</t>
        </r>
        <r>
          <rPr>
            <b/>
            <sz val="9"/>
            <color indexed="81"/>
            <rFont val="Tahoma"/>
            <family val="2"/>
          </rPr>
          <t xml:space="preserve">A
</t>
        </r>
        <r>
          <rPr>
            <b/>
            <sz val="9"/>
            <color indexed="81"/>
            <rFont val="돋움"/>
            <family val="3"/>
            <charset val="129"/>
          </rPr>
          <t xml:space="preserve">매출가기준
</t>
        </r>
      </text>
    </comment>
    <comment ref="I106" authorId="0" shapeId="0" xr:uid="{00000000-0006-0000-0000-00009D000000}">
      <text>
        <r>
          <rPr>
            <b/>
            <sz val="9"/>
            <color indexed="81"/>
            <rFont val="돋움"/>
            <family val="3"/>
            <charset val="129"/>
          </rPr>
          <t>중량</t>
        </r>
        <r>
          <rPr>
            <b/>
            <sz val="9"/>
            <color indexed="81"/>
            <rFont val="Tahoma"/>
            <family val="2"/>
          </rPr>
          <t xml:space="preserve">A
</t>
        </r>
        <r>
          <rPr>
            <b/>
            <sz val="9"/>
            <color indexed="81"/>
            <rFont val="돋움"/>
            <family val="3"/>
            <charset val="129"/>
          </rPr>
          <t>서울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기준
</t>
        </r>
      </text>
    </comment>
    <comment ref="K106" authorId="0" shapeId="0" xr:uid="{00000000-0006-0000-0000-00009E000000}">
      <text>
        <r>
          <rPr>
            <sz val="9"/>
            <color indexed="81"/>
            <rFont val="돋움"/>
            <family val="3"/>
            <charset val="129"/>
          </rPr>
          <t>중량</t>
        </r>
        <r>
          <rPr>
            <sz val="9"/>
            <color indexed="81"/>
            <rFont val="Tahoma"/>
            <family val="2"/>
          </rPr>
          <t xml:space="preserve">A </t>
        </r>
        <r>
          <rPr>
            <sz val="9"/>
            <color indexed="81"/>
            <rFont val="돋움"/>
            <family val="3"/>
            <charset val="129"/>
          </rPr>
          <t>적용
매출가기준</t>
        </r>
      </text>
    </comment>
    <comment ref="G107" authorId="0" shapeId="0" xr:uid="{45DE2F35-0426-4529-ACEB-59F2B465DDE7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107" authorId="0" shapeId="0" xr:uid="{647AB82B-DDE8-422A-99FF-37B97C2351CF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108" authorId="0" shapeId="0" xr:uid="{3C26612B-4D1E-445D-AF41-4710AE2F4F2E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소매가적용</t>
        </r>
      </text>
    </comment>
    <comment ref="K108" authorId="0" shapeId="0" xr:uid="{30412AA9-B636-4169-B0F1-AABFEE0A98F9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109" authorId="0" shapeId="0" xr:uid="{F676ED73-5006-470C-97EE-1077E36F4746}">
      <text>
        <r>
          <rPr>
            <b/>
            <sz val="9"/>
            <color indexed="81"/>
            <rFont val="돋움"/>
            <family val="3"/>
            <charset val="129"/>
          </rPr>
          <t>서울단가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I109" authorId="0" shapeId="0" xr:uid="{40B8343A-E11A-4E5A-909F-A257239430C9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G110" authorId="0" shapeId="0" xr:uid="{4E744A9A-9CCC-4CDF-A3C9-46235FBBA079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소매단가적용
</t>
        </r>
      </text>
    </comment>
    <comment ref="I110" authorId="1" shapeId="0" xr:uid="{6E701358-62DF-4D0F-ADB7-367518494A1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서울소매단가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뉴송단가적용
</t>
        </r>
      </text>
    </comment>
    <comment ref="G111" authorId="0" shapeId="0" xr:uid="{BC0B4301-ABDF-41E8-B85D-BC6D7BACADA1}">
      <text>
        <r>
          <rPr>
            <b/>
            <sz val="9"/>
            <color indexed="81"/>
            <rFont val="돋움"/>
            <family val="3"/>
            <charset val="129"/>
          </rPr>
          <t>서울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G112" authorId="0" shapeId="0" xr:uid="{00000000-0006-0000-0000-00009F000000}">
      <text>
        <r>
          <rPr>
            <b/>
            <sz val="9"/>
            <color indexed="81"/>
            <rFont val="돋움"/>
            <family val="3"/>
            <charset val="129"/>
          </rPr>
          <t>세라콘</t>
        </r>
        <r>
          <rPr>
            <b/>
            <sz val="9"/>
            <color indexed="81"/>
            <rFont val="Tahoma"/>
            <family val="2"/>
          </rPr>
          <t xml:space="preserve">501
</t>
        </r>
        <r>
          <rPr>
            <b/>
            <sz val="9"/>
            <color indexed="81"/>
            <rFont val="돋움"/>
            <family val="3"/>
            <charset val="129"/>
          </rPr>
          <t>목재용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수성</t>
        </r>
        <r>
          <rPr>
            <b/>
            <sz val="9"/>
            <color indexed="81"/>
            <rFont val="Tahoma"/>
            <family val="2"/>
          </rPr>
          <t xml:space="preserve"> 1:1)</t>
        </r>
      </text>
    </comment>
    <comment ref="I112" authorId="0" shapeId="0" xr:uid="{00000000-0006-0000-0000-0000A0000000}">
      <text>
        <r>
          <rPr>
            <b/>
            <sz val="9"/>
            <color indexed="81"/>
            <rFont val="돋움"/>
            <family val="3"/>
            <charset val="129"/>
          </rPr>
          <t>상보산업
수성박리제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제스폼</t>
        </r>
        <r>
          <rPr>
            <b/>
            <sz val="9"/>
            <color indexed="81"/>
            <rFont val="Tahoma"/>
            <family val="2"/>
          </rPr>
          <t xml:space="preserve"> G-5
2020</t>
        </r>
        <r>
          <rPr>
            <b/>
            <sz val="9"/>
            <color indexed="81"/>
            <rFont val="돋움"/>
            <family val="3"/>
            <charset val="129"/>
          </rPr>
          <t>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K112" authorId="0" shapeId="0" xr:uid="{00000000-0006-0000-0000-0000A1000000}">
      <text>
        <r>
          <rPr>
            <sz val="9"/>
            <color indexed="81"/>
            <rFont val="돋움"/>
            <family val="3"/>
            <charset val="129"/>
          </rPr>
          <t>대유폼이앤씨
세라콘 501</t>
        </r>
      </text>
    </comment>
    <comment ref="G113" authorId="0" shapeId="0" xr:uid="{850BA094-1C20-49E5-9F76-DCEE155CCB14}">
      <text>
        <r>
          <rPr>
            <sz val="9"/>
            <color indexed="81"/>
            <rFont val="돋움"/>
            <family val="3"/>
            <charset val="129"/>
          </rPr>
          <t>서울기준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소매단가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I113" authorId="0" shapeId="0" xr:uid="{326DEA21-5F3A-42E4-9500-59C13E3025F6}">
      <text>
        <r>
          <rPr>
            <sz val="9"/>
            <color indexed="81"/>
            <rFont val="돋움"/>
            <family val="3"/>
            <charset val="129"/>
          </rPr>
          <t>서울기준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소매단가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결속선
</t>
        </r>
      </text>
    </comment>
    <comment ref="K113" authorId="1" shapeId="0" xr:uid="{23ED42CE-6B7E-462D-809E-89F44DDFDC1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보통철선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서울시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소매단가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G114" authorId="0" shapeId="0" xr:uid="{00000000-0006-0000-0000-0000A2000000}">
      <text>
        <r>
          <rPr>
            <b/>
            <sz val="9"/>
            <color indexed="81"/>
            <rFont val="돋움"/>
            <family val="3"/>
            <charset val="129"/>
          </rPr>
          <t xml:space="preserve">우성세라믹 WS1002
아트3000
</t>
        </r>
      </text>
    </comment>
    <comment ref="I114" authorId="0" shapeId="0" xr:uid="{00000000-0006-0000-0000-0000A3000000}">
      <text>
        <r>
          <rPr>
            <b/>
            <sz val="9"/>
            <color indexed="81"/>
            <rFont val="돋움"/>
            <family val="3"/>
            <charset val="129"/>
          </rPr>
          <t xml:space="preserve">삼한씨원
</t>
        </r>
        <r>
          <rPr>
            <b/>
            <sz val="9"/>
            <color indexed="81"/>
            <rFont val="Tahoma"/>
            <family val="2"/>
          </rPr>
          <t>SH3201/3205</t>
        </r>
      </text>
    </comment>
    <comment ref="K114" authorId="0" shapeId="0" xr:uid="{00000000-0006-0000-0000-0000A4000000}">
      <text>
        <r>
          <rPr>
            <sz val="9"/>
            <color indexed="81"/>
            <rFont val="돋움"/>
            <family val="3"/>
            <charset val="129"/>
          </rPr>
          <t>삼환씨원</t>
        </r>
        <r>
          <rPr>
            <sz val="9"/>
            <color indexed="81"/>
            <rFont val="Tahoma"/>
            <family val="2"/>
          </rPr>
          <t xml:space="preserve"> : SH3201/3205 </t>
        </r>
        <r>
          <rPr>
            <sz val="9"/>
            <color indexed="81"/>
            <rFont val="돋움"/>
            <family val="3"/>
            <charset val="129"/>
          </rPr>
          <t>미장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토담</t>
        </r>
      </text>
    </comment>
    <comment ref="G115" authorId="0" shapeId="0" xr:uid="{00000000-0006-0000-0000-0000A5000000}">
      <text>
        <r>
          <rPr>
            <b/>
            <sz val="9"/>
            <color indexed="81"/>
            <rFont val="돋움"/>
            <family val="3"/>
            <charset val="129"/>
          </rPr>
          <t xml:space="preserve">동아방수
</t>
        </r>
        <r>
          <rPr>
            <b/>
            <sz val="9"/>
            <color indexed="81"/>
            <rFont val="Tahoma"/>
            <family val="2"/>
          </rPr>
          <t xml:space="preserve">RS-6000
</t>
        </r>
        <r>
          <rPr>
            <b/>
            <sz val="9"/>
            <color indexed="81"/>
            <rFont val="돋움"/>
            <family val="3"/>
            <charset val="129"/>
          </rPr>
          <t>침투식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침투성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액체방수제</t>
        </r>
      </text>
    </comment>
    <comment ref="I115" authorId="0" shapeId="0" xr:uid="{00000000-0006-0000-0000-0000A6000000}">
      <text>
        <r>
          <rPr>
            <b/>
            <sz val="9"/>
            <color indexed="81"/>
            <rFont val="돋움"/>
            <family val="3"/>
            <charset val="129"/>
          </rPr>
          <t>칠만페네트론
PENETRON R
결정체 성장형 침투식 도포방수제</t>
        </r>
      </text>
    </comment>
    <comment ref="K115" authorId="0" shapeId="0" xr:uid="{00000000-0006-0000-0000-0000A7000000}">
      <text>
        <r>
          <rPr>
            <b/>
            <sz val="9"/>
            <color indexed="81"/>
            <rFont val="돋움"/>
            <family val="3"/>
            <charset val="129"/>
          </rPr>
          <t xml:space="preserve">동아방수
</t>
        </r>
        <r>
          <rPr>
            <b/>
            <sz val="9"/>
            <color indexed="81"/>
            <rFont val="Tahoma"/>
            <family val="2"/>
          </rPr>
          <t xml:space="preserve">RS-6000
</t>
        </r>
        <r>
          <rPr>
            <b/>
            <sz val="9"/>
            <color indexed="81"/>
            <rFont val="돋움"/>
            <family val="3"/>
            <charset val="129"/>
          </rPr>
          <t>침투식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침투성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액체방수제</t>
        </r>
      </text>
    </comment>
    <comment ref="G116" authorId="0" shapeId="0" xr:uid="{4450462E-77B6-42EB-A6F4-247BDEAE3CC9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지정장소도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I116" authorId="0" shapeId="0" xr:uid="{10ABA108-F176-495F-AF8D-43B165738628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K116" authorId="1" shapeId="0" xr:uid="{62FD282B-A3FD-4134-A773-D4BAE89CFA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서울시단가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시내도착도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G117" authorId="0" shapeId="0" xr:uid="{00000000-0006-0000-0000-0000A8000000}">
      <text>
        <r>
          <rPr>
            <b/>
            <sz val="9"/>
            <color indexed="81"/>
            <rFont val="돋움"/>
            <family val="3"/>
            <charset val="129"/>
          </rPr>
          <t>유니온 : 유니온그라우트JM</t>
        </r>
      </text>
    </comment>
    <comment ref="I117" authorId="0" shapeId="0" xr:uid="{00000000-0006-0000-0000-0000A9000000}">
      <text>
        <r>
          <rPr>
            <b/>
            <sz val="9"/>
            <color indexed="81"/>
            <rFont val="돋움"/>
            <family val="3"/>
            <charset val="129"/>
          </rPr>
          <t>유니온
유니온그라우트 JM</t>
        </r>
      </text>
    </comment>
    <comment ref="K117" authorId="0" shapeId="0" xr:uid="{A9538C90-F9A2-4340-910C-FDDAC4E8309C}">
      <text>
        <r>
          <rPr>
            <sz val="9"/>
            <color indexed="81"/>
            <rFont val="돋움"/>
            <family val="3"/>
            <charset val="129"/>
          </rPr>
          <t>유니온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유니온그라우트</t>
        </r>
        <r>
          <rPr>
            <sz val="9"/>
            <color indexed="81"/>
            <rFont val="Tahoma"/>
            <family val="2"/>
          </rPr>
          <t xml:space="preserve"> JM
</t>
        </r>
      </text>
    </comment>
    <comment ref="G118" authorId="0" shapeId="0" xr:uid="{93CBFCF0-AB87-4E41-9241-92038E9456DF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I118" authorId="0" shapeId="0" xr:uid="{DE1E067F-8D84-48B1-98AA-4F4EF4F58235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K118" authorId="0" shapeId="0" xr:uid="{00000000-0006-0000-0000-0000AA000000}">
      <text>
        <r>
          <rPr>
            <sz val="9"/>
            <color indexed="81"/>
            <rFont val="돋움"/>
            <family val="3"/>
            <charset val="129"/>
          </rPr>
          <t xml:space="preserve">서울단가기준
</t>
        </r>
      </text>
    </comment>
    <comment ref="G119" authorId="0" shapeId="0" xr:uid="{73AC977C-8885-47F8-B519-493C61C94BC2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I119" authorId="0" shapeId="0" xr:uid="{9CAAB004-9D9D-4C9F-8114-8C2EFACC80AA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K119" authorId="0" shapeId="0" xr:uid="{00000000-0006-0000-0000-0000AB000000}">
      <text>
        <r>
          <rPr>
            <b/>
            <sz val="9"/>
            <color indexed="81"/>
            <rFont val="돋움"/>
            <family val="3"/>
            <charset val="129"/>
          </rPr>
          <t xml:space="preserve">서울단가기준
</t>
        </r>
      </text>
    </comment>
    <comment ref="G120" authorId="0" shapeId="0" xr:uid="{9C6AFD70-5E20-42AA-A2F5-6E267089FB78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I120" authorId="0" shapeId="0" xr:uid="{E24A4FF0-3391-4B6B-A3B1-A46B7A47F5EC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K120" authorId="0" shapeId="0" xr:uid="{00000000-0006-0000-0000-0000AC000000}">
      <text>
        <r>
          <rPr>
            <b/>
            <sz val="9"/>
            <color indexed="81"/>
            <rFont val="돋움"/>
            <family val="3"/>
            <charset val="129"/>
          </rPr>
          <t>서울단가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기준
</t>
        </r>
      </text>
    </comment>
    <comment ref="G121" authorId="0" shapeId="0" xr:uid="{00000000-0006-0000-0000-0000AD000000}">
      <text>
        <r>
          <rPr>
            <b/>
            <sz val="9"/>
            <color indexed="81"/>
            <rFont val="돋움"/>
            <family val="3"/>
            <charset val="129"/>
          </rPr>
          <t>∮48.6×1.8
구조용강관(백관)
서울기준 소매단가 적용</t>
        </r>
      </text>
    </comment>
    <comment ref="I121" authorId="0" shapeId="0" xr:uid="{00000000-0006-0000-0000-0000AE000000}">
      <text>
        <r>
          <rPr>
            <b/>
            <sz val="9"/>
            <color indexed="81"/>
            <rFont val="돋움"/>
            <family val="3"/>
            <charset val="129"/>
          </rPr>
          <t>∮</t>
        </r>
        <r>
          <rPr>
            <b/>
            <sz val="9"/>
            <color indexed="81"/>
            <rFont val="Tahoma"/>
            <family val="2"/>
          </rPr>
          <t>48.6</t>
        </r>
        <r>
          <rPr>
            <b/>
            <sz val="9"/>
            <color indexed="81"/>
            <rFont val="돋움"/>
            <family val="3"/>
            <charset val="129"/>
          </rPr>
          <t>×</t>
        </r>
        <r>
          <rPr>
            <b/>
            <sz val="9"/>
            <color indexed="81"/>
            <rFont val="Tahoma"/>
            <family val="2"/>
          </rPr>
          <t xml:space="preserve">1.8
</t>
        </r>
        <r>
          <rPr>
            <b/>
            <sz val="9"/>
            <color indexed="81"/>
            <rFont val="돋움"/>
            <family val="3"/>
            <charset val="129"/>
          </rPr>
          <t>구조용강관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백관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K121" authorId="0" shapeId="0" xr:uid="{00000000-0006-0000-0000-0000AF000000}">
      <text>
        <r>
          <rPr>
            <b/>
            <sz val="9"/>
            <color indexed="81"/>
            <rFont val="돋움"/>
            <family val="3"/>
            <charset val="129"/>
          </rPr>
          <t>서울단가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
구조용탄소강관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백관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∮</t>
        </r>
        <r>
          <rPr>
            <b/>
            <sz val="9"/>
            <color indexed="81"/>
            <rFont val="Tahoma"/>
            <family val="2"/>
          </rPr>
          <t>48.6</t>
        </r>
        <r>
          <rPr>
            <b/>
            <sz val="9"/>
            <color indexed="81"/>
            <rFont val="돋움"/>
            <family val="3"/>
            <charset val="129"/>
          </rPr>
          <t>×</t>
        </r>
        <r>
          <rPr>
            <b/>
            <sz val="9"/>
            <color indexed="81"/>
            <rFont val="Tahoma"/>
            <family val="2"/>
          </rPr>
          <t>2.0</t>
        </r>
      </text>
    </comment>
    <comment ref="G122" authorId="0" shapeId="0" xr:uid="{86D12915-F2B5-43A2-A40B-44DDC9AC98DC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I122" authorId="0" shapeId="0" xr:uid="{4830B645-4AC5-443F-876A-C48234D6E782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G123" authorId="0" shapeId="0" xr:uid="{D0FB3690-3F3A-4DBC-AB11-F4ADBD66D859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I123" authorId="0" shapeId="0" xr:uid="{20A6B7C7-7000-479D-BBA8-FCF57B56D3E7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G124" authorId="0" shapeId="0" xr:uid="{46D58C11-7EA5-47AF-B92A-8C36EF6047E4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4" authorId="0" shapeId="0" xr:uid="{AD665F60-B30A-4693-BE85-E301FDF28CA7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G125" authorId="0" shapeId="0" xr:uid="{CBBD8FF3-ABED-4852-8C97-68946AC8501C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I125" authorId="0" shapeId="0" xr:uid="{81C96166-73E6-4524-AE91-66A9F0F6BFD8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G126" authorId="0" shapeId="0" xr:uid="{5111514E-9DBD-4C1A-A0AA-7707132A105C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I126" authorId="0" shapeId="0" xr:uid="{7EEDFB31-23ED-4925-9F38-797577F57EEC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G127" authorId="0" shapeId="0" xr:uid="{09D30676-C5A9-48FE-A65C-1CB8DD138B6D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I127" authorId="0" shapeId="0" xr:uid="{A12E7FB1-FE5D-491A-85B4-1BCF20F1B25E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M128" authorId="0" shapeId="0" xr:uid="{00000000-0006-0000-0000-0000B0000000}">
      <text>
        <r>
          <rPr>
            <b/>
            <sz val="9"/>
            <color indexed="81"/>
            <rFont val="돋움"/>
            <family val="3"/>
            <charset val="129"/>
          </rPr>
          <t xml:space="preserve">동부건업
</t>
        </r>
      </text>
    </comment>
    <comment ref="G129" authorId="0" shapeId="0" xr:uid="{00000000-0006-0000-0000-0000B1000000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129" authorId="0" shapeId="0" xr:uid="{00000000-0006-0000-0000-0000B2000000}">
      <text>
        <r>
          <rPr>
            <b/>
            <sz val="9"/>
            <color indexed="81"/>
            <rFont val="돋움"/>
            <family val="3"/>
            <charset val="129"/>
          </rPr>
          <t xml:space="preserve">동연씨엠디
</t>
        </r>
      </text>
    </comment>
    <comment ref="K129" authorId="0" shapeId="0" xr:uid="{F01C3EC1-5DFF-435F-A568-E535FC12C8C7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G130" authorId="0" shapeId="0" xr:uid="{150E6481-7E33-41E6-A5A0-7337619FEC0B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130" authorId="0" shapeId="0" xr:uid="{27FE6694-9AE0-43A3-BEB9-7118314F58FF}">
      <text>
        <r>
          <rPr>
            <b/>
            <sz val="9"/>
            <color indexed="81"/>
            <rFont val="돋움"/>
            <family val="3"/>
            <charset val="129"/>
          </rPr>
          <t xml:space="preserve">동연씨엠디
</t>
        </r>
      </text>
    </comment>
    <comment ref="K130" authorId="0" shapeId="0" xr:uid="{B29B52C0-6F1D-4308-ADB8-8C6EA280BDCD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G131" authorId="0" shapeId="0" xr:uid="{0C0AC0D5-00F5-4A6D-979D-12FB32F4933D}">
      <text>
        <r>
          <rPr>
            <b/>
            <sz val="9"/>
            <color indexed="81"/>
            <rFont val="돋움"/>
            <family val="3"/>
            <charset val="129"/>
          </rPr>
          <t>서우실업(2023년도 단가적용)</t>
        </r>
      </text>
    </comment>
    <comment ref="K131" authorId="0" shapeId="0" xr:uid="{D6038453-69B6-4555-9373-999C35E72707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G134" authorId="0" shapeId="0" xr:uid="{00000000-0006-0000-0000-0000B6000000}">
      <text>
        <r>
          <rPr>
            <b/>
            <sz val="9"/>
            <color indexed="81"/>
            <rFont val="돋움"/>
            <family val="3"/>
            <charset val="129"/>
          </rPr>
          <t>일반고무판</t>
        </r>
      </text>
    </comment>
    <comment ref="I134" authorId="0" shapeId="0" xr:uid="{00000000-0006-0000-0000-0000B7000000}">
      <text>
        <r>
          <rPr>
            <b/>
            <sz val="9"/>
            <color indexed="81"/>
            <rFont val="돋움"/>
            <family val="3"/>
            <charset val="129"/>
          </rPr>
          <t>일반고무판</t>
        </r>
      </text>
    </comment>
    <comment ref="K134" authorId="0" shapeId="0" xr:uid="{00000000-0006-0000-0000-0000B8000000}">
      <text>
        <r>
          <rPr>
            <b/>
            <sz val="9"/>
            <color indexed="81"/>
            <rFont val="돋움"/>
            <family val="3"/>
            <charset val="129"/>
          </rPr>
          <t>일반고무판</t>
        </r>
      </text>
    </comment>
    <comment ref="G135" authorId="0" shapeId="0" xr:uid="{9366B4EB-ED28-4992-8DC8-14C0323A1300}">
      <text>
        <r>
          <rPr>
            <b/>
            <sz val="9"/>
            <color indexed="81"/>
            <rFont val="돋움"/>
            <family val="3"/>
            <charset val="129"/>
          </rPr>
          <t>삼진정밀
원형철개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고정장치
∮</t>
        </r>
        <r>
          <rPr>
            <b/>
            <sz val="9"/>
            <color indexed="81"/>
            <rFont val="Tahoma"/>
            <family val="2"/>
          </rPr>
          <t>648</t>
        </r>
      </text>
    </comment>
    <comment ref="K135" authorId="0" shapeId="0" xr:uid="{23F29CA9-2B9C-4455-89E7-312313FC8921}">
      <text>
        <r>
          <rPr>
            <b/>
            <sz val="9"/>
            <color indexed="81"/>
            <rFont val="돋움"/>
            <family val="3"/>
            <charset val="129"/>
          </rPr>
          <t>삼진정밀
원형철개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고정장치
∮</t>
        </r>
        <r>
          <rPr>
            <b/>
            <sz val="9"/>
            <color indexed="81"/>
            <rFont val="Tahoma"/>
            <family val="2"/>
          </rPr>
          <t>648</t>
        </r>
      </text>
    </comment>
    <comment ref="M135" authorId="1" shapeId="0" xr:uid="{4CEAC2E8-7B28-4858-8769-FBD4434ED78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서울시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상수도사업소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기준
</t>
        </r>
      </text>
    </comment>
    <comment ref="O135" authorId="1" shapeId="0" xr:uid="{896C2394-90AF-407C-B590-5BD5CB5875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한국수도단가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M136" authorId="1" shapeId="0" xr:uid="{4A309136-A50D-440F-801D-EC0B508E6D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서울시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상수도사업본부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</text>
    </comment>
    <comment ref="O136" authorId="1" shapeId="0" xr:uid="{D4DF69A4-B0A5-44B4-AE3F-F5B8B899FA3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한국수도단가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137" authorId="0" shapeId="0" xr:uid="{00000000-0006-0000-0000-0000B9000000}">
      <text>
        <r>
          <rPr>
            <b/>
            <sz val="9"/>
            <color indexed="81"/>
            <rFont val="돋움"/>
            <family val="3"/>
            <charset val="129"/>
          </rPr>
          <t xml:space="preserve">성산산업
</t>
        </r>
        <r>
          <rPr>
            <b/>
            <sz val="9"/>
            <color indexed="81"/>
            <rFont val="Tahoma"/>
            <family val="2"/>
          </rPr>
          <t>U</t>
        </r>
        <r>
          <rPr>
            <b/>
            <sz val="9"/>
            <color indexed="81"/>
            <rFont val="돋움"/>
            <family val="3"/>
            <charset val="129"/>
          </rPr>
          <t>형인터로킹블럭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 xml:space="preserve">무색
</t>
        </r>
        <r>
          <rPr>
            <b/>
            <sz val="9"/>
            <color indexed="81"/>
            <rFont val="Tahoma"/>
            <family val="2"/>
          </rPr>
          <t>220*108*60</t>
        </r>
      </text>
    </comment>
    <comment ref="I137" authorId="1" shapeId="0" xr:uid="{1975CE8C-F615-4705-8DD0-0AF5C4917979}">
      <text>
        <r>
          <rPr>
            <b/>
            <sz val="9"/>
            <color indexed="81"/>
            <rFont val="돋움"/>
            <family val="3"/>
            <charset val="129"/>
          </rPr>
          <t>덕윤기업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인터록킹</t>
        </r>
        <r>
          <rPr>
            <b/>
            <sz val="9"/>
            <color indexed="81"/>
            <rFont val="Tahoma"/>
            <family val="2"/>
          </rPr>
          <t>U</t>
        </r>
        <r>
          <rPr>
            <b/>
            <sz val="9"/>
            <color indexed="81"/>
            <rFont val="돋움"/>
            <family val="3"/>
            <charset val="129"/>
          </rPr>
          <t>형블럭</t>
        </r>
        <r>
          <rPr>
            <b/>
            <sz val="9"/>
            <color indexed="81"/>
            <rFont val="Tahoma"/>
            <family val="2"/>
          </rPr>
          <t xml:space="preserve"> 222</t>
        </r>
        <r>
          <rPr>
            <b/>
            <sz val="9"/>
            <color indexed="81"/>
            <rFont val="돋움"/>
            <family val="3"/>
            <charset val="129"/>
          </rPr>
          <t>×</t>
        </r>
        <r>
          <rPr>
            <b/>
            <sz val="9"/>
            <color indexed="81"/>
            <rFont val="Tahoma"/>
            <family val="2"/>
          </rPr>
          <t>111</t>
        </r>
        <r>
          <rPr>
            <b/>
            <sz val="9"/>
            <color indexed="81"/>
            <rFont val="돋움"/>
            <family val="3"/>
            <charset val="129"/>
          </rPr>
          <t>×</t>
        </r>
        <r>
          <rPr>
            <b/>
            <sz val="9"/>
            <color indexed="81"/>
            <rFont val="Tahoma"/>
            <family val="2"/>
          </rPr>
          <t>60</t>
        </r>
      </text>
    </comment>
    <comment ref="K137" authorId="0" shapeId="0" xr:uid="{00000000-0006-0000-0000-0000BB000000}">
      <text>
        <r>
          <rPr>
            <b/>
            <sz val="9"/>
            <color indexed="81"/>
            <rFont val="돋움"/>
            <family val="3"/>
            <charset val="129"/>
          </rPr>
          <t>한국아이엘비㈜
소형고압블럭 U형</t>
        </r>
      </text>
    </comment>
    <comment ref="G138" authorId="0" shapeId="0" xr:uid="{4627F0FC-5B24-4AF7-83DA-EF60976B62DA}">
      <text>
        <r>
          <rPr>
            <b/>
            <sz val="9"/>
            <color indexed="81"/>
            <rFont val="돋움"/>
            <family val="3"/>
            <charset val="129"/>
          </rPr>
          <t>유니블록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유니브래드
불투수</t>
        </r>
        <r>
          <rPr>
            <b/>
            <sz val="9"/>
            <color indexed="81"/>
            <rFont val="Tahoma"/>
            <family val="2"/>
          </rPr>
          <t>(2023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138" authorId="1" shapeId="0" xr:uid="{976C6FF4-D41E-45A3-9E35-29FF7A279771}">
      <text>
        <r>
          <rPr>
            <b/>
            <sz val="9"/>
            <color indexed="81"/>
            <rFont val="돋움"/>
            <family val="3"/>
            <charset val="129"/>
          </rPr>
          <t>삼진콘크리트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베이직블록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불투수인도용</t>
        </r>
        <r>
          <rPr>
            <b/>
            <sz val="9"/>
            <color indexed="81"/>
            <rFont val="Tahoma"/>
            <family val="2"/>
          </rPr>
          <t xml:space="preserve"> 200</t>
        </r>
        <r>
          <rPr>
            <b/>
            <sz val="9"/>
            <color indexed="81"/>
            <rFont val="돋움"/>
            <family val="3"/>
            <charset val="129"/>
          </rPr>
          <t>×</t>
        </r>
        <r>
          <rPr>
            <b/>
            <sz val="9"/>
            <color indexed="81"/>
            <rFont val="Tahoma"/>
            <family val="2"/>
          </rPr>
          <t>200</t>
        </r>
        <r>
          <rPr>
            <b/>
            <sz val="9"/>
            <color indexed="81"/>
            <rFont val="돋움"/>
            <family val="3"/>
            <charset val="129"/>
          </rPr>
          <t>×</t>
        </r>
        <r>
          <rPr>
            <b/>
            <sz val="9"/>
            <color indexed="81"/>
            <rFont val="Tahoma"/>
            <family val="2"/>
          </rPr>
          <t>60</t>
        </r>
      </text>
    </comment>
    <comment ref="K138" authorId="0" shapeId="0" xr:uid="{21D365F0-91BB-4D48-BF7F-35894CFA7214}">
      <text>
        <r>
          <rPr>
            <b/>
            <sz val="9"/>
            <color indexed="81"/>
            <rFont val="돋움"/>
            <family val="3"/>
            <charset val="129"/>
          </rPr>
          <t>한국아이엘비㈜
소형고압블록 O2형</t>
        </r>
      </text>
    </comment>
    <comment ref="G139" authorId="0" shapeId="0" xr:uid="{D494FDCA-EDE3-4CF6-B813-5AB7AA13EB6D}">
      <text>
        <r>
          <rPr>
            <b/>
            <sz val="9"/>
            <color indexed="81"/>
            <rFont val="돋움"/>
            <family val="3"/>
            <charset val="129"/>
          </rPr>
          <t xml:space="preserve">㈜그랜드코단 대형스톤블럭 498×498×70nn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139" authorId="0" shapeId="0" xr:uid="{97D1A8DE-B84A-471C-8108-A912A56CA43E}">
      <text>
        <r>
          <rPr>
            <b/>
            <sz val="9"/>
            <color indexed="81"/>
            <rFont val="돋움"/>
            <family val="3"/>
            <charset val="129"/>
          </rPr>
          <t xml:space="preserve">㈜그랜드코단 대형스톤블럭 498×498×70nn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K139" authorId="0" shapeId="0" xr:uid="{82F4D4DA-7518-4254-BAC4-6661D9DEC2E6}">
      <text>
        <r>
          <rPr>
            <b/>
            <sz val="9"/>
            <color indexed="81"/>
            <rFont val="돋움"/>
            <family val="3"/>
            <charset val="129"/>
          </rPr>
          <t>㈜그랜드코단 대형스톤블럭 498×498×70nn
2022년 단가기준(2023년도 미등재)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140" authorId="0" shapeId="0" xr:uid="{00000000-0006-0000-0000-0000BC000000}">
      <text>
        <r>
          <rPr>
            <b/>
            <sz val="9"/>
            <color indexed="81"/>
            <rFont val="돋움"/>
            <family val="3"/>
            <charset val="129"/>
          </rPr>
          <t>모따기</t>
        </r>
        <r>
          <rPr>
            <b/>
            <sz val="9"/>
            <color indexed="81"/>
            <rFont val="Tahoma"/>
            <family val="2"/>
          </rPr>
          <t xml:space="preserve"> 10R </t>
        </r>
        <r>
          <rPr>
            <b/>
            <sz val="9"/>
            <color indexed="81"/>
            <rFont val="돋움"/>
            <family val="3"/>
            <charset val="129"/>
          </rPr>
          <t>직선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</text>
    </comment>
    <comment ref="I140" authorId="0" shapeId="0" xr:uid="{330E4D4E-0B64-4B58-8A7B-F43A5564AED9}">
      <text>
        <r>
          <rPr>
            <b/>
            <sz val="9"/>
            <color indexed="81"/>
            <rFont val="돋움"/>
            <family val="3"/>
            <charset val="129"/>
          </rPr>
          <t>모따기</t>
        </r>
        <r>
          <rPr>
            <b/>
            <sz val="9"/>
            <color indexed="81"/>
            <rFont val="Tahoma"/>
            <family val="2"/>
          </rPr>
          <t xml:space="preserve"> 10R </t>
        </r>
        <r>
          <rPr>
            <b/>
            <sz val="9"/>
            <color indexed="81"/>
            <rFont val="돋움"/>
            <family val="3"/>
            <charset val="129"/>
          </rPr>
          <t>직선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</text>
    </comment>
    <comment ref="G141" authorId="0" shapeId="0" xr:uid="{00000000-0006-0000-0000-0000BE000000}">
      <text>
        <r>
          <rPr>
            <b/>
            <sz val="9"/>
            <color indexed="81"/>
            <rFont val="돋움"/>
            <family val="3"/>
            <charset val="129"/>
          </rPr>
          <t>모따기</t>
        </r>
        <r>
          <rPr>
            <b/>
            <sz val="9"/>
            <color indexed="81"/>
            <rFont val="Tahoma"/>
            <family val="2"/>
          </rPr>
          <t xml:space="preserve"> 10R </t>
        </r>
        <r>
          <rPr>
            <b/>
            <sz val="9"/>
            <color indexed="81"/>
            <rFont val="돋움"/>
            <family val="3"/>
            <charset val="129"/>
          </rPr>
          <t>직선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</text>
    </comment>
    <comment ref="I141" authorId="0" shapeId="0" xr:uid="{65671E7A-84EA-4D38-9032-C3F0B4B26FD4}">
      <text>
        <r>
          <rPr>
            <b/>
            <sz val="9"/>
            <color indexed="81"/>
            <rFont val="돋움"/>
            <family val="3"/>
            <charset val="129"/>
          </rPr>
          <t>모따기</t>
        </r>
        <r>
          <rPr>
            <b/>
            <sz val="9"/>
            <color indexed="81"/>
            <rFont val="Tahoma"/>
            <family val="2"/>
          </rPr>
          <t xml:space="preserve"> 10R </t>
        </r>
        <r>
          <rPr>
            <b/>
            <sz val="9"/>
            <color indexed="81"/>
            <rFont val="돋움"/>
            <family val="3"/>
            <charset val="129"/>
          </rPr>
          <t>직선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</text>
    </comment>
    <comment ref="G142" authorId="0" shapeId="0" xr:uid="{00000000-0006-0000-0000-0000C0000000}">
      <text>
        <r>
          <rPr>
            <b/>
            <sz val="9"/>
            <color indexed="81"/>
            <rFont val="돋움"/>
            <family val="3"/>
            <charset val="129"/>
          </rPr>
          <t>모따기</t>
        </r>
        <r>
          <rPr>
            <b/>
            <sz val="9"/>
            <color indexed="81"/>
            <rFont val="Tahoma"/>
            <family val="2"/>
          </rPr>
          <t xml:space="preserve"> 10R </t>
        </r>
        <r>
          <rPr>
            <b/>
            <sz val="9"/>
            <color indexed="81"/>
            <rFont val="돋움"/>
            <family val="3"/>
            <charset val="129"/>
          </rPr>
          <t>직선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</text>
    </comment>
    <comment ref="I142" authorId="0" shapeId="0" xr:uid="{665BD688-B78F-433B-A473-DA2170232DD6}">
      <text>
        <r>
          <rPr>
            <b/>
            <sz val="9"/>
            <color indexed="81"/>
            <rFont val="돋움"/>
            <family val="3"/>
            <charset val="129"/>
          </rPr>
          <t>모따기</t>
        </r>
        <r>
          <rPr>
            <b/>
            <sz val="9"/>
            <color indexed="81"/>
            <rFont val="Tahoma"/>
            <family val="2"/>
          </rPr>
          <t xml:space="preserve"> 10R </t>
        </r>
        <r>
          <rPr>
            <b/>
            <sz val="9"/>
            <color indexed="81"/>
            <rFont val="돋움"/>
            <family val="3"/>
            <charset val="129"/>
          </rPr>
          <t>직선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</text>
    </comment>
    <comment ref="G143" authorId="0" shapeId="0" xr:uid="{00000000-0006-0000-0000-0000C2000000}">
      <text>
        <r>
          <rPr>
            <b/>
            <sz val="9"/>
            <color indexed="81"/>
            <rFont val="돋움"/>
            <family val="3"/>
            <charset val="129"/>
          </rPr>
          <t>모따기</t>
        </r>
        <r>
          <rPr>
            <b/>
            <sz val="9"/>
            <color indexed="81"/>
            <rFont val="Tahoma"/>
            <family val="2"/>
          </rPr>
          <t xml:space="preserve"> 10R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</text>
    </comment>
    <comment ref="I143" authorId="0" shapeId="0" xr:uid="{00000000-0006-0000-0000-0000C3000000}">
      <text>
        <r>
          <rPr>
            <b/>
            <sz val="9"/>
            <color indexed="81"/>
            <rFont val="돋움"/>
            <family val="3"/>
            <charset val="129"/>
          </rPr>
          <t>모따기</t>
        </r>
        <r>
          <rPr>
            <b/>
            <sz val="9"/>
            <color indexed="81"/>
            <rFont val="Tahoma"/>
            <family val="2"/>
          </rPr>
          <t xml:space="preserve"> 10R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</text>
    </comment>
    <comment ref="K143" authorId="1" shapeId="0" xr:uid="{A47E8E10-8A7D-4466-8CBA-2722D71E2A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곡선</t>
        </r>
      </text>
    </comment>
    <comment ref="G144" authorId="0" shapeId="0" xr:uid="{00000000-0006-0000-0000-0000C4000000}">
      <text>
        <r>
          <rPr>
            <b/>
            <sz val="9"/>
            <color indexed="81"/>
            <rFont val="돋움"/>
            <family val="3"/>
            <charset val="129"/>
          </rPr>
          <t>모따기</t>
        </r>
        <r>
          <rPr>
            <b/>
            <sz val="9"/>
            <color indexed="81"/>
            <rFont val="Tahoma"/>
            <family val="2"/>
          </rPr>
          <t xml:space="preserve"> 10R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</text>
    </comment>
    <comment ref="I144" authorId="0" shapeId="0" xr:uid="{00000000-0006-0000-0000-0000C5000000}">
      <text>
        <r>
          <rPr>
            <b/>
            <sz val="9"/>
            <color indexed="81"/>
            <rFont val="돋움"/>
            <family val="3"/>
            <charset val="129"/>
          </rPr>
          <t>모따기</t>
        </r>
        <r>
          <rPr>
            <b/>
            <sz val="9"/>
            <color indexed="81"/>
            <rFont val="Tahoma"/>
            <family val="2"/>
          </rPr>
          <t xml:space="preserve"> 10R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</text>
    </comment>
    <comment ref="G145" authorId="0" shapeId="0" xr:uid="{2FA429E7-A183-4779-8414-26E6F3AB5592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I145" authorId="0" shapeId="0" xr:uid="{562E6C38-9AF2-4F52-ACF6-E66AFDE539E7}">
      <text>
        <r>
          <rPr>
            <b/>
            <sz val="9"/>
            <color indexed="81"/>
            <rFont val="돋움"/>
            <family val="3"/>
            <charset val="129"/>
          </rPr>
          <t>대성피엔씨</t>
        </r>
      </text>
    </comment>
    <comment ref="G146" authorId="0" shapeId="0" xr:uid="{1648340A-EC55-4407-8CF4-7D020FDDC26B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I146" authorId="0" shapeId="0" xr:uid="{ED2500DD-C0FA-499F-A441-7F66D7F70CEA}">
      <text>
        <r>
          <rPr>
            <b/>
            <sz val="9"/>
            <color indexed="81"/>
            <rFont val="돋움"/>
            <family val="3"/>
            <charset val="129"/>
          </rPr>
          <t>대성피엔씨</t>
        </r>
      </text>
    </comment>
    <comment ref="G147" authorId="0" shapeId="0" xr:uid="{3F0E54AB-4CA3-44B9-A687-F631B081767A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I147" authorId="0" shapeId="0" xr:uid="{3281EF1F-7C35-483A-8FC5-58BA3151E9EC}">
      <text>
        <r>
          <rPr>
            <b/>
            <sz val="9"/>
            <color indexed="81"/>
            <rFont val="돋움"/>
            <family val="3"/>
            <charset val="129"/>
          </rPr>
          <t>대성피엔씨</t>
        </r>
      </text>
    </comment>
    <comment ref="G148" authorId="0" shapeId="0" xr:uid="{D0F63C3B-7FB3-4C40-8492-32DCBF349D66}">
      <text>
        <r>
          <rPr>
            <b/>
            <sz val="9"/>
            <color indexed="81"/>
            <rFont val="돋움"/>
            <family val="3"/>
            <charset val="129"/>
          </rPr>
          <t xml:space="preserve">청학
</t>
        </r>
      </text>
    </comment>
    <comment ref="I148" authorId="0" shapeId="0" xr:uid="{CB90355D-A46B-4FF3-93C7-92A1178C48C4}">
      <text>
        <r>
          <rPr>
            <b/>
            <sz val="9"/>
            <color indexed="81"/>
            <rFont val="돋움"/>
            <family val="3"/>
            <charset val="129"/>
          </rPr>
          <t>자연석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경계석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자연석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모따기</t>
        </r>
        <r>
          <rPr>
            <b/>
            <sz val="9"/>
            <color indexed="81"/>
            <rFont val="Tahoma"/>
            <family val="2"/>
          </rPr>
          <t xml:space="preserve"> 10R</t>
        </r>
        <r>
          <rPr>
            <b/>
            <sz val="9"/>
            <color indexed="81"/>
            <rFont val="돋움"/>
            <family val="3"/>
            <charset val="129"/>
          </rPr>
          <t xml:space="preserve">기준
</t>
        </r>
      </text>
    </comment>
    <comment ref="G149" authorId="0" shapeId="0" xr:uid="{38F1DEB1-442E-44E5-8A98-9376E6E335A1}">
      <text>
        <r>
          <rPr>
            <b/>
            <sz val="9"/>
            <color indexed="81"/>
            <rFont val="돋움"/>
            <family val="3"/>
            <charset val="129"/>
          </rPr>
          <t xml:space="preserve">청학
</t>
        </r>
      </text>
    </comment>
    <comment ref="I149" authorId="0" shapeId="0" xr:uid="{00000000-0006-0000-0000-0000C6000000}">
      <text>
        <r>
          <rPr>
            <b/>
            <sz val="9"/>
            <color indexed="81"/>
            <rFont val="돋움"/>
            <family val="3"/>
            <charset val="129"/>
          </rPr>
          <t>자연석경계석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화강석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모따기</t>
        </r>
        <r>
          <rPr>
            <b/>
            <sz val="9"/>
            <color indexed="81"/>
            <rFont val="Tahoma"/>
            <family val="2"/>
          </rPr>
          <t xml:space="preserve"> 10R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</text>
    </comment>
    <comment ref="G150" authorId="0" shapeId="0" xr:uid="{12A9B8EC-1F2D-47E8-9521-9FFE7C9F4C8B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I150" authorId="0" shapeId="0" xr:uid="{60F8759B-96B3-4BB9-9172-6AF46D7DC33D}">
      <text>
        <r>
          <rPr>
            <b/>
            <sz val="9"/>
            <color indexed="81"/>
            <rFont val="돋움"/>
            <family val="3"/>
            <charset val="129"/>
          </rPr>
          <t>대성피엔씨</t>
        </r>
      </text>
    </comment>
    <comment ref="G151" authorId="0" shapeId="0" xr:uid="{4BA76F7E-ED8D-4498-B17C-13F4CB1B2F2E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I151" authorId="0" shapeId="0" xr:uid="{E69DC236-9774-4B97-B5E2-261BA50256AA}">
      <text>
        <r>
          <rPr>
            <b/>
            <sz val="9"/>
            <color indexed="81"/>
            <rFont val="돋움"/>
            <family val="3"/>
            <charset val="129"/>
          </rPr>
          <t>대성피엔씨</t>
        </r>
      </text>
    </comment>
    <comment ref="G152" authorId="0" shapeId="0" xr:uid="{78652F97-F287-4C1C-898C-46815034F529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I152" authorId="0" shapeId="0" xr:uid="{9E741758-8957-45F5-9BE9-972AAD13E500}">
      <text>
        <r>
          <rPr>
            <b/>
            <sz val="9"/>
            <color indexed="81"/>
            <rFont val="돋움"/>
            <family val="3"/>
            <charset val="129"/>
          </rPr>
          <t>대성피엔씨</t>
        </r>
      </text>
    </comment>
    <comment ref="G153" authorId="0" shapeId="0" xr:uid="{F8A67DE9-9E46-42A2-BEED-8CDD5C1E7422}">
      <text>
        <r>
          <rPr>
            <b/>
            <sz val="9"/>
            <color indexed="81"/>
            <rFont val="돋움"/>
            <family val="3"/>
            <charset val="129"/>
          </rPr>
          <t xml:space="preserve">정품기준
</t>
        </r>
      </text>
    </comment>
    <comment ref="K153" authorId="0" shapeId="0" xr:uid="{00000000-0006-0000-0000-0000C7000000}">
      <text>
        <r>
          <rPr>
            <b/>
            <sz val="9"/>
            <color indexed="81"/>
            <rFont val="돋움"/>
            <family val="3"/>
            <charset val="129"/>
          </rPr>
          <t>천지콘테이너</t>
        </r>
      </text>
    </comment>
    <comment ref="G154" authorId="0" shapeId="0" xr:uid="{D171E05C-6B23-4284-AF85-4C653A125EF1}">
      <text>
        <r>
          <rPr>
            <b/>
            <sz val="9"/>
            <color indexed="81"/>
            <rFont val="돋움"/>
            <family val="3"/>
            <charset val="129"/>
          </rPr>
          <t xml:space="preserve">정품기준
</t>
        </r>
      </text>
    </comment>
    <comment ref="K154" authorId="0" shapeId="0" xr:uid="{00000000-0006-0000-0000-0000C8000000}">
      <text>
        <r>
          <rPr>
            <b/>
            <sz val="9"/>
            <color indexed="81"/>
            <rFont val="돋움"/>
            <family val="3"/>
            <charset val="129"/>
          </rPr>
          <t>천지콘테이너</t>
        </r>
      </text>
    </comment>
    <comment ref="G155" authorId="0" shapeId="0" xr:uid="{43129A25-FB4F-4A4E-9EEF-DF6BE220FC73}">
      <text>
        <r>
          <rPr>
            <b/>
            <sz val="9"/>
            <color indexed="81"/>
            <rFont val="돋움"/>
            <family val="3"/>
            <charset val="129"/>
          </rPr>
          <t xml:space="preserve">정품기준
</t>
        </r>
      </text>
    </comment>
    <comment ref="K155" authorId="0" shapeId="0" xr:uid="{00000000-0006-0000-0000-0000C9000000}">
      <text>
        <r>
          <rPr>
            <b/>
            <sz val="9"/>
            <color indexed="81"/>
            <rFont val="돋움"/>
            <family val="3"/>
            <charset val="129"/>
          </rPr>
          <t>천지콘테이너</t>
        </r>
      </text>
    </comment>
    <comment ref="G156" authorId="0" shapeId="0" xr:uid="{F4B30B79-5433-4C34-9D0F-23DB39FF3ACA}">
      <text>
        <r>
          <rPr>
            <b/>
            <sz val="9"/>
            <color indexed="81"/>
            <rFont val="돋움"/>
            <family val="3"/>
            <charset val="129"/>
          </rPr>
          <t xml:space="preserve">정품기준
</t>
        </r>
      </text>
    </comment>
    <comment ref="K156" authorId="0" shapeId="0" xr:uid="{00000000-0006-0000-0000-0000CA000000}">
      <text>
        <r>
          <rPr>
            <b/>
            <sz val="9"/>
            <color indexed="81"/>
            <rFont val="돋움"/>
            <family val="3"/>
            <charset val="129"/>
          </rPr>
          <t xml:space="preserve">천지콘케이너
</t>
        </r>
      </text>
    </comment>
    <comment ref="I157" authorId="0" shapeId="0" xr:uid="{00000000-0006-0000-0000-0000CB000000}">
      <text>
        <r>
          <rPr>
            <b/>
            <sz val="9"/>
            <color indexed="81"/>
            <rFont val="돋움"/>
            <family val="3"/>
            <charset val="129"/>
          </rPr>
          <t xml:space="preserve">하이큐
</t>
        </r>
      </text>
    </comment>
    <comment ref="K157" authorId="0" shapeId="0" xr:uid="{00000000-0006-0000-0000-0000CC000000}">
      <text>
        <r>
          <rPr>
            <b/>
            <sz val="9"/>
            <color indexed="81"/>
            <rFont val="돋움"/>
            <family val="3"/>
            <charset val="129"/>
          </rPr>
          <t>하이큐</t>
        </r>
      </text>
    </comment>
    <comment ref="I158" authorId="0" shapeId="0" xr:uid="{00000000-0006-0000-0000-0000CD000000}">
      <text>
        <r>
          <rPr>
            <b/>
            <sz val="9"/>
            <color indexed="81"/>
            <rFont val="돋움"/>
            <family val="3"/>
            <charset val="129"/>
          </rPr>
          <t>하이큐</t>
        </r>
      </text>
    </comment>
    <comment ref="K158" authorId="0" shapeId="0" xr:uid="{00000000-0006-0000-0000-0000CE000000}">
      <text>
        <r>
          <rPr>
            <b/>
            <sz val="9"/>
            <color indexed="81"/>
            <rFont val="돋움"/>
            <family val="3"/>
            <charset val="129"/>
          </rPr>
          <t>하이큐</t>
        </r>
      </text>
    </comment>
    <comment ref="I159" authorId="0" shapeId="0" xr:uid="{00000000-0006-0000-0000-0000CF000000}">
      <text>
        <r>
          <rPr>
            <b/>
            <sz val="9"/>
            <color indexed="81"/>
            <rFont val="돋움"/>
            <family val="3"/>
            <charset val="129"/>
          </rPr>
          <t>하이큐
일반용
380mm×380mm×700mm(오렌지)</t>
        </r>
      </text>
    </comment>
    <comment ref="K159" authorId="0" shapeId="0" xr:uid="{00000000-0006-0000-0000-0000D0000000}">
      <text>
        <r>
          <rPr>
            <b/>
            <sz val="9"/>
            <color indexed="81"/>
            <rFont val="돋움"/>
            <family val="3"/>
            <charset val="129"/>
          </rPr>
          <t xml:space="preserve">하이큐
칼라콘
</t>
        </r>
      </text>
    </comment>
    <comment ref="M160" authorId="1" shapeId="0" xr:uid="{0055D63A-FB16-4374-9256-1BCF54F10E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견적가</t>
        </r>
      </text>
    </comment>
    <comment ref="M161" authorId="1" shapeId="0" xr:uid="{8FC74A9D-05BD-4692-A5F9-F5E5B5A8E537}">
      <text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견적가</t>
        </r>
      </text>
    </comment>
    <comment ref="G162" authorId="1" shapeId="0" xr:uid="{114C1A58-3E26-4DCC-AB46-DF799BC66A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2020</t>
        </r>
        <r>
          <rPr>
            <sz val="9"/>
            <color indexed="81"/>
            <rFont val="돋움"/>
            <family val="3"/>
            <charset val="129"/>
          </rPr>
          <t>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단가참조</t>
        </r>
      </text>
    </comment>
    <comment ref="I162" authorId="0" shapeId="0" xr:uid="{00000000-0006-0000-0000-0000D2000000}">
      <text>
        <r>
          <rPr>
            <b/>
            <sz val="9"/>
            <color indexed="81"/>
            <rFont val="돋움"/>
            <family val="3"/>
            <charset val="129"/>
          </rPr>
          <t>호남기업
2022년도 단가참조</t>
        </r>
      </text>
    </comment>
    <comment ref="K162" authorId="0" shapeId="0" xr:uid="{00000000-0006-0000-0000-0000D3000000}">
      <text>
        <r>
          <rPr>
            <b/>
            <sz val="9"/>
            <color indexed="81"/>
            <rFont val="돋움"/>
            <family val="3"/>
            <charset val="129"/>
          </rPr>
          <t>㈜흥신산업(2020년도단가기준)</t>
        </r>
      </text>
    </comment>
    <comment ref="M162" authorId="1" shapeId="0" xr:uid="{731F5DC9-50EC-4A31-A914-D55CBDD20B91}">
      <text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견적가</t>
        </r>
      </text>
    </comment>
    <comment ref="G163" authorId="1" shapeId="0" xr:uid="{45D79FE8-1B06-4414-B6CA-824ED33DA1DC}">
      <text>
        <r>
          <rPr>
            <sz val="9"/>
            <color indexed="81"/>
            <rFont val="돋움"/>
            <family val="3"/>
            <charset val="129"/>
          </rPr>
          <t xml:space="preserve">하이큐450×600(양면)
</t>
        </r>
      </text>
    </comment>
    <comment ref="I163" authorId="0" shapeId="0" xr:uid="{4B8C9109-8840-4FDB-A5F2-9F2D179A5F9E}">
      <text>
        <r>
          <rPr>
            <b/>
            <sz val="9"/>
            <color indexed="81"/>
            <rFont val="돋움"/>
            <family val="3"/>
            <charset val="129"/>
          </rPr>
          <t>하이큐 양면</t>
        </r>
      </text>
    </comment>
    <comment ref="K163" authorId="0" shapeId="0" xr:uid="{E4EEAFAE-0EA8-4DBE-A36F-D531D345630C}">
      <text>
        <r>
          <rPr>
            <b/>
            <sz val="9"/>
            <color indexed="81"/>
            <rFont val="돋움"/>
            <family val="3"/>
            <charset val="129"/>
          </rPr>
          <t>하이큐</t>
        </r>
      </text>
    </comment>
    <comment ref="G164" authorId="1" shapeId="0" xr:uid="{7063A096-C3AB-49C9-86A4-C1F811FA48A9}">
      <text>
        <r>
          <rPr>
            <sz val="9"/>
            <color indexed="81"/>
            <rFont val="돋움"/>
            <family val="3"/>
            <charset val="129"/>
          </rPr>
          <t>한국카스토퍼
HK450,∮200×∮80×450mm(납품장소 하차도)</t>
        </r>
      </text>
    </comment>
    <comment ref="I164" authorId="0" shapeId="0" xr:uid="{00000000-0006-0000-0000-0000D8000000}">
      <text>
        <r>
          <rPr>
            <b/>
            <sz val="9"/>
            <color indexed="81"/>
            <rFont val="돋움"/>
            <family val="3"/>
            <charset val="129"/>
          </rPr>
          <t>하이큐
시선유도봉</t>
        </r>
      </text>
    </comment>
    <comment ref="K164" authorId="0" shapeId="0" xr:uid="{00000000-0006-0000-0000-0000D9000000}">
      <text>
        <r>
          <rPr>
            <b/>
            <sz val="9"/>
            <color indexed="81"/>
            <rFont val="돋움"/>
            <family val="3"/>
            <charset val="129"/>
          </rPr>
          <t xml:space="preserve">하이큐
시선유도봉기준
</t>
        </r>
      </text>
    </comment>
    <comment ref="G165" authorId="0" shapeId="0" xr:uid="{00000000-0006-0000-0000-0000DA000000}">
      <text>
        <r>
          <rPr>
            <sz val="9"/>
            <color indexed="81"/>
            <rFont val="돋움"/>
            <family val="3"/>
            <charset val="129"/>
          </rPr>
          <t>라이프앤라인
쏠라 ∮125 경광등</t>
        </r>
      </text>
    </comment>
    <comment ref="I165" authorId="0" shapeId="0" xr:uid="{00000000-0006-0000-0000-0000DB000000}">
      <text>
        <r>
          <rPr>
            <b/>
            <sz val="9"/>
            <color indexed="81"/>
            <rFont val="돋움"/>
            <family val="3"/>
            <charset val="129"/>
          </rPr>
          <t xml:space="preserve">하이큐
회전점멸경고등
</t>
        </r>
        <r>
          <rPr>
            <b/>
            <sz val="9"/>
            <color indexed="81"/>
            <rFont val="Tahoma"/>
            <family val="2"/>
          </rPr>
          <t>DC 3V</t>
        </r>
      </text>
    </comment>
    <comment ref="G166" authorId="1" shapeId="0" xr:uid="{963B1F2F-437F-4A12-A7CB-B66B6522396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0.6/1kv </t>
        </r>
        <r>
          <rPr>
            <sz val="9"/>
            <color indexed="81"/>
            <rFont val="돋움"/>
            <family val="3"/>
            <charset val="129"/>
          </rPr>
          <t>가교폴리에틸렌절연난연</t>
        </r>
        <r>
          <rPr>
            <sz val="9"/>
            <color indexed="81"/>
            <rFont val="Tahoma"/>
            <family val="2"/>
          </rPr>
          <t xml:space="preserve"> PVC</t>
        </r>
        <r>
          <rPr>
            <sz val="9"/>
            <color indexed="81"/>
            <rFont val="돋움"/>
            <family val="3"/>
            <charset val="129"/>
          </rPr>
          <t>시스트레이용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내화케이블</t>
        </r>
      </text>
    </comment>
    <comment ref="I166" authorId="0" shapeId="0" xr:uid="{00000000-0006-0000-0000-0000DC000000}">
      <text>
        <r>
          <rPr>
            <b/>
            <sz val="9"/>
            <color indexed="81"/>
            <rFont val="돋움"/>
            <family val="3"/>
            <charset val="129"/>
          </rPr>
          <t>난연PVC시스트레이용내화케이블 TFR-8</t>
        </r>
      </text>
    </comment>
    <comment ref="K166" authorId="1" shapeId="0" xr:uid="{A6E03CBC-1DF3-4C7B-B0D7-32FF253047DB}">
      <text>
        <r>
          <rPr>
            <b/>
            <sz val="9"/>
            <color indexed="81"/>
            <rFont val="Tahoma"/>
            <family val="2"/>
          </rPr>
          <t xml:space="preserve">0.6/1KV </t>
        </r>
        <r>
          <rPr>
            <b/>
            <sz val="9"/>
            <color indexed="81"/>
            <rFont val="돋움"/>
            <family val="3"/>
            <charset val="129"/>
          </rPr>
          <t>트레이용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난연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내화전선</t>
        </r>
        <r>
          <rPr>
            <b/>
            <sz val="9"/>
            <color indexed="81"/>
            <rFont val="Tahoma"/>
            <family val="2"/>
          </rPr>
          <t>(TFR-8,FFR-8)</t>
        </r>
      </text>
    </comment>
    <comment ref="G167" authorId="1" shapeId="0" xr:uid="{E5764C26-A37D-4F0E-A47D-20C690EB12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키소켓
</t>
        </r>
      </text>
    </comment>
    <comment ref="I167" authorId="0" shapeId="0" xr:uid="{00000000-0006-0000-0000-0000DD000000}">
      <text>
        <r>
          <rPr>
            <b/>
            <sz val="9"/>
            <color indexed="81"/>
            <rFont val="돋움"/>
            <family val="3"/>
            <charset val="129"/>
          </rPr>
          <t>전구용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키소켓</t>
        </r>
      </text>
    </comment>
    <comment ref="G168" authorId="0" shapeId="0" xr:uid="{00000000-0006-0000-0000-0000DE000000}">
      <text>
        <r>
          <rPr>
            <b/>
            <sz val="9"/>
            <color indexed="81"/>
            <rFont val="돋움"/>
            <family val="3"/>
            <charset val="129"/>
          </rPr>
          <t>르그랑코리아㈜
노출콘센트 2 710122</t>
        </r>
      </text>
    </comment>
    <comment ref="I168" authorId="0" shapeId="0" xr:uid="{00000000-0006-0000-0000-0000DF000000}">
      <text>
        <r>
          <rPr>
            <b/>
            <sz val="9"/>
            <color indexed="81"/>
            <rFont val="돋움"/>
            <family val="3"/>
            <charset val="129"/>
          </rPr>
          <t>산업용노출접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구</t>
        </r>
      </text>
    </comment>
    <comment ref="K168" authorId="0" shapeId="0" xr:uid="{00000000-0006-0000-0000-0000E0000000}">
      <text>
        <r>
          <rPr>
            <b/>
            <sz val="9"/>
            <color indexed="81"/>
            <rFont val="돋움"/>
            <family val="3"/>
            <charset val="129"/>
          </rPr>
          <t>제일전기 노출콘센트(일반)등노2구접지CON WH1</t>
        </r>
      </text>
    </comment>
    <comment ref="G170" authorId="1" shapeId="0" xr:uid="{7E61F305-A4EB-4CF6-A4CE-C23E5A77D60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백열전구</t>
        </r>
        <r>
          <rPr>
            <sz val="9"/>
            <color indexed="81"/>
            <rFont val="Tahoma"/>
            <family val="2"/>
          </rPr>
          <t xml:space="preserve"> E26-ST55, 220V 100W(</t>
        </r>
        <r>
          <rPr>
            <sz val="9"/>
            <color indexed="81"/>
            <rFont val="돋움"/>
            <family val="3"/>
            <charset val="129"/>
          </rPr>
          <t>투명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불투명</t>
        </r>
        <r>
          <rPr>
            <sz val="9"/>
            <color indexed="81"/>
            <rFont val="Tahoma"/>
            <family val="2"/>
          </rPr>
          <t>)</t>
        </r>
      </text>
    </comment>
    <comment ref="G171" authorId="1" shapeId="0" xr:uid="{CB156CB9-FA25-4B29-AD28-E7F69342A7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2023</t>
        </r>
        <r>
          <rPr>
            <sz val="9"/>
            <color indexed="81"/>
            <rFont val="돋움"/>
            <family val="3"/>
            <charset val="129"/>
          </rPr>
          <t>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단가적용</t>
        </r>
      </text>
    </comment>
    <comment ref="I171" authorId="0" shapeId="0" xr:uid="{00000000-0006-0000-0000-0000E1000000}">
      <text>
        <r>
          <rPr>
            <b/>
            <sz val="9"/>
            <color indexed="81"/>
            <rFont val="돋움"/>
            <family val="3"/>
            <charset val="129"/>
          </rPr>
          <t xml:space="preserve">스틸앙카
</t>
        </r>
        <r>
          <rPr>
            <b/>
            <sz val="9"/>
            <color indexed="81"/>
            <rFont val="Tahoma"/>
            <family val="2"/>
          </rPr>
          <t>1/2" 100mm
SET A/C(</t>
        </r>
        <r>
          <rPr>
            <b/>
            <sz val="9"/>
            <color indexed="81"/>
            <rFont val="돋움"/>
            <family val="3"/>
            <charset val="129"/>
          </rPr>
          <t>용융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171" authorId="1" shapeId="0" xr:uid="{0C0E8E14-EBCC-40C0-8FE8-EFF5065C51E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쿠팡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인터넷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견적가</t>
        </r>
      </text>
    </comment>
    <comment ref="I172" authorId="0" shapeId="0" xr:uid="{00000000-0006-0000-0000-0000E2000000}">
      <text>
        <r>
          <rPr>
            <b/>
            <sz val="9"/>
            <color indexed="81"/>
            <rFont val="돋움"/>
            <family val="3"/>
            <charset val="129"/>
          </rPr>
          <t xml:space="preserve">세건
</t>
        </r>
        <r>
          <rPr>
            <b/>
            <sz val="9"/>
            <color indexed="81"/>
            <rFont val="Tahoma"/>
            <family val="2"/>
          </rPr>
          <t>1500</t>
        </r>
        <r>
          <rPr>
            <b/>
            <sz val="9"/>
            <color indexed="81"/>
            <rFont val="돋움"/>
            <family val="3"/>
            <charset val="129"/>
          </rPr>
          <t>×</t>
        </r>
        <r>
          <rPr>
            <b/>
            <sz val="9"/>
            <color indexed="81"/>
            <rFont val="Tahoma"/>
            <family val="2"/>
          </rPr>
          <t>1850</t>
        </r>
        <r>
          <rPr>
            <b/>
            <sz val="9"/>
            <color indexed="81"/>
            <rFont val="돋움"/>
            <family val="3"/>
            <charset val="129"/>
          </rPr>
          <t>×</t>
        </r>
        <r>
          <rPr>
            <b/>
            <sz val="9"/>
            <color indexed="81"/>
            <rFont val="Tahoma"/>
            <family val="2"/>
          </rPr>
          <t xml:space="preserve">800
</t>
        </r>
        <r>
          <rPr>
            <b/>
            <sz val="9"/>
            <color indexed="81"/>
            <rFont val="돋움"/>
            <family val="3"/>
            <charset val="129"/>
          </rPr>
          <t>힌팔형</t>
        </r>
      </text>
    </comment>
    <comment ref="I173" authorId="0" shapeId="0" xr:uid="{00000000-0006-0000-0000-0000E3000000}">
      <text>
        <r>
          <rPr>
            <b/>
            <sz val="9"/>
            <color indexed="81"/>
            <rFont val="돋움"/>
            <family val="3"/>
            <charset val="129"/>
          </rPr>
          <t>세건
배터리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돋움"/>
            <family val="3"/>
            <charset val="129"/>
          </rPr>
          <t>충전기</t>
        </r>
        <r>
          <rPr>
            <b/>
            <sz val="9"/>
            <color indexed="81"/>
            <rFont val="Tahoma"/>
            <family val="2"/>
          </rPr>
          <t xml:space="preserve"> 190,000
</t>
        </r>
        <r>
          <rPr>
            <b/>
            <sz val="9"/>
            <color indexed="81"/>
            <rFont val="돋움"/>
            <family val="3"/>
            <charset val="129"/>
          </rPr>
          <t>아답터</t>
        </r>
        <r>
          <rPr>
            <b/>
            <sz val="9"/>
            <color indexed="81"/>
            <rFont val="Tahoma"/>
            <family val="2"/>
          </rPr>
          <t xml:space="preserve"> 70,000</t>
        </r>
      </text>
    </comment>
    <comment ref="M174" authorId="1" shapeId="0" xr:uid="{B6A5EDCF-A902-4654-A416-2B240AB8302A}">
      <text>
        <r>
          <rPr>
            <b/>
            <sz val="9"/>
            <color indexed="81"/>
            <rFont val="돋움"/>
            <family val="3"/>
            <charset val="129"/>
          </rPr>
          <t>교통신호봉
판매자</t>
        </r>
        <r>
          <rPr>
            <b/>
            <sz val="9"/>
            <color indexed="81"/>
            <rFont val="Tahoma"/>
            <family val="2"/>
          </rPr>
          <t xml:space="preserve"> J&amp;J</t>
        </r>
      </text>
    </comment>
    <comment ref="G175" authorId="0" shapeId="0" xr:uid="{6EB9AA7D-AE99-44D7-B743-D59310647934}">
      <text>
        <r>
          <rPr>
            <sz val="9"/>
            <color indexed="81"/>
            <rFont val="돋움"/>
            <family val="3"/>
            <charset val="129"/>
          </rPr>
          <t>은진공업 
도로표지용도료
EJ-2W-P4-R5-RW4 흰색
EJ-2Y-P4-R4-RW4 황색
평균단가</t>
        </r>
      </text>
    </comment>
    <comment ref="I175" authorId="0" shapeId="0" xr:uid="{00000000-0006-0000-0000-0000E5000000}">
      <text>
        <r>
          <rPr>
            <b/>
            <sz val="9"/>
            <color indexed="81"/>
            <rFont val="돋움"/>
            <family val="3"/>
            <charset val="129"/>
          </rPr>
          <t>정석케미칼</t>
        </r>
        <r>
          <rPr>
            <b/>
            <sz val="9"/>
            <color indexed="81"/>
            <rFont val="Tahoma"/>
            <family val="2"/>
          </rPr>
          <t xml:space="preserve">
KS M 6080
</t>
        </r>
        <r>
          <rPr>
            <b/>
            <sz val="9"/>
            <color indexed="81"/>
            <rFont val="돋움"/>
            <family val="3"/>
            <charset val="129"/>
          </rPr>
          <t>노면표지용도료
흰색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노란색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평균단가
</t>
        </r>
      </text>
    </comment>
    <comment ref="K175" authorId="0" shapeId="0" xr:uid="{00000000-0006-0000-0000-0000E6000000}">
      <text>
        <r>
          <rPr>
            <b/>
            <sz val="9"/>
            <color indexed="81"/>
            <rFont val="돋움"/>
            <family val="3"/>
            <charset val="129"/>
          </rPr>
          <t>부광화학</t>
        </r>
      </text>
    </comment>
    <comment ref="G176" authorId="0" shapeId="0" xr:uid="{00000000-0006-0000-0000-0000E7000000}">
      <text>
        <r>
          <rPr>
            <sz val="9"/>
            <color indexed="81"/>
            <rFont val="돋움"/>
            <family val="3"/>
            <charset val="129"/>
          </rPr>
          <t>대한로드라인페인트
바이커울트라유리알</t>
        </r>
      </text>
    </comment>
    <comment ref="I176" authorId="0" shapeId="0" xr:uid="{00000000-0006-0000-0000-0000E8000000}">
      <text>
        <r>
          <rPr>
            <b/>
            <sz val="9"/>
            <color indexed="81"/>
            <rFont val="돋움"/>
            <family val="3"/>
            <charset val="129"/>
          </rPr>
          <t xml:space="preserve">정석케미탈
</t>
        </r>
        <r>
          <rPr>
            <b/>
            <sz val="9"/>
            <color indexed="81"/>
            <rFont val="Tahoma"/>
            <family val="2"/>
          </rPr>
          <t xml:space="preserve">KS L 2521 </t>
        </r>
        <r>
          <rPr>
            <b/>
            <sz val="9"/>
            <color indexed="81"/>
            <rFont val="돋움"/>
            <family val="3"/>
            <charset val="129"/>
          </rPr>
          <t>가호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 xml:space="preserve">종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살포용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유리알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고휘도
</t>
        </r>
      </text>
    </comment>
    <comment ref="K176" authorId="0" shapeId="0" xr:uid="{4CF5D723-F510-4A47-AF5E-5C124FE8ADB5}">
      <text>
        <r>
          <rPr>
            <b/>
            <sz val="9"/>
            <color indexed="81"/>
            <rFont val="돋움"/>
            <family val="3"/>
            <charset val="129"/>
          </rPr>
          <t>부광화학 고휘도 유리알 1호</t>
        </r>
      </text>
    </comment>
    <comment ref="G177" authorId="0" shapeId="0" xr:uid="{D032A4F0-11E3-48C6-8548-41D2C20D83B2}">
      <text>
        <r>
          <rPr>
            <sz val="9"/>
            <color indexed="81"/>
            <rFont val="돋움"/>
            <family val="3"/>
            <charset val="129"/>
          </rPr>
          <t>대한로드라인페인트
우천형유리알 물잠김
상태1호</t>
        </r>
      </text>
    </comment>
    <comment ref="I177" authorId="0" shapeId="0" xr:uid="{00000000-0006-0000-0000-0000EB000000}">
      <text>
        <r>
          <rPr>
            <b/>
            <sz val="9"/>
            <color indexed="81"/>
            <rFont val="돋움"/>
            <family val="3"/>
            <charset val="129"/>
          </rPr>
          <t>정석케미탈
1.9 우천형</t>
        </r>
      </text>
    </comment>
    <comment ref="K177" authorId="0" shapeId="0" xr:uid="{00000000-0006-0000-0000-0000EC000000}">
      <text>
        <r>
          <rPr>
            <b/>
            <sz val="9"/>
            <color indexed="81"/>
            <rFont val="돋움"/>
            <family val="3"/>
            <charset val="129"/>
          </rPr>
          <t>세진산업㈜
우천형유리알 물잠김상태 2호</t>
        </r>
      </text>
    </comment>
    <comment ref="G178" authorId="0" shapeId="0" xr:uid="{00000000-0006-0000-0000-0000EF000000}">
      <text>
        <r>
          <rPr>
            <b/>
            <sz val="9"/>
            <color indexed="81"/>
            <rFont val="돋움"/>
            <family val="3"/>
            <charset val="129"/>
          </rPr>
          <t>신한다이아몬드
Concrete Saw
(도로용) 14"×3.2mm</t>
        </r>
      </text>
    </comment>
    <comment ref="I178" authorId="0" shapeId="0" xr:uid="{00000000-0006-0000-0000-0000F0000000}">
      <text>
        <r>
          <rPr>
            <b/>
            <sz val="9"/>
            <color indexed="81"/>
            <rFont val="돋움"/>
            <family val="3"/>
            <charset val="129"/>
          </rPr>
          <t>신한다이아몬드공업
Concrete Saw
(도로용) 14"×3.2mm</t>
        </r>
      </text>
    </comment>
    <comment ref="K178" authorId="0" shapeId="0" xr:uid="{00000000-0006-0000-0000-0000F1000000}">
      <text>
        <r>
          <rPr>
            <b/>
            <sz val="9"/>
            <color indexed="81"/>
            <rFont val="돋움"/>
            <family val="3"/>
            <charset val="129"/>
          </rPr>
          <t>이화다이아몬드</t>
        </r>
      </text>
    </comment>
    <comment ref="G179" authorId="0" shapeId="0" xr:uid="{CA284440-7E13-4A65-9254-6A03FB08D510}">
      <text>
        <r>
          <rPr>
            <b/>
            <sz val="9"/>
            <color indexed="81"/>
            <rFont val="돋움"/>
            <family val="3"/>
            <charset val="129"/>
          </rPr>
          <t>신한다이아몬드
Concrete Saw
(도로용) 16"×3.2mm</t>
        </r>
      </text>
    </comment>
    <comment ref="I179" authorId="0" shapeId="0" xr:uid="{8B4D0FBA-CB41-4E93-BC1F-5579A637134A}">
      <text>
        <r>
          <rPr>
            <b/>
            <sz val="9"/>
            <color indexed="81"/>
            <rFont val="돋움"/>
            <family val="3"/>
            <charset val="129"/>
          </rPr>
          <t>신한다이아몬드공업
Concrete Saw
(도로용) 16"×3.2mm</t>
        </r>
      </text>
    </comment>
    <comment ref="K179" authorId="0" shapeId="0" xr:uid="{D15AECBD-105D-45B8-B9C2-7744DC2A0D24}">
      <text>
        <r>
          <rPr>
            <b/>
            <sz val="9"/>
            <color indexed="81"/>
            <rFont val="돋움"/>
            <family val="3"/>
            <charset val="129"/>
          </rPr>
          <t>이화다이아몬드 400mm×3.2</t>
        </r>
      </text>
    </comment>
    <comment ref="G180" authorId="0" shapeId="0" xr:uid="{F1B4C517-47B3-4680-8910-78EE78C42696}">
      <text>
        <r>
          <rPr>
            <b/>
            <sz val="9"/>
            <color indexed="81"/>
            <rFont val="돋움"/>
            <family val="3"/>
            <charset val="129"/>
          </rPr>
          <t>신한다이아몬드
Concrete Saw
(도로용) 20"×4.5mm</t>
        </r>
      </text>
    </comment>
    <comment ref="I180" authorId="0" shapeId="0" xr:uid="{B39EBF1B-525D-4116-BAA6-1B5D80BE7868}">
      <text>
        <r>
          <rPr>
            <b/>
            <sz val="9"/>
            <color indexed="81"/>
            <rFont val="돋움"/>
            <family val="3"/>
            <charset val="129"/>
          </rPr>
          <t>신한다이아몬드공업
Concrete Saw
(도로용) 20"×3.2mm</t>
        </r>
      </text>
    </comment>
    <comment ref="K180" authorId="0" shapeId="0" xr:uid="{B8DA8CAE-A862-4A87-9210-0E0AFE6E7F2C}">
      <text>
        <r>
          <rPr>
            <b/>
            <sz val="9"/>
            <color indexed="81"/>
            <rFont val="돋움"/>
            <family val="3"/>
            <charset val="129"/>
          </rPr>
          <t>이화다이아몬드</t>
        </r>
      </text>
    </comment>
    <comment ref="G181" authorId="0" shapeId="0" xr:uid="{00000000-0006-0000-0000-0000F2000000}">
      <text>
        <r>
          <rPr>
            <b/>
            <sz val="9"/>
            <color indexed="81"/>
            <rFont val="돋움"/>
            <family val="3"/>
            <charset val="129"/>
          </rPr>
          <t xml:space="preserve">신한다이아몬드공업
</t>
        </r>
        <r>
          <rPr>
            <b/>
            <sz val="9"/>
            <color indexed="81"/>
            <rFont val="Tahoma"/>
            <family val="2"/>
          </rPr>
          <t>Bit+Tube+Coupling 6"</t>
        </r>
      </text>
    </comment>
    <comment ref="I181" authorId="0" shapeId="0" xr:uid="{00000000-0006-0000-0000-0000F3000000}">
      <text>
        <r>
          <rPr>
            <b/>
            <sz val="9"/>
            <color indexed="81"/>
            <rFont val="돋움"/>
            <family val="3"/>
            <charset val="129"/>
          </rPr>
          <t xml:space="preserve">신한다이아몬드공업
</t>
        </r>
        <r>
          <rPr>
            <b/>
            <sz val="9"/>
            <color indexed="81"/>
            <rFont val="Tahoma"/>
            <family val="2"/>
          </rPr>
          <t>Bit+Tube+Coupling
6"</t>
        </r>
      </text>
    </comment>
    <comment ref="K181" authorId="0" shapeId="0" xr:uid="{F40D44D4-6E2F-4967-B024-C5138C665E5F}">
      <text>
        <r>
          <rPr>
            <b/>
            <sz val="9"/>
            <color indexed="81"/>
            <rFont val="돋움"/>
            <family val="3"/>
            <charset val="129"/>
          </rPr>
          <t>이화다이아몬드</t>
        </r>
      </text>
    </comment>
    <comment ref="G182" authorId="0" shapeId="0" xr:uid="{00000000-0006-0000-0000-0000F5000000}">
      <text>
        <r>
          <rPr>
            <b/>
            <sz val="9"/>
            <color indexed="81"/>
            <rFont val="돋움"/>
            <family val="3"/>
            <charset val="129"/>
          </rPr>
          <t xml:space="preserve">신한다이아몬드공업
</t>
        </r>
        <r>
          <rPr>
            <b/>
            <sz val="9"/>
            <color indexed="81"/>
            <rFont val="Tahoma"/>
            <family val="2"/>
          </rPr>
          <t xml:space="preserve">Bit+Tube+Coupling 10"
</t>
        </r>
      </text>
    </comment>
    <comment ref="I182" authorId="0" shapeId="0" xr:uid="{00000000-0006-0000-0000-0000F6000000}">
      <text>
        <r>
          <rPr>
            <b/>
            <sz val="9"/>
            <color indexed="81"/>
            <rFont val="돋움"/>
            <family val="3"/>
            <charset val="129"/>
          </rPr>
          <t xml:space="preserve">신한다이아몬드공업
</t>
        </r>
        <r>
          <rPr>
            <b/>
            <sz val="9"/>
            <color indexed="81"/>
            <rFont val="Tahoma"/>
            <family val="2"/>
          </rPr>
          <t>Bit+Tube+Coupling
10"</t>
        </r>
      </text>
    </comment>
    <comment ref="K182" authorId="0" shapeId="0" xr:uid="{00000000-0006-0000-0000-0000F7000000}">
      <text>
        <r>
          <rPr>
            <b/>
            <sz val="9"/>
            <color indexed="81"/>
            <rFont val="돋움"/>
            <family val="3"/>
            <charset val="129"/>
          </rPr>
          <t>힐티코리아
DCB 10"</t>
        </r>
      </text>
    </comment>
    <comment ref="G183" authorId="0" shapeId="0" xr:uid="{C7C312CC-6E93-4A3A-A03B-DC057DFA752F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
지정장소도</t>
        </r>
      </text>
    </comment>
    <comment ref="I183" authorId="0" shapeId="0" xr:uid="{A1A8955E-BBE3-4EF8-8C63-D5D29F8CB857}">
      <text>
        <r>
          <rPr>
            <b/>
            <sz val="9"/>
            <color indexed="81"/>
            <rFont val="돋움"/>
            <family val="3"/>
            <charset val="129"/>
          </rPr>
          <t>서울기준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시내도착도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소매단가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K183" authorId="0" shapeId="0" xr:uid="{6A235B9E-E814-43D2-8153-C0B29436B665}">
      <text>
        <r>
          <rPr>
            <b/>
            <sz val="9"/>
            <color indexed="81"/>
            <rFont val="돋움"/>
            <family val="3"/>
            <charset val="129"/>
          </rPr>
          <t>서울시기준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시내도착도
소매가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G184" authorId="0" shapeId="0" xr:uid="{4B44FED2-1402-4D0D-8984-CD1F10EE8096}">
      <text>
        <r>
          <rPr>
            <b/>
            <sz val="9"/>
            <color indexed="81"/>
            <rFont val="돋움"/>
            <family val="3"/>
            <charset val="129"/>
          </rPr>
          <t>씨엠에스 컷백아스팔트 씨프리머 MC</t>
        </r>
      </text>
    </comment>
    <comment ref="I184" authorId="1" shapeId="0" xr:uid="{A9CE3800-FEEF-4A80-ABD1-E2358A875D09}">
      <text>
        <r>
          <rPr>
            <b/>
            <sz val="9"/>
            <color indexed="81"/>
            <rFont val="돋움"/>
            <family val="3"/>
            <charset val="129"/>
          </rPr>
          <t>한국석유공업
컷백아스팔트</t>
        </r>
      </text>
    </comment>
    <comment ref="G185" authorId="1" shapeId="0" xr:uid="{FEF1C6D5-A855-40FF-832A-92B18B0C1C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씨엠에스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유화아스팔트</t>
        </r>
        <r>
          <rPr>
            <sz val="9"/>
            <color indexed="81"/>
            <rFont val="Tahoma"/>
            <family val="2"/>
          </rPr>
          <t xml:space="preserve"> RSC4</t>
        </r>
      </text>
    </comment>
    <comment ref="I185" authorId="1" shapeId="0" xr:uid="{2F528599-0899-4686-A6FE-0255576885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한국석유공업
</t>
        </r>
      </text>
    </comment>
    <comment ref="G186" authorId="0" shapeId="0" xr:uid="{00000000-0006-0000-0000-0000F8000000}">
      <text>
        <r>
          <rPr>
            <b/>
            <sz val="9"/>
            <color indexed="81"/>
            <rFont val="돋움"/>
            <family val="3"/>
            <charset val="129"/>
          </rPr>
          <t>서울단가기준</t>
        </r>
      </text>
    </comment>
    <comment ref="I186" authorId="0" shapeId="0" xr:uid="{00000000-0006-0000-0000-0000F9000000}">
      <text>
        <r>
          <rPr>
            <b/>
            <sz val="9"/>
            <color indexed="81"/>
            <rFont val="돋움"/>
            <family val="3"/>
            <charset val="129"/>
          </rPr>
          <t>서울단가기준</t>
        </r>
      </text>
    </comment>
    <comment ref="K186" authorId="0" shapeId="0" xr:uid="{00000000-0006-0000-0000-0000FA000000}">
      <text>
        <r>
          <rPr>
            <b/>
            <sz val="9"/>
            <color indexed="81"/>
            <rFont val="돋움"/>
            <family val="3"/>
            <charset val="129"/>
          </rPr>
          <t>서울단가기준</t>
        </r>
      </text>
    </comment>
    <comment ref="G187" authorId="0" shapeId="0" xr:uid="{00000000-0006-0000-0000-0000FB000000}">
      <text>
        <r>
          <rPr>
            <b/>
            <sz val="9"/>
            <color indexed="81"/>
            <rFont val="돋움"/>
            <family val="3"/>
            <charset val="129"/>
          </rPr>
          <t>서울단가기준</t>
        </r>
      </text>
    </comment>
    <comment ref="I187" authorId="0" shapeId="0" xr:uid="{00000000-0006-0000-0000-0000FC000000}">
      <text>
        <r>
          <rPr>
            <b/>
            <sz val="9"/>
            <color indexed="81"/>
            <rFont val="돋움"/>
            <family val="3"/>
            <charset val="129"/>
          </rPr>
          <t>서울단가기준</t>
        </r>
      </text>
    </comment>
    <comment ref="K187" authorId="0" shapeId="0" xr:uid="{00000000-0006-0000-0000-0000FD000000}">
      <text>
        <r>
          <rPr>
            <b/>
            <sz val="9"/>
            <color indexed="81"/>
            <rFont val="돋움"/>
            <family val="3"/>
            <charset val="129"/>
          </rPr>
          <t>서울단가기준</t>
        </r>
      </text>
    </comment>
    <comment ref="G292" authorId="0" shapeId="0" xr:uid="{00000000-0006-0000-0000-00003E010000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292" authorId="0" shapeId="0" xr:uid="{00000000-0006-0000-0000-00003F010000}">
      <text>
        <r>
          <rPr>
            <b/>
            <sz val="9"/>
            <color indexed="81"/>
            <rFont val="돋움"/>
            <family val="3"/>
            <charset val="129"/>
          </rPr>
          <t>태흥기업 
KP이탈방지압륜</t>
        </r>
      </text>
    </comment>
    <comment ref="K292" authorId="0" shapeId="0" xr:uid="{F46E76CA-2547-4705-81F6-80AE300B0CAC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G293" authorId="0" shapeId="0" xr:uid="{00000000-0006-0000-0000-000041010000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293" authorId="0" shapeId="0" xr:uid="{64BE40EC-22DC-46CB-A86D-EB8BF5FE71CD}">
      <text>
        <r>
          <rPr>
            <b/>
            <sz val="9"/>
            <color indexed="81"/>
            <rFont val="돋움"/>
            <family val="3"/>
            <charset val="129"/>
          </rPr>
          <t>태흥기업 
KP이탈방지압륜</t>
        </r>
      </text>
    </comment>
    <comment ref="K293" authorId="0" shapeId="0" xr:uid="{9694F155-85D5-45DA-AE05-2A52394300DD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G294" authorId="0" shapeId="0" xr:uid="{00000000-0006-0000-0000-000044010000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294" authorId="0" shapeId="0" xr:uid="{C3E7CA1B-2481-46C3-AA8F-3489083E3FE9}">
      <text>
        <r>
          <rPr>
            <b/>
            <sz val="9"/>
            <color indexed="81"/>
            <rFont val="돋움"/>
            <family val="3"/>
            <charset val="129"/>
          </rPr>
          <t>태흥기업 
KP이탈방지압륜</t>
        </r>
      </text>
    </comment>
    <comment ref="K294" authorId="0" shapeId="0" xr:uid="{E0C5828B-3C79-4F03-AE4D-84AE568B0E8D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G295" authorId="0" shapeId="0" xr:uid="{00000000-0006-0000-0000-000047010000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295" authorId="0" shapeId="0" xr:uid="{547A4D13-EA87-49D8-83EA-92B6EA25FC14}">
      <text>
        <r>
          <rPr>
            <b/>
            <sz val="9"/>
            <color indexed="81"/>
            <rFont val="돋움"/>
            <family val="3"/>
            <charset val="129"/>
          </rPr>
          <t>태흥기업 
KP이탈방지압륜</t>
        </r>
      </text>
    </comment>
    <comment ref="K295" authorId="0" shapeId="0" xr:uid="{8137316A-7EFC-4CA5-8F22-A3E23BF726AC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G296" authorId="0" shapeId="0" xr:uid="{00000000-0006-0000-0000-00004A010000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296" authorId="0" shapeId="0" xr:uid="{B4137555-3D1D-40A0-B5DE-43AD4F5E9A78}">
      <text>
        <r>
          <rPr>
            <b/>
            <sz val="9"/>
            <color indexed="81"/>
            <rFont val="돋움"/>
            <family val="3"/>
            <charset val="129"/>
          </rPr>
          <t>태흥기업 
KP이탈방지압륜</t>
        </r>
      </text>
    </comment>
    <comment ref="K296" authorId="0" shapeId="0" xr:uid="{42025E8B-C850-409A-AE97-F1D832601B16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G297" authorId="0" shapeId="0" xr:uid="{00000000-0006-0000-0000-00004D010000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297" authorId="0" shapeId="0" xr:uid="{2FDEBEBC-0791-4E7A-A2C8-54CC9B384F09}">
      <text>
        <r>
          <rPr>
            <b/>
            <sz val="9"/>
            <color indexed="81"/>
            <rFont val="돋움"/>
            <family val="3"/>
            <charset val="129"/>
          </rPr>
          <t>태흥기업 
KP이탈방지압륜</t>
        </r>
      </text>
    </comment>
    <comment ref="K297" authorId="0" shapeId="0" xr:uid="{8858973F-C0E1-40F0-B6FD-D5472AC35EAF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G298" authorId="0" shapeId="0" xr:uid="{00000000-0006-0000-0000-000050010000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298" authorId="0" shapeId="0" xr:uid="{9E686D15-4306-48F4-835B-CA4CD6126B54}">
      <text>
        <r>
          <rPr>
            <b/>
            <sz val="9"/>
            <color indexed="81"/>
            <rFont val="돋움"/>
            <family val="3"/>
            <charset val="129"/>
          </rPr>
          <t>태흥기업 
KP이탈방지압륜</t>
        </r>
      </text>
    </comment>
    <comment ref="K298" authorId="0" shapeId="0" xr:uid="{32EAB289-1D3F-48DE-B2AA-A96B4F72C735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G299" authorId="0" shapeId="0" xr:uid="{00000000-0006-0000-0000-000053010000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299" authorId="0" shapeId="0" xr:uid="{DE4B2112-E24B-46EE-B6A3-B1B62984B441}">
      <text>
        <r>
          <rPr>
            <b/>
            <sz val="9"/>
            <color indexed="81"/>
            <rFont val="돋움"/>
            <family val="3"/>
            <charset val="129"/>
          </rPr>
          <t>태흥기업 
KP이탈방지압륜</t>
        </r>
      </text>
    </comment>
    <comment ref="K299" authorId="0" shapeId="0" xr:uid="{9B5ED8DF-A7A7-4A3D-9123-500B178626E2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G300" authorId="0" shapeId="0" xr:uid="{00000000-0006-0000-0000-000056010000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300" authorId="0" shapeId="0" xr:uid="{13EDFEE2-8055-4949-9F1A-CB3591A192EC}">
      <text>
        <r>
          <rPr>
            <b/>
            <sz val="9"/>
            <color indexed="81"/>
            <rFont val="돋움"/>
            <family val="3"/>
            <charset val="129"/>
          </rPr>
          <t>태흥기업 
KP이탈방지압륜</t>
        </r>
      </text>
    </comment>
    <comment ref="K300" authorId="0" shapeId="0" xr:uid="{F3E357B9-4327-42F0-BB2A-B63D0E8BF395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G301" authorId="0" shapeId="0" xr:uid="{00000000-0006-0000-0000-000059010000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301" authorId="0" shapeId="0" xr:uid="{42848B80-B301-4943-B2A2-F52E9EFBC891}">
      <text>
        <r>
          <rPr>
            <b/>
            <sz val="9"/>
            <color indexed="81"/>
            <rFont val="돋움"/>
            <family val="3"/>
            <charset val="129"/>
          </rPr>
          <t>태흥기업 
KP이탈방지압륜</t>
        </r>
      </text>
    </comment>
    <comment ref="K301" authorId="0" shapeId="0" xr:uid="{D4BEE87E-816B-4653-9CAF-781124758734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G302" authorId="0" shapeId="0" xr:uid="{00000000-0006-0000-0000-00005C010000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302" authorId="0" shapeId="0" xr:uid="{E2E177B1-2965-4764-9C7A-D993F0DB5060}">
      <text>
        <r>
          <rPr>
            <b/>
            <sz val="9"/>
            <color indexed="81"/>
            <rFont val="돋움"/>
            <family val="3"/>
            <charset val="129"/>
          </rPr>
          <t>태흥기업 
KP이탈방지압륜</t>
        </r>
      </text>
    </comment>
    <comment ref="K302" authorId="0" shapeId="0" xr:uid="{9C354EFC-C69E-4D6A-B8F9-8037CA48D68D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G303" authorId="0" shapeId="0" xr:uid="{00000000-0006-0000-0000-00005E010000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03" authorId="0" shapeId="0" xr:uid="{6A290DA5-BCDB-4EB9-A8AB-D47C751D197D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04" authorId="0" shapeId="0" xr:uid="{00000000-0006-0000-0000-000060010000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K304" authorId="0" shapeId="0" xr:uid="{E8398DFA-6F3C-46DB-BDAC-660DBD4A9C0D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G305" authorId="0" shapeId="0" xr:uid="{00000000-0006-0000-0000-000062010000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K305" authorId="0" shapeId="0" xr:uid="{45008B5F-3877-4F38-802C-9DC67391E481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G306" authorId="0" shapeId="0" xr:uid="{00000000-0006-0000-0000-000064010000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K306" authorId="0" shapeId="0" xr:uid="{A98909F8-EF60-4F6C-90F2-9D940B632026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G307" authorId="0" shapeId="0" xr:uid="{00000000-0006-0000-0000-000066010000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K307" authorId="0" shapeId="0" xr:uid="{A44EE563-3DC3-4095-A5E9-255D30DABD38}">
      <text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G325" authorId="0" shapeId="0" xr:uid="{E280A699-5FEE-4001-A6B0-58F590333E62}">
      <text>
        <r>
          <rPr>
            <b/>
            <sz val="9"/>
            <color indexed="81"/>
            <rFont val="돋움"/>
            <family val="3"/>
            <charset val="129"/>
          </rPr>
          <t>한국종합철강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폴리우레아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코팅관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25" authorId="0" shapeId="0" xr:uid="{5CC82055-9CC0-44DF-9788-CEE03AC11C9F}">
      <text>
        <r>
          <rPr>
            <b/>
            <sz val="9"/>
            <color indexed="81"/>
            <rFont val="돋움"/>
            <family val="3"/>
            <charset val="129"/>
          </rPr>
          <t>한국종합철강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폴리우레아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코팅관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325" authorId="0" shapeId="0" xr:uid="{90095B20-7901-4FC6-B313-D08868E85769}">
      <text>
        <r>
          <rPr>
            <b/>
            <sz val="9"/>
            <color indexed="81"/>
            <rFont val="돋움"/>
            <family val="3"/>
            <charset val="129"/>
          </rPr>
          <t>웰텍㈜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
폴리우레아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코팅관</t>
        </r>
      </text>
    </comment>
    <comment ref="G326" authorId="0" shapeId="0" xr:uid="{FCAE20F0-2639-4E59-990F-9952287CA523}">
      <text>
        <r>
          <rPr>
            <b/>
            <sz val="9"/>
            <color indexed="81"/>
            <rFont val="돋움"/>
            <family val="3"/>
            <charset val="129"/>
          </rPr>
          <t>한국종합철강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폴리우레아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코팅관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26" authorId="0" shapeId="0" xr:uid="{AFFA5DA6-F8C1-471C-858C-90D97BA84C10}">
      <text>
        <r>
          <rPr>
            <b/>
            <sz val="9"/>
            <color indexed="81"/>
            <rFont val="돋움"/>
            <family val="3"/>
            <charset val="129"/>
          </rPr>
          <t>한국종합철강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K326" authorId="0" shapeId="0" xr:uid="{AC7F76D6-0919-4590-8BE8-08CAF4B225BC}">
      <text>
        <r>
          <rPr>
            <b/>
            <sz val="9"/>
            <color indexed="81"/>
            <rFont val="돋움"/>
            <family val="3"/>
            <charset val="129"/>
          </rPr>
          <t>웰텍㈜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G327" authorId="0" shapeId="0" xr:uid="{99E3B2EB-B77B-4005-A49D-71606A65D228}">
      <text>
        <r>
          <rPr>
            <b/>
            <sz val="9"/>
            <color indexed="81"/>
            <rFont val="돋움"/>
            <family val="3"/>
            <charset val="129"/>
          </rPr>
          <t>한국종합철강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폴리우레아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코팅관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27" authorId="0" shapeId="0" xr:uid="{816CEE38-023E-4C8A-9C1E-04E189896C36}">
      <text>
        <r>
          <rPr>
            <b/>
            <sz val="9"/>
            <color indexed="81"/>
            <rFont val="돋움"/>
            <family val="3"/>
            <charset val="129"/>
          </rPr>
          <t>한국종합철강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K327" authorId="0" shapeId="0" xr:uid="{3A7D56DD-1E81-445F-8920-BFAB2F2304B8}">
      <text>
        <r>
          <rPr>
            <b/>
            <sz val="9"/>
            <color indexed="81"/>
            <rFont val="돋움"/>
            <family val="3"/>
            <charset val="129"/>
          </rPr>
          <t>웰텍㈜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G328" authorId="0" shapeId="0" xr:uid="{F0528BF2-8668-497C-8ECD-4E0F7D564040}">
      <text>
        <r>
          <rPr>
            <b/>
            <sz val="9"/>
            <color indexed="81"/>
            <rFont val="돋움"/>
            <family val="3"/>
            <charset val="129"/>
          </rPr>
          <t>한국종합철강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폴리우레아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코팅관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28" authorId="0" shapeId="0" xr:uid="{C8E8BBA2-95A4-4D46-9F02-78A481D98DA9}">
      <text>
        <r>
          <rPr>
            <b/>
            <sz val="9"/>
            <color indexed="81"/>
            <rFont val="돋움"/>
            <family val="3"/>
            <charset val="129"/>
          </rPr>
          <t>한국종합철강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K328" authorId="0" shapeId="0" xr:uid="{3B10F30A-AD77-40EF-B4CA-B2594703F82B}">
      <text>
        <r>
          <rPr>
            <b/>
            <sz val="9"/>
            <color indexed="81"/>
            <rFont val="돋움"/>
            <family val="3"/>
            <charset val="129"/>
          </rPr>
          <t>웰텍㈜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G329" authorId="0" shapeId="0" xr:uid="{30D75D96-890D-4E17-8329-880170E29FEE}">
      <text>
        <r>
          <rPr>
            <b/>
            <sz val="9"/>
            <color indexed="81"/>
            <rFont val="돋움"/>
            <family val="3"/>
            <charset val="129"/>
          </rPr>
          <t>한국종합철강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폴리우레아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코팅관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29" authorId="0" shapeId="0" xr:uid="{2B28868B-98E1-4276-BBE4-A66D6FDBBDB1}">
      <text>
        <r>
          <rPr>
            <b/>
            <sz val="9"/>
            <color indexed="81"/>
            <rFont val="돋움"/>
            <family val="3"/>
            <charset val="129"/>
          </rPr>
          <t>한국종합철강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K329" authorId="0" shapeId="0" xr:uid="{38D60DA2-2053-4C5F-B6CC-A103F24B9261}">
      <text>
        <r>
          <rPr>
            <b/>
            <sz val="9"/>
            <color indexed="81"/>
            <rFont val="돋움"/>
            <family val="3"/>
            <charset val="129"/>
          </rPr>
          <t>웰텍㈜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G330" authorId="0" shapeId="0" xr:uid="{A6C84F37-1EA5-463C-8891-46DCFB198BC0}">
      <text>
        <r>
          <rPr>
            <b/>
            <sz val="9"/>
            <color indexed="81"/>
            <rFont val="돋움"/>
            <family val="3"/>
            <charset val="129"/>
          </rPr>
          <t>한국종합철강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폴리우레아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코팅관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30" authorId="0" shapeId="0" xr:uid="{EA108F80-0263-4BF1-BC8A-4E06E22C7584}">
      <text>
        <r>
          <rPr>
            <b/>
            <sz val="9"/>
            <color indexed="81"/>
            <rFont val="돋움"/>
            <family val="3"/>
            <charset val="129"/>
          </rPr>
          <t>한국종합철강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K330" authorId="0" shapeId="0" xr:uid="{D3778893-65B5-4F06-83CE-92D025F50501}">
      <text>
        <r>
          <rPr>
            <b/>
            <sz val="9"/>
            <color indexed="81"/>
            <rFont val="돋움"/>
            <family val="3"/>
            <charset val="129"/>
          </rPr>
          <t>웰텍㈜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G331" authorId="0" shapeId="0" xr:uid="{4CDE190B-2066-4B04-B480-1D06D7F6A166}">
      <text>
        <r>
          <rPr>
            <b/>
            <sz val="9"/>
            <color indexed="81"/>
            <rFont val="돋움"/>
            <family val="3"/>
            <charset val="129"/>
          </rPr>
          <t>한국종합철강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폴리우레아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코팅관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31" authorId="0" shapeId="0" xr:uid="{8F82AFAF-C8E8-46C0-B778-BB334A0E9AE3}">
      <text>
        <r>
          <rPr>
            <b/>
            <sz val="9"/>
            <color indexed="81"/>
            <rFont val="돋움"/>
            <family val="3"/>
            <charset val="129"/>
          </rPr>
          <t>한국종합철강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K331" authorId="0" shapeId="0" xr:uid="{72A673ED-AAFE-45DD-8A89-C0A7FCCF359C}">
      <text>
        <r>
          <rPr>
            <b/>
            <sz val="9"/>
            <color indexed="81"/>
            <rFont val="돋움"/>
            <family val="3"/>
            <charset val="129"/>
          </rPr>
          <t>웰텍㈜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G332" authorId="0" shapeId="0" xr:uid="{17C62ECA-A101-48FF-95B4-8585311AC74B}">
      <text>
        <r>
          <rPr>
            <b/>
            <sz val="9"/>
            <color indexed="81"/>
            <rFont val="돋움"/>
            <family val="3"/>
            <charset val="129"/>
          </rPr>
          <t>한국종합철강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폴리우레아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코팅관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32" authorId="0" shapeId="0" xr:uid="{DBAB62CB-FC0C-49A1-AF48-B507006599DA}">
      <text>
        <r>
          <rPr>
            <b/>
            <sz val="9"/>
            <color indexed="81"/>
            <rFont val="돋움"/>
            <family val="3"/>
            <charset val="129"/>
          </rPr>
          <t>한국종합철강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K332" authorId="0" shapeId="0" xr:uid="{0648677C-46F5-42C9-AFA0-26F05D808698}">
      <text>
        <r>
          <rPr>
            <b/>
            <sz val="9"/>
            <color indexed="81"/>
            <rFont val="돋움"/>
            <family val="3"/>
            <charset val="129"/>
          </rPr>
          <t>웰텍㈜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G333" authorId="0" shapeId="0" xr:uid="{39E43717-0803-4C1F-829C-8ABF657E3022}">
      <text>
        <r>
          <rPr>
            <b/>
            <sz val="9"/>
            <color indexed="81"/>
            <rFont val="돋움"/>
            <family val="3"/>
            <charset val="129"/>
          </rPr>
          <t>한국종합철강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폴리우레아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코팅관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33" authorId="0" shapeId="0" xr:uid="{4D6A2428-70A4-431B-A489-84AEE2B5D666}">
      <text>
        <r>
          <rPr>
            <b/>
            <sz val="9"/>
            <color indexed="81"/>
            <rFont val="돋움"/>
            <family val="3"/>
            <charset val="129"/>
          </rPr>
          <t>한국종합철강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K333" authorId="0" shapeId="0" xr:uid="{8C23BD55-54D1-489B-9150-2379C687F971}">
      <text>
        <r>
          <rPr>
            <b/>
            <sz val="9"/>
            <color indexed="81"/>
            <rFont val="돋움"/>
            <family val="3"/>
            <charset val="129"/>
          </rPr>
          <t>웰텍㈜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G334" authorId="0" shapeId="0" xr:uid="{D1AB71A9-1123-4AA4-B5DA-4C3B42D99484}">
      <text>
        <r>
          <rPr>
            <b/>
            <sz val="9"/>
            <color indexed="81"/>
            <rFont val="돋움"/>
            <family val="3"/>
            <charset val="129"/>
          </rPr>
          <t>한국종합철강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폴리우레아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코팅관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34" authorId="0" shapeId="0" xr:uid="{DFE4CC1A-0B46-4CEC-893A-7F448CD9EE75}">
      <text>
        <r>
          <rPr>
            <b/>
            <sz val="9"/>
            <color indexed="81"/>
            <rFont val="돋움"/>
            <family val="3"/>
            <charset val="129"/>
          </rPr>
          <t>한국종합철강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K334" authorId="0" shapeId="0" xr:uid="{83FADA18-5E34-45CB-AC82-87EB39E3FA4F}">
      <text>
        <r>
          <rPr>
            <b/>
            <sz val="9"/>
            <color indexed="81"/>
            <rFont val="돋움"/>
            <family val="3"/>
            <charset val="129"/>
          </rPr>
          <t>웰텍㈜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G335" authorId="0" shapeId="0" xr:uid="{B95431EC-2FEA-4EAC-9649-A32252BA9267}">
      <text>
        <r>
          <rPr>
            <b/>
            <sz val="9"/>
            <color indexed="81"/>
            <rFont val="돋움"/>
            <family val="3"/>
            <charset val="129"/>
          </rPr>
          <t>한국종합철강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폴리우레아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코팅관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35" authorId="0" shapeId="0" xr:uid="{0AC35853-2F9E-4774-9B99-0F2A26BC27C8}">
      <text>
        <r>
          <rPr>
            <b/>
            <sz val="9"/>
            <color indexed="81"/>
            <rFont val="돋움"/>
            <family val="3"/>
            <charset val="129"/>
          </rPr>
          <t>한국종합철강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K335" authorId="0" shapeId="0" xr:uid="{AA6B3376-6771-4E21-8FD2-DF6822DC6500}">
      <text>
        <r>
          <rPr>
            <b/>
            <sz val="9"/>
            <color indexed="81"/>
            <rFont val="돋움"/>
            <family val="3"/>
            <charset val="129"/>
          </rPr>
          <t>웰텍㈜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G336" authorId="0" shapeId="0" xr:uid="{827BB56F-BAE7-4033-8D62-7F48AE4F325F}">
      <text>
        <r>
          <rPr>
            <b/>
            <sz val="9"/>
            <color indexed="81"/>
            <rFont val="돋움"/>
            <family val="3"/>
            <charset val="129"/>
          </rPr>
          <t>한국종합철강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폴리우레아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코팅관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36" authorId="0" shapeId="0" xr:uid="{20D13393-8645-4A7A-94F2-2F792A62F37E}">
      <text>
        <r>
          <rPr>
            <b/>
            <sz val="9"/>
            <color indexed="81"/>
            <rFont val="돋움"/>
            <family val="3"/>
            <charset val="129"/>
          </rPr>
          <t>한국종합철강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K336" authorId="0" shapeId="0" xr:uid="{6EFEEC36-9A9A-4869-BCE9-74A2476F0EBF}">
      <text>
        <r>
          <rPr>
            <b/>
            <sz val="9"/>
            <color indexed="81"/>
            <rFont val="돋움"/>
            <family val="3"/>
            <charset val="129"/>
          </rPr>
          <t>웰텍㈜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G337" authorId="0" shapeId="0" xr:uid="{222FCD62-6066-4086-96AE-D325543AA72C}">
      <text>
        <r>
          <rPr>
            <b/>
            <sz val="9"/>
            <color indexed="81"/>
            <rFont val="돋움"/>
            <family val="3"/>
            <charset val="129"/>
          </rPr>
          <t>한국종합철강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폴리우레아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코팅관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37" authorId="0" shapeId="0" xr:uid="{8BD2891C-26AC-4994-B9AD-03C2483BF9F6}">
      <text>
        <r>
          <rPr>
            <b/>
            <sz val="9"/>
            <color indexed="81"/>
            <rFont val="돋움"/>
            <family val="3"/>
            <charset val="129"/>
          </rPr>
          <t>한국종합철강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K337" authorId="0" shapeId="0" xr:uid="{78A74C90-E428-4E1E-9FA9-C3DAE5E3C6E3}">
      <text>
        <r>
          <rPr>
            <b/>
            <sz val="9"/>
            <color indexed="81"/>
            <rFont val="돋움"/>
            <family val="3"/>
            <charset val="129"/>
          </rPr>
          <t>웰텍㈜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단가적용</t>
        </r>
      </text>
    </comment>
    <comment ref="I338" authorId="0" shapeId="0" xr:uid="{00000000-0006-0000-0000-000078010000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38" authorId="0" shapeId="0" xr:uid="{F5D94322-74C8-4B6A-89D0-9B3F3D8B922A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39" authorId="0" shapeId="0" xr:uid="{5DC8EBA6-73DD-45C3-A710-48F0B3324BFF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39" authorId="0" shapeId="0" xr:uid="{C0C51847-9ED5-4C90-864F-282077D9E27A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40" authorId="0" shapeId="0" xr:uid="{A06D9D9E-70AD-4A0A-8840-0831D9594004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40" authorId="0" shapeId="0" xr:uid="{03DED33B-D692-4A9B-9BC4-143F4DC62844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41" authorId="0" shapeId="0" xr:uid="{012EF44D-B872-47AC-B20F-F6EE7BD81ABB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41" authorId="0" shapeId="0" xr:uid="{9E23E5EB-988B-4C26-92A2-AE5E62F3C79C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42" authorId="0" shapeId="0" xr:uid="{2493D13A-DC22-442C-9DB9-B53244B8D202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42" authorId="0" shapeId="0" xr:uid="{127D4DB2-B0D8-42E9-A5B5-157A617D33A0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43" authorId="0" shapeId="0" xr:uid="{5531D8DD-BD28-446F-B99C-9966B60341E1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43" authorId="0" shapeId="0" xr:uid="{5AC2903D-7A45-4BA6-8F4A-CAC0B6F2893A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44" authorId="0" shapeId="0" xr:uid="{B09F343E-628A-4702-8FA8-FAFA871E1ADB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44" authorId="0" shapeId="0" xr:uid="{026B6521-2ABE-4189-A6E9-7D6E1361CB1B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45" authorId="0" shapeId="0" xr:uid="{CF9EECF7-9198-4444-8DFD-962CD720EDC9}">
      <text>
        <r>
          <rPr>
            <b/>
            <sz val="9"/>
            <color indexed="81"/>
            <rFont val="돋움"/>
            <family val="3"/>
            <charset val="129"/>
          </rPr>
          <t>웰텍(주)</t>
        </r>
      </text>
    </comment>
    <comment ref="K345" authorId="0" shapeId="0" xr:uid="{DB06BBF5-72F5-455D-AFC7-F8E19587A847}">
      <text>
        <r>
          <rPr>
            <b/>
            <sz val="9"/>
            <color indexed="81"/>
            <rFont val="돋움"/>
            <family val="3"/>
            <charset val="129"/>
          </rPr>
          <t>웰텍(주)</t>
        </r>
      </text>
    </comment>
    <comment ref="I346" authorId="0" shapeId="0" xr:uid="{F09F312B-48BC-446E-AA4A-0875BFE3D313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46" authorId="0" shapeId="0" xr:uid="{0045DC52-B3B2-4E62-8314-DD291B4DF465}">
      <text>
        <r>
          <rPr>
            <b/>
            <sz val="9"/>
            <color indexed="81"/>
            <rFont val="돋움"/>
            <family val="3"/>
            <charset val="129"/>
          </rPr>
          <t>웰텍(주)</t>
        </r>
      </text>
    </comment>
    <comment ref="I347" authorId="0" shapeId="0" xr:uid="{D6868D50-50E9-4D30-A6D1-0304910BDEEA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47" authorId="0" shapeId="0" xr:uid="{933AC31A-1046-4726-B9E9-32E6B3610FC0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48" authorId="0" shapeId="0" xr:uid="{B460B771-7F9E-488C-B518-F4FADA6434AC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48" authorId="0" shapeId="0" xr:uid="{AB605ED2-06D8-4818-9444-289067961B4D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49" authorId="0" shapeId="0" xr:uid="{40456E88-F33F-4919-8850-65FB2363EE75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49" authorId="0" shapeId="0" xr:uid="{D778B54B-C525-45A7-ADA9-F42260A9B46B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50" authorId="0" shapeId="0" xr:uid="{EA24C7E2-C761-45A3-96AF-36D76192A121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50" authorId="0" shapeId="0" xr:uid="{C5993BE5-DA8E-4810-88D5-83C89EECAE8C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51" authorId="0" shapeId="0" xr:uid="{36D5B495-5235-41FE-B4B4-E0C3386607C0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51" authorId="0" shapeId="0" xr:uid="{8995D350-E357-4B2F-8146-8FCF08A41F84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52" authorId="0" shapeId="0" xr:uid="{DBD75180-D075-4D1B-B9B0-E33DC1258A61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52" authorId="0" shapeId="0" xr:uid="{FEF98386-AF47-4590-BABC-C59B64203E28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53" authorId="0" shapeId="0" xr:uid="{A20F4AA3-888D-4DF0-B7D6-025366A8E3DF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53" authorId="0" shapeId="0" xr:uid="{8EFBE268-29DF-4AF9-9225-B48DED34329F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54" authorId="0" shapeId="0" xr:uid="{6EAF89FB-043F-47C0-861B-5D643F6F165B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54" authorId="0" shapeId="0" xr:uid="{5880BBA9-05ED-4D7A-B546-F6B4E3CA903D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55" authorId="0" shapeId="0" xr:uid="{00000000-0006-0000-0000-000099010000}">
      <text>
        <r>
          <rPr>
            <b/>
            <sz val="9"/>
            <color indexed="81"/>
            <rFont val="돋움"/>
            <family val="3"/>
            <charset val="129"/>
          </rPr>
          <t xml:space="preserve">한국종합철관㈜
</t>
        </r>
      </text>
    </comment>
    <comment ref="K355" authorId="0" shapeId="0" xr:uid="{00000000-0006-0000-0000-00009A010000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56" authorId="0" shapeId="0" xr:uid="{4A5A2C76-64CA-47B5-BEF4-C11742D4EE77}">
      <text>
        <r>
          <rPr>
            <b/>
            <sz val="9"/>
            <color indexed="81"/>
            <rFont val="돋움"/>
            <family val="3"/>
            <charset val="129"/>
          </rPr>
          <t xml:space="preserve">한국종합철관㈜
</t>
        </r>
      </text>
    </comment>
    <comment ref="K356" authorId="0" shapeId="0" xr:uid="{00000000-0006-0000-0000-00009C010000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57" authorId="0" shapeId="0" xr:uid="{B2A88413-BBF9-45DA-9FE3-E3981FBAA334}">
      <text>
        <r>
          <rPr>
            <b/>
            <sz val="9"/>
            <color indexed="81"/>
            <rFont val="돋움"/>
            <family val="3"/>
            <charset val="129"/>
          </rPr>
          <t xml:space="preserve">한국종합철관㈜
</t>
        </r>
      </text>
    </comment>
    <comment ref="K357" authorId="0" shapeId="0" xr:uid="{00000000-0006-0000-0000-00009E010000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58" authorId="0" shapeId="0" xr:uid="{9936CF85-9D8D-4DF7-A0DF-DC92A941495C}">
      <text>
        <r>
          <rPr>
            <b/>
            <sz val="9"/>
            <color indexed="81"/>
            <rFont val="돋움"/>
            <family val="3"/>
            <charset val="129"/>
          </rPr>
          <t xml:space="preserve">한국종합철관㈜
</t>
        </r>
      </text>
    </comment>
    <comment ref="K358" authorId="0" shapeId="0" xr:uid="{00000000-0006-0000-0000-0000A0010000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59" authorId="0" shapeId="0" xr:uid="{1588DF9B-B15C-4CA8-8F55-DB03DC3E4B9F}">
      <text>
        <r>
          <rPr>
            <b/>
            <sz val="9"/>
            <color indexed="81"/>
            <rFont val="돋움"/>
            <family val="3"/>
            <charset val="129"/>
          </rPr>
          <t xml:space="preserve">한국종합철관㈜
</t>
        </r>
      </text>
    </comment>
    <comment ref="K359" authorId="0" shapeId="0" xr:uid="{00000000-0006-0000-0000-0000A2010000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60" authorId="0" shapeId="0" xr:uid="{F5F09D2F-A361-437C-AB45-7E026AFC6DCB}">
      <text>
        <r>
          <rPr>
            <b/>
            <sz val="9"/>
            <color indexed="81"/>
            <rFont val="돋움"/>
            <family val="3"/>
            <charset val="129"/>
          </rPr>
          <t xml:space="preserve">한국종합철관㈜
</t>
        </r>
      </text>
    </comment>
    <comment ref="K360" authorId="0" shapeId="0" xr:uid="{00000000-0006-0000-0000-0000A4010000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61" authorId="0" shapeId="0" xr:uid="{92540950-D8F1-4311-B2C6-B192EBAD2B5C}">
      <text>
        <r>
          <rPr>
            <b/>
            <sz val="9"/>
            <color indexed="81"/>
            <rFont val="돋움"/>
            <family val="3"/>
            <charset val="129"/>
          </rPr>
          <t xml:space="preserve">한국종합철관㈜
</t>
        </r>
      </text>
    </comment>
    <comment ref="K361" authorId="0" shapeId="0" xr:uid="{00000000-0006-0000-0000-0000A6010000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62" authorId="0" shapeId="0" xr:uid="{3F84DA8D-2B04-44AB-A8EE-8A80FE8716EE}">
      <text>
        <r>
          <rPr>
            <b/>
            <sz val="9"/>
            <color indexed="81"/>
            <rFont val="돋움"/>
            <family val="3"/>
            <charset val="129"/>
          </rPr>
          <t xml:space="preserve">한국종합철관㈜
</t>
        </r>
      </text>
    </comment>
    <comment ref="K362" authorId="0" shapeId="0" xr:uid="{E5250D64-6DD0-4709-8465-8EFCD9721FC0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63" authorId="0" shapeId="0" xr:uid="{05A4B0DA-375E-44BD-B572-C59958FCBA58}">
      <text>
        <r>
          <rPr>
            <b/>
            <sz val="9"/>
            <color indexed="81"/>
            <rFont val="돋움"/>
            <family val="3"/>
            <charset val="129"/>
          </rPr>
          <t xml:space="preserve">한국종합철관㈜
</t>
        </r>
      </text>
    </comment>
    <comment ref="K363" authorId="0" shapeId="0" xr:uid="{00000000-0006-0000-0000-0000AA010000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64" authorId="0" shapeId="0" xr:uid="{5EA20055-A041-41D9-BA3D-1633DBC517E0}">
      <text>
        <r>
          <rPr>
            <b/>
            <sz val="9"/>
            <color indexed="81"/>
            <rFont val="돋움"/>
            <family val="3"/>
            <charset val="129"/>
          </rPr>
          <t xml:space="preserve">한국종합철관㈜
</t>
        </r>
      </text>
    </comment>
    <comment ref="K364" authorId="0" shapeId="0" xr:uid="{00000000-0006-0000-0000-0000AC010000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65" authorId="0" shapeId="0" xr:uid="{E19D0283-97AC-4334-B17A-CF31091EAABC}">
      <text>
        <r>
          <rPr>
            <b/>
            <sz val="9"/>
            <color indexed="81"/>
            <rFont val="돋움"/>
            <family val="3"/>
            <charset val="129"/>
          </rPr>
          <t xml:space="preserve">한국종합철관㈜
</t>
        </r>
      </text>
    </comment>
    <comment ref="K365" authorId="0" shapeId="0" xr:uid="{00000000-0006-0000-0000-0000AE010000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66" authorId="0" shapeId="0" xr:uid="{105D1BCD-BC5F-4B01-A62B-B05A10BADEED}">
      <text>
        <r>
          <rPr>
            <b/>
            <sz val="9"/>
            <color indexed="81"/>
            <rFont val="돋움"/>
            <family val="3"/>
            <charset val="129"/>
          </rPr>
          <t xml:space="preserve">한국종합철관㈜
</t>
        </r>
      </text>
    </comment>
    <comment ref="K366" authorId="0" shapeId="0" xr:uid="{00000000-0006-0000-0000-0000B0010000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67" authorId="0" shapeId="0" xr:uid="{72BFC916-D661-43CB-8474-BC6926C08FCB}">
      <text>
        <r>
          <rPr>
            <b/>
            <sz val="9"/>
            <color indexed="81"/>
            <rFont val="돋움"/>
            <family val="3"/>
            <charset val="129"/>
          </rPr>
          <t xml:space="preserve">한국종합철관㈜
</t>
        </r>
      </text>
    </comment>
    <comment ref="K367" authorId="0" shapeId="0" xr:uid="{00000000-0006-0000-0000-0000B2010000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68" authorId="0" shapeId="0" xr:uid="{D350DFC9-83A4-4111-8810-3B8C83C8DBBF}">
      <text>
        <r>
          <rPr>
            <b/>
            <sz val="9"/>
            <color indexed="81"/>
            <rFont val="돋움"/>
            <family val="3"/>
            <charset val="129"/>
          </rPr>
          <t xml:space="preserve">한국종합철관㈜
</t>
        </r>
      </text>
    </comment>
    <comment ref="K368" authorId="0" shapeId="0" xr:uid="{00000000-0006-0000-0000-0000B4010000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69" authorId="0" shapeId="0" xr:uid="{37907EE2-3FF3-4A69-B847-E947DCE1920E}">
      <text>
        <r>
          <rPr>
            <b/>
            <sz val="9"/>
            <color indexed="81"/>
            <rFont val="돋움"/>
            <family val="3"/>
            <charset val="129"/>
          </rPr>
          <t xml:space="preserve">한국종합철관㈜
</t>
        </r>
      </text>
    </comment>
    <comment ref="K369" authorId="0" shapeId="0" xr:uid="{00000000-0006-0000-0000-0000B6010000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70" authorId="0" shapeId="0" xr:uid="{08AB8B41-44DD-4427-970D-3556824E22A2}">
      <text>
        <r>
          <rPr>
            <b/>
            <sz val="9"/>
            <color indexed="81"/>
            <rFont val="돋움"/>
            <family val="3"/>
            <charset val="129"/>
          </rPr>
          <t xml:space="preserve">한국종합철관㈜
</t>
        </r>
      </text>
    </comment>
    <comment ref="K370" authorId="0" shapeId="0" xr:uid="{00000000-0006-0000-0000-0000B8010000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71" authorId="0" shapeId="0" xr:uid="{0826224B-4237-4FF8-9B88-9F8419466308}">
      <text>
        <r>
          <rPr>
            <b/>
            <sz val="9"/>
            <color indexed="81"/>
            <rFont val="돋움"/>
            <family val="3"/>
            <charset val="129"/>
          </rPr>
          <t xml:space="preserve">한국종합철관㈜
</t>
        </r>
      </text>
    </comment>
    <comment ref="K371" authorId="0" shapeId="0" xr:uid="{00000000-0006-0000-0000-0000BA010000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72" authorId="0" shapeId="0" xr:uid="{00000000-0006-0000-0000-0000BB010000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72" authorId="0" shapeId="0" xr:uid="{FED9A63D-F8F7-4A13-A7A1-D5C71ED5ECF3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73" authorId="0" shapeId="0" xr:uid="{C839D5AC-7C02-413F-9EDF-FB83A71EE167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73" authorId="0" shapeId="0" xr:uid="{2558DFAE-DF28-4BDC-8B61-01A715E8EDE1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74" authorId="0" shapeId="0" xr:uid="{879BDC10-8780-43F8-93D4-B007D253ED47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74" authorId="0" shapeId="0" xr:uid="{49002E66-E9ED-4709-8C27-F3D2DB3835C0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75" authorId="0" shapeId="0" xr:uid="{2C2F8797-E54E-4347-9F63-A52F92C46A38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75" authorId="0" shapeId="0" xr:uid="{AA05D98D-963E-4E7A-9C2D-3182AA20EAE7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76" authorId="0" shapeId="0" xr:uid="{39B4F8EC-4766-4856-94B9-D95068680830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76" authorId="0" shapeId="0" xr:uid="{7CFD3E49-1784-4658-B9BA-61E9E005FE7A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77" authorId="0" shapeId="0" xr:uid="{C9407855-0B7B-4B0F-A615-4CB9ADA1B31D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77" authorId="0" shapeId="0" xr:uid="{87C98530-EA06-4BCA-96BC-521D274FAF74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78" authorId="0" shapeId="0" xr:uid="{8F0B31C0-4ABB-43F6-9354-2F2ECA3084A7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78" authorId="0" shapeId="0" xr:uid="{8A2AE285-3712-411B-9B4F-A1D03A7F1199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80" authorId="0" shapeId="0" xr:uid="{B46FE14E-861E-48C4-B446-2B3052DD2AF3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80" authorId="0" shapeId="0" xr:uid="{2F4B4325-99E3-4F4B-B85E-209FC634DC8E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81" authorId="0" shapeId="0" xr:uid="{95EABEBD-FF01-4A6F-8A00-FD8D5A4226B1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81" authorId="0" shapeId="0" xr:uid="{270221BE-3281-4915-B463-4AC3A254ECDB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82" authorId="0" shapeId="0" xr:uid="{A6A09F2B-E382-4D01-9817-7AFBB877C39E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82" authorId="0" shapeId="0" xr:uid="{D4A328F4-FBB6-46A4-8880-B1402A86951D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83" authorId="0" shapeId="0" xr:uid="{442107BF-3F6E-42D8-906F-DCE6BDBE38B8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83" authorId="0" shapeId="0" xr:uid="{7130CC4A-C2C5-4144-A49A-A1CF3F5A651F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84" authorId="0" shapeId="0" xr:uid="{4539BCD0-95FD-4E2A-A58C-37BFBA504804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84" authorId="0" shapeId="0" xr:uid="{1942F759-94FE-4E18-A1FD-FC3E84722C19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85" authorId="0" shapeId="0" xr:uid="{B1A98C7E-DEB3-4084-B987-956DE363AA84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85" authorId="0" shapeId="0" xr:uid="{608B729D-4826-46D1-85E8-1C4D1D954228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86" authorId="0" shapeId="0" xr:uid="{F2048246-EF01-4450-854E-03DE6E7657A7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86" authorId="0" shapeId="0" xr:uid="{6836887A-E8EA-4F7C-AC3E-7006A97F051B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87" authorId="0" shapeId="0" xr:uid="{937CE80B-0715-4F23-8AF4-A911111FF94F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87" authorId="0" shapeId="0" xr:uid="{9472CB97-8F8C-4115-8E55-AAD058AFFF0A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88" authorId="0" shapeId="0" xr:uid="{F0150435-3BEB-4D7D-A1CB-4CA4BB8B4CC2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88" authorId="0" shapeId="0" xr:uid="{E83CE694-E847-45F1-BF43-8BC946E2D61F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89" authorId="0" shapeId="0" xr:uid="{00000000-0006-0000-0000-0000DC010000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89" authorId="0" shapeId="0" xr:uid="{00000000-0006-0000-0000-0000DD010000}">
      <text>
        <r>
          <rPr>
            <b/>
            <sz val="9"/>
            <color indexed="81"/>
            <rFont val="돋움"/>
            <family val="3"/>
            <charset val="129"/>
          </rPr>
          <t xml:space="preserve">월텍㈜
</t>
        </r>
      </text>
    </comment>
    <comment ref="I390" authorId="0" shapeId="0" xr:uid="{14164377-0745-4517-8D87-2F9DF2C64707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90" authorId="0" shapeId="0" xr:uid="{00000000-0006-0000-0000-0000DF010000}">
      <text>
        <r>
          <rPr>
            <b/>
            <sz val="9"/>
            <color indexed="81"/>
            <rFont val="돋움"/>
            <family val="3"/>
            <charset val="129"/>
          </rPr>
          <t>월텍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91" authorId="0" shapeId="0" xr:uid="{F08A2366-91C9-41FB-A19B-B8467C5CCEB2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91" authorId="0" shapeId="0" xr:uid="{00000000-0006-0000-0000-0000E1010000}">
      <text>
        <r>
          <rPr>
            <b/>
            <sz val="9"/>
            <color indexed="81"/>
            <rFont val="돋움"/>
            <family val="3"/>
            <charset val="129"/>
          </rPr>
          <t>월텍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92" authorId="0" shapeId="0" xr:uid="{FAAD6318-8325-4AFB-A796-C5FDB114A537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92" authorId="0" shapeId="0" xr:uid="{00000000-0006-0000-0000-0000E3010000}">
      <text>
        <r>
          <rPr>
            <b/>
            <sz val="9"/>
            <color indexed="81"/>
            <rFont val="돋움"/>
            <family val="3"/>
            <charset val="129"/>
          </rPr>
          <t>월텍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3" authorId="0" shapeId="0" xr:uid="{9A63DD55-F9D0-4E57-B100-76E7B3BD3679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93" authorId="0" shapeId="0" xr:uid="{00000000-0006-0000-0000-0000E5010000}">
      <text>
        <r>
          <rPr>
            <b/>
            <sz val="9"/>
            <color indexed="81"/>
            <rFont val="돋움"/>
            <family val="3"/>
            <charset val="129"/>
          </rPr>
          <t>월텍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94" authorId="0" shapeId="0" xr:uid="{5305C56D-BE3D-4459-92FC-FCABF386C9EB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94" authorId="0" shapeId="0" xr:uid="{00000000-0006-0000-0000-0000E7010000}">
      <text>
        <r>
          <rPr>
            <b/>
            <sz val="9"/>
            <color indexed="81"/>
            <rFont val="돋움"/>
            <family val="3"/>
            <charset val="129"/>
          </rPr>
          <t>월텍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5" authorId="0" shapeId="0" xr:uid="{1A910644-1DA6-4E57-A22F-ED1DD93C2796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95" authorId="0" shapeId="0" xr:uid="{00000000-0006-0000-0000-0000E9010000}">
      <text>
        <r>
          <rPr>
            <b/>
            <sz val="9"/>
            <color indexed="81"/>
            <rFont val="돋움"/>
            <family val="3"/>
            <charset val="129"/>
          </rPr>
          <t>월텍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6" authorId="0" shapeId="0" xr:uid="{57212318-F7A9-4573-9D8D-D60EDCF5727B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96" authorId="0" shapeId="0" xr:uid="{00000000-0006-0000-0000-0000EB010000}">
      <text>
        <r>
          <rPr>
            <b/>
            <sz val="9"/>
            <color indexed="81"/>
            <rFont val="돋움"/>
            <family val="3"/>
            <charset val="129"/>
          </rPr>
          <t>월텍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7" authorId="0" shapeId="0" xr:uid="{00000000-0006-0000-0000-0000EC010000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97" authorId="0" shapeId="0" xr:uid="{00000000-0006-0000-0000-0000ED010000}">
      <text>
        <r>
          <rPr>
            <b/>
            <sz val="9"/>
            <color indexed="81"/>
            <rFont val="돋움"/>
            <family val="3"/>
            <charset val="129"/>
          </rPr>
          <t>월텍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8" authorId="0" shapeId="0" xr:uid="{12C09364-FD95-4C26-8B5A-07FC6064DB3A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98" authorId="0" shapeId="0" xr:uid="{00000000-0006-0000-0000-0000EF010000}">
      <text>
        <r>
          <rPr>
            <b/>
            <sz val="9"/>
            <color indexed="81"/>
            <rFont val="돋움"/>
            <family val="3"/>
            <charset val="129"/>
          </rPr>
          <t>월텍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9" authorId="0" shapeId="0" xr:uid="{52306186-F817-4D54-8331-4C2408B4F858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399" authorId="0" shapeId="0" xr:uid="{00000000-0006-0000-0000-0000F1010000}">
      <text>
        <r>
          <rPr>
            <b/>
            <sz val="9"/>
            <color indexed="81"/>
            <rFont val="돋움"/>
            <family val="3"/>
            <charset val="129"/>
          </rPr>
          <t>월텍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400" authorId="0" shapeId="0" xr:uid="{F602405E-73D5-43F2-BE1C-8F86BE5BFED0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400" authorId="0" shapeId="0" xr:uid="{00000000-0006-0000-0000-0000F3010000}">
      <text>
        <r>
          <rPr>
            <b/>
            <sz val="9"/>
            <color indexed="81"/>
            <rFont val="돋움"/>
            <family val="3"/>
            <charset val="129"/>
          </rPr>
          <t>월텍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1" authorId="0" shapeId="0" xr:uid="{2566AB7C-0810-4C4B-B8AD-6600AD4CFAF7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401" authorId="0" shapeId="0" xr:uid="{00000000-0006-0000-0000-0000F5010000}">
      <text>
        <r>
          <rPr>
            <b/>
            <sz val="9"/>
            <color indexed="81"/>
            <rFont val="돋움"/>
            <family val="3"/>
            <charset val="129"/>
          </rPr>
          <t>월텍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402" authorId="0" shapeId="0" xr:uid="{C2B43332-3427-40CF-A013-A9A8DD783496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402" authorId="0" shapeId="0" xr:uid="{00000000-0006-0000-0000-0000F7010000}">
      <text>
        <r>
          <rPr>
            <b/>
            <sz val="9"/>
            <color indexed="81"/>
            <rFont val="돋움"/>
            <family val="3"/>
            <charset val="129"/>
          </rPr>
          <t>월텍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3" authorId="0" shapeId="0" xr:uid="{B86B3832-2341-4AE4-8426-C8B7B825712E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403" authorId="0" shapeId="0" xr:uid="{00000000-0006-0000-0000-0000F9010000}">
      <text>
        <r>
          <rPr>
            <b/>
            <sz val="9"/>
            <color indexed="81"/>
            <rFont val="돋움"/>
            <family val="3"/>
            <charset val="129"/>
          </rPr>
          <t>월텍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404" authorId="0" shapeId="0" xr:uid="{30FC1000-2421-43C1-9FB0-E2EB59833029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404" authorId="0" shapeId="0" xr:uid="{00000000-0006-0000-0000-0000FB010000}">
      <text>
        <r>
          <rPr>
            <b/>
            <sz val="9"/>
            <color indexed="81"/>
            <rFont val="돋움"/>
            <family val="3"/>
            <charset val="129"/>
          </rPr>
          <t>월텍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5" authorId="0" shapeId="0" xr:uid="{00000000-0006-0000-0000-0000FC010000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405" authorId="0" shapeId="0" xr:uid="{00000000-0006-0000-0000-0000FD010000}">
      <text>
        <r>
          <rPr>
            <b/>
            <sz val="9"/>
            <color indexed="81"/>
            <rFont val="돋움"/>
            <family val="3"/>
            <charset val="129"/>
          </rPr>
          <t>월텍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6" authorId="0" shapeId="0" xr:uid="{00000000-0006-0000-0000-0000FE010000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406" authorId="0" shapeId="0" xr:uid="{00000000-0006-0000-0000-0000FF010000}">
      <text>
        <r>
          <rPr>
            <b/>
            <sz val="9"/>
            <color indexed="81"/>
            <rFont val="돋움"/>
            <family val="3"/>
            <charset val="129"/>
          </rPr>
          <t>월텍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7" authorId="0" shapeId="0" xr:uid="{998B6563-11A4-4E7C-AD39-7E86DADB0D62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407" authorId="0" shapeId="0" xr:uid="{00000000-0006-0000-0000-000001020000}">
      <text>
        <r>
          <rPr>
            <b/>
            <sz val="9"/>
            <color indexed="81"/>
            <rFont val="돋움"/>
            <family val="3"/>
            <charset val="129"/>
          </rPr>
          <t>월텍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8" authorId="0" shapeId="0" xr:uid="{6A9FE61D-A6AE-42B3-B411-9D8B13D534F3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408" authorId="0" shapeId="0" xr:uid="{00000000-0006-0000-0000-000003020000}">
      <text>
        <r>
          <rPr>
            <b/>
            <sz val="9"/>
            <color indexed="81"/>
            <rFont val="돋움"/>
            <family val="3"/>
            <charset val="129"/>
          </rPr>
          <t>월텍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9" authorId="0" shapeId="0" xr:uid="{EC0D242D-B778-4D77-8D3E-5ABFDF9531B2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409" authorId="0" shapeId="0" xr:uid="{00000000-0006-0000-0000-000005020000}">
      <text>
        <r>
          <rPr>
            <b/>
            <sz val="9"/>
            <color indexed="81"/>
            <rFont val="돋움"/>
            <family val="3"/>
            <charset val="129"/>
          </rPr>
          <t>월텍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410" authorId="0" shapeId="0" xr:uid="{EF3BE3A2-092A-4BC4-8354-33C2CF1A2C59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410" authorId="0" shapeId="0" xr:uid="{00000000-0006-0000-0000-000007020000}">
      <text>
        <r>
          <rPr>
            <b/>
            <sz val="9"/>
            <color indexed="81"/>
            <rFont val="돋움"/>
            <family val="3"/>
            <charset val="129"/>
          </rPr>
          <t>월텍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1" authorId="0" shapeId="0" xr:uid="{352A588B-E67C-4A65-994F-58143321F74F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411" authorId="0" shapeId="0" xr:uid="{00000000-0006-0000-0000-000009020000}">
      <text>
        <r>
          <rPr>
            <b/>
            <sz val="9"/>
            <color indexed="81"/>
            <rFont val="돋움"/>
            <family val="3"/>
            <charset val="129"/>
          </rPr>
          <t>월텍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2" authorId="0" shapeId="0" xr:uid="{9E149EC9-C756-4FFE-A305-A103A46D44BD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412" authorId="0" shapeId="0" xr:uid="{77130715-A4FA-4255-81F9-85C3F356BF3A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413" authorId="0" shapeId="0" xr:uid="{231E3BBB-8FF0-458B-A465-4DDBE2185087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413" authorId="0" shapeId="0" xr:uid="{56F2B0D2-0C81-4D95-B6F5-F826AA65FBFA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414" authorId="0" shapeId="0" xr:uid="{15E5360E-D4D3-458E-8BAD-5286DF894D8B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414" authorId="0" shapeId="0" xr:uid="{3A3BC2F3-895D-4FA4-95CA-CE75A5FFF592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415" authorId="0" shapeId="0" xr:uid="{40B9AD74-79E5-45FE-8FBF-A2C2B57ADD8B}">
      <text>
        <r>
          <rPr>
            <b/>
            <sz val="9"/>
            <color indexed="81"/>
            <rFont val="돋움"/>
            <family val="3"/>
            <charset val="129"/>
          </rPr>
          <t>한국종합철관(주)</t>
        </r>
      </text>
    </comment>
    <comment ref="K415" authorId="0" shapeId="0" xr:uid="{ADA8FF6E-9507-4DED-B224-2D0D1BB3224C}">
      <text>
        <r>
          <rPr>
            <b/>
            <sz val="9"/>
            <color indexed="81"/>
            <rFont val="돋움"/>
            <family val="3"/>
            <charset val="129"/>
          </rPr>
          <t>웰텍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416" authorId="0" shapeId="0" xr:uid="{00000000-0006-0000-0000-000014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16" authorId="1" shapeId="0" xr:uid="{6C60CDFA-C27E-4AF2-B7B1-ECE54AAB10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고정식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16" authorId="1" shapeId="0" xr:uid="{3BCAF407-0A5C-4ACA-89AF-E5AA991DED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고정식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17" authorId="0" shapeId="0" xr:uid="{00000000-0006-0000-0000-000016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17" authorId="1" shapeId="0" xr:uid="{47098835-C85E-4F12-A57A-9C2E1F9514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17" authorId="1" shapeId="0" xr:uid="{95D824C4-77FF-4C4E-81BA-D8EDB8C0BCA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18" authorId="0" shapeId="0" xr:uid="{00000000-0006-0000-0000-000018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18" authorId="1" shapeId="0" xr:uid="{9D41E744-409C-4F2F-9054-338825CB4C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18" authorId="1" shapeId="0" xr:uid="{B29CA056-1D79-4F7F-8E34-742D9FFDF4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19" authorId="0" shapeId="0" xr:uid="{00000000-0006-0000-0000-00001A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19" authorId="1" shapeId="0" xr:uid="{23FB0B71-E45A-486E-A8A6-AD7A9EBBC0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19" authorId="1" shapeId="0" xr:uid="{AF96016B-6731-4F7F-8C15-93011C330ED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20" authorId="0" shapeId="0" xr:uid="{00000000-0006-0000-0000-00001C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20" authorId="1" shapeId="0" xr:uid="{2C19C95B-4173-44A0-86AB-6BD11DA18D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20" authorId="1" shapeId="0" xr:uid="{D2DDE24E-C314-44F1-93A8-CD35271F90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21" authorId="0" shapeId="0" xr:uid="{00000000-0006-0000-0000-00001E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21" authorId="1" shapeId="0" xr:uid="{2653E3EF-F885-40D2-955E-13CDE5D004A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21" authorId="1" shapeId="0" xr:uid="{BF0D4C4A-1130-4B7D-A4BD-FBC1CD3D304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22" authorId="0" shapeId="0" xr:uid="{00000000-0006-0000-0000-000020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22" authorId="1" shapeId="0" xr:uid="{258E3B3E-B77B-46B2-8E06-8FC5888A8D8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22" authorId="1" shapeId="0" xr:uid="{BADB0D83-5BD6-4D27-A8D8-C3AA5F922D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23" authorId="0" shapeId="0" xr:uid="{00000000-0006-0000-0000-000022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 xml:space="preserve">서우실업
</t>
        </r>
      </text>
    </comment>
    <comment ref="I423" authorId="1" shapeId="0" xr:uid="{1150F2F8-2AC7-40C5-A03C-88D13BD499D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23" authorId="1" shapeId="0" xr:uid="{AC757FA0-8292-4987-9177-C8FC8CB2DC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24" authorId="0" shapeId="0" xr:uid="{00000000-0006-0000-0000-000024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24" authorId="1" shapeId="0" xr:uid="{F420743D-E913-4A1A-8197-BDC17D7CC3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24" authorId="1" shapeId="0" xr:uid="{23E1DD71-AFCF-40B4-94EB-5C8762FCFA4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25" authorId="0" shapeId="0" xr:uid="{00000000-0006-0000-0000-000026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25" authorId="1" shapeId="0" xr:uid="{737B2BEF-3EDC-483A-A061-C525FA455A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25" authorId="1" shapeId="0" xr:uid="{10520055-7A63-4049-B1EB-15750810135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26" authorId="0" shapeId="0" xr:uid="{00000000-0006-0000-0000-000028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26" authorId="1" shapeId="0" xr:uid="{0ABBC010-98C4-4235-BDF0-623F21644A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26" authorId="1" shapeId="0" xr:uid="{B5FB9B71-BFDD-4722-8772-B25FAE07D5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27" authorId="0" shapeId="0" xr:uid="{00000000-0006-0000-0000-00002A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27" authorId="1" shapeId="0" xr:uid="{AC3AF9D2-E7AE-4314-AEF0-240CBE25D33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27" authorId="1" shapeId="0" xr:uid="{6E6131A2-C1EC-4100-873B-78E64998131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28" authorId="0" shapeId="0" xr:uid="{00000000-0006-0000-0000-00002C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28" authorId="1" shapeId="0" xr:uid="{CD61BF16-23A1-4A9C-8DE3-A04664CE31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28" authorId="1" shapeId="0" xr:uid="{23D44FDF-2B89-4266-B7E1-574C836348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29" authorId="0" shapeId="0" xr:uid="{00000000-0006-0000-0000-00002E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29" authorId="1" shapeId="0" xr:uid="{090841AA-E868-41EE-A494-2D9ACFBEE2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29" authorId="1" shapeId="0" xr:uid="{3DDE9BCE-F2DF-46AA-B62D-7F4ED49E22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30" authorId="0" shapeId="0" xr:uid="{00000000-0006-0000-0000-000030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30" authorId="1" shapeId="0" xr:uid="{B8EC3D0F-691C-47B2-A3B8-24652837BD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30" authorId="1" shapeId="0" xr:uid="{86FA8E91-8103-4321-A192-6A4E183F82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31" authorId="0" shapeId="0" xr:uid="{00000000-0006-0000-0000-000032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31" authorId="1" shapeId="0" xr:uid="{E7245FA2-FE19-41F6-B589-F4A4E79E8F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31" authorId="1" shapeId="0" xr:uid="{77BE300D-1DF5-44BE-91D4-ADD56FEDBA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32" authorId="0" shapeId="0" xr:uid="{00000000-0006-0000-0000-000034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32" authorId="1" shapeId="0" xr:uid="{60AE6C2C-3158-4DB8-B0A5-B8847E7115E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32" authorId="1" shapeId="0" xr:uid="{A8F3619F-426D-4E86-9FA3-AE378D2E50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33" authorId="0" shapeId="0" xr:uid="{00000000-0006-0000-0000-000036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33" authorId="1" shapeId="0" xr:uid="{23869E34-092D-44D0-BE1B-9833DCE468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33" authorId="1" shapeId="0" xr:uid="{DCE62C12-AF0B-4C15-BA90-3501F26F86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34" authorId="0" shapeId="0" xr:uid="{00000000-0006-0000-0000-000038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34" authorId="1" shapeId="0" xr:uid="{F72AEC71-BCDD-4BCE-B973-F86C4F99A29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34" authorId="1" shapeId="0" xr:uid="{9C1A1B77-B6DC-4F56-8700-242106C22A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35" authorId="0" shapeId="0" xr:uid="{00000000-0006-0000-0000-00003A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35" authorId="1" shapeId="0" xr:uid="{9E8F004D-C3A2-4434-A6F9-475A89AB18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35" authorId="1" shapeId="0" xr:uid="{9C6D1D78-960A-4DAB-8DFF-BEA3E55DFE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36" authorId="0" shapeId="0" xr:uid="{00000000-0006-0000-0000-00003C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36" authorId="1" shapeId="0" xr:uid="{ACF6DD4A-BCF2-4F58-BDA9-39EA8BE6CA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36" authorId="1" shapeId="0" xr:uid="{EBFFD411-B43B-4B05-B547-9C7FBF41BF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37" authorId="0" shapeId="0" xr:uid="{00000000-0006-0000-0000-00003E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37" authorId="1" shapeId="0" xr:uid="{15250B41-F857-4FF5-8759-F048AE0E55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37" authorId="1" shapeId="0" xr:uid="{3EB12DB5-0B8D-40A6-81E8-DDA0ED6ED2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38" authorId="0" shapeId="0" xr:uid="{00000000-0006-0000-0000-000040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38" authorId="1" shapeId="0" xr:uid="{C7A50950-4916-48DA-A676-33EEB1F29F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38" authorId="1" shapeId="0" xr:uid="{6DD48234-7496-448A-8808-12759F4B9F5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39" authorId="0" shapeId="0" xr:uid="{00000000-0006-0000-0000-000042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39" authorId="1" shapeId="0" xr:uid="{728FC58E-D321-4DE1-B352-EA8A72FD64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39" authorId="1" shapeId="0" xr:uid="{70FA471F-88B3-483A-8CAA-79EE6023C4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40" authorId="0" shapeId="0" xr:uid="{00000000-0006-0000-0000-000044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40" authorId="1" shapeId="0" xr:uid="{B4E6B308-B933-417E-8FB2-BF3C585CB6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40" authorId="1" shapeId="0" xr:uid="{AB1BA262-2CAB-4999-B4FF-3C668CC9EE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41" authorId="0" shapeId="0" xr:uid="{00000000-0006-0000-0000-000046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41" authorId="1" shapeId="0" xr:uid="{ADC9C5CD-F7DA-4E98-9FF3-46AE4AF7100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41" authorId="1" shapeId="0" xr:uid="{D1049890-1E3B-46FD-840F-77106CC1DE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42" authorId="0" shapeId="0" xr:uid="{00000000-0006-0000-0000-000048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42" authorId="1" shapeId="0" xr:uid="{949FFCCD-1F0E-4A10-815E-633C572D1B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42" authorId="1" shapeId="0" xr:uid="{B84BBE84-E9FC-4220-8572-F397F9125C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43" authorId="0" shapeId="0" xr:uid="{00000000-0006-0000-0000-00004A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43" authorId="1" shapeId="0" xr:uid="{D3571E7D-7848-4E6B-A1FF-065342D7FFB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43" authorId="1" shapeId="0" xr:uid="{2BC77D69-AB1A-47C5-B141-39228043A1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44" authorId="0" shapeId="0" xr:uid="{00000000-0006-0000-0000-00004C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44" authorId="1" shapeId="0" xr:uid="{4357C783-CD57-4DD4-A704-A8EDE5F5C5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44" authorId="1" shapeId="0" xr:uid="{D0CECA8B-EF9C-4F7A-B5DB-D9E9BA34B9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45" authorId="0" shapeId="0" xr:uid="{00000000-0006-0000-0000-00004E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45" authorId="1" shapeId="0" xr:uid="{AF5AC7FD-D4C0-482C-9635-51FBEA3525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45" authorId="1" shapeId="0" xr:uid="{33E9D803-4CC1-441D-8F63-F77B54980F2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46" authorId="0" shapeId="0" xr:uid="{00000000-0006-0000-0000-000050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46" authorId="1" shapeId="0" xr:uid="{61D02C42-D0B4-4ABC-97B1-5BC34425E6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46" authorId="1" shapeId="0" xr:uid="{7EA79339-954C-473D-AA8C-0A5828591C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47" authorId="0" shapeId="0" xr:uid="{00000000-0006-0000-0000-000052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47" authorId="1" shapeId="0" xr:uid="{134DC927-0DFE-4A18-9B93-492D7E2A93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47" authorId="1" shapeId="0" xr:uid="{B3B9B1C2-400E-4338-A3B4-9F72464CE4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48" authorId="0" shapeId="0" xr:uid="{00000000-0006-0000-0000-000054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48" authorId="1" shapeId="0" xr:uid="{B254F18A-397D-42FE-BE15-FB978E7FDE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48" authorId="1" shapeId="0" xr:uid="{B8C5CF47-FB11-4D1B-A39A-4B33AB0576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49" authorId="0" shapeId="0" xr:uid="{00000000-0006-0000-0000-000056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49" authorId="1" shapeId="0" xr:uid="{C3C42804-EFBD-492A-95A0-9FD453E225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49" authorId="1" shapeId="0" xr:uid="{44A6CF43-142F-4B0F-A005-08B25FB70F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50" authorId="0" shapeId="0" xr:uid="{00000000-0006-0000-0000-000058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50" authorId="1" shapeId="0" xr:uid="{B013F667-EA98-4320-B3C1-DE854748658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50" authorId="1" shapeId="0" xr:uid="{92324385-F48C-46B0-A593-895F07DC0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51" authorId="0" shapeId="0" xr:uid="{FCEE2973-345D-4F4E-9F77-47B42B1DF2A7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51" authorId="1" shapeId="0" xr:uid="{E4A9686F-144E-4BB7-B168-8AEB5D6CF4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51" authorId="1" shapeId="0" xr:uid="{9B8CE431-2F37-4D8A-9A58-A108E6EA3FD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52" authorId="0" shapeId="0" xr:uid="{52ADC1FA-A59B-4AFE-9AB3-41DFA461427F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52" authorId="1" shapeId="0" xr:uid="{F7D50198-E184-461B-B00E-B8F0A9BE62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52" authorId="1" shapeId="0" xr:uid="{DC67B28B-C10F-4744-ACE5-9F28C3C652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53" authorId="0" shapeId="0" xr:uid="{7AD857AD-91DD-4A57-B734-7C8FF0D2C5CB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53" authorId="1" shapeId="0" xr:uid="{21E4D3F6-2B11-4CEC-9A72-05C397E6FF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53" authorId="1" shapeId="0" xr:uid="{D55B14C1-E03B-406C-98F3-B676599C7B4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54" authorId="0" shapeId="0" xr:uid="{FF72106A-1F24-4A0E-94CA-A0304490DEBE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54" authorId="1" shapeId="0" xr:uid="{9F20A5F7-9C57-42DF-BA26-6308C10298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54" authorId="1" shapeId="0" xr:uid="{C80AED06-D32A-42CE-8519-187E6CCE47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55" authorId="0" shapeId="0" xr:uid="{E16F5C16-8DB9-4623-875A-D964C5ED13F9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55" authorId="1" shapeId="0" xr:uid="{69FA0FDC-868A-4398-9DB0-3AEFE3F7F5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55" authorId="1" shapeId="0" xr:uid="{5B988167-5A11-4413-9C90-177F402387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56" authorId="0" shapeId="0" xr:uid="{F4C97D33-7E93-4F59-8692-0894D0C3DB1D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I456" authorId="1" shapeId="0" xr:uid="{DBB9ED89-084D-4880-989D-B050AC42FB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K456" authorId="1" shapeId="0" xr:uid="{F65492EF-45C7-4ADF-ACA3-A33011FFE81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하이스텐
스텐레스새들붙이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G457" authorId="0" shapeId="0" xr:uid="{00000000-0006-0000-0000-00005A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K457" authorId="0" shapeId="0" xr:uid="{00000000-0006-0000-0000-00005B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58" authorId="0" shapeId="0" xr:uid="{00000000-0006-0000-0000-00005C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K458" authorId="0" shapeId="0" xr:uid="{00000000-0006-0000-0000-00005D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59" authorId="0" shapeId="0" xr:uid="{00000000-0006-0000-0000-00005E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K459" authorId="0" shapeId="0" xr:uid="{00000000-0006-0000-0000-00005F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60" authorId="0" shapeId="0" xr:uid="{00000000-0006-0000-0000-000060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</text>
    </comment>
    <comment ref="K460" authorId="0" shapeId="0" xr:uid="{00000000-0006-0000-0000-000061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61" authorId="0" shapeId="0" xr:uid="{00000000-0006-0000-0000-000062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61" authorId="0" shapeId="0" xr:uid="{00000000-0006-0000-0000-000063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62" authorId="0" shapeId="0" xr:uid="{00000000-0006-0000-0000-000064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62" authorId="0" shapeId="0" xr:uid="{00000000-0006-0000-0000-00006500000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63" authorId="0" shapeId="0" xr:uid="{E6A7DE4A-61AD-461D-80F5-D03DC5DEBFA7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63" authorId="0" shapeId="0" xr:uid="{0061AB82-3398-48C8-91EB-5B61B19299C7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64" authorId="0" shapeId="0" xr:uid="{09E66D9D-1A81-419A-973E-EDE92E9B23B3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64" authorId="0" shapeId="0" xr:uid="{D35573C1-384C-46F9-B2EC-65D692004567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65" authorId="0" shapeId="0" xr:uid="{1B3DD59C-581C-4040-BAFB-59E79F6255EE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65" authorId="0" shapeId="0" xr:uid="{2152D7DA-10E9-490F-9610-F4E02FC51FB1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66" authorId="0" shapeId="0" xr:uid="{FE4D9DB7-17FB-4A36-B06C-7C61F659B686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66" authorId="0" shapeId="0" xr:uid="{42880BF9-2D44-4D4E-A01C-A87D621F50A4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67" authorId="0" shapeId="0" xr:uid="{A62A59FE-2D5E-45C6-911E-B268DA282B9B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67" authorId="0" shapeId="0" xr:uid="{D60A6D68-BE12-4647-82F3-33D381048ADA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68" authorId="0" shapeId="0" xr:uid="{3E2368D6-6DC9-4820-8E1F-C2FF6F5B1273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68" authorId="0" shapeId="0" xr:uid="{455B878E-6D26-4E05-B8B2-5774C3760687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69" authorId="0" shapeId="0" xr:uid="{0E078DCA-FA6D-415A-B7E8-0141CCB6BC8B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69" authorId="0" shapeId="0" xr:uid="{5A35FD88-C468-43C9-83A9-FEE7BB39392E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70" authorId="0" shapeId="0" xr:uid="{907305E2-63F3-4862-B20A-7D1005D9DB62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70" authorId="0" shapeId="0" xr:uid="{7F7666AD-AB53-4618-A744-DA84540ACA4F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71" authorId="0" shapeId="0" xr:uid="{80C8F96A-B24A-4097-8E45-4B506A0976AE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71" authorId="0" shapeId="0" xr:uid="{9CE201A6-D9C6-4DC7-8335-392F53EE784E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72" authorId="0" shapeId="0" xr:uid="{49D337C3-EED1-49B7-930C-A0E29775E977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72" authorId="0" shapeId="0" xr:uid="{52582C59-FAAD-4D28-89C9-19EE87E7EE2F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73" authorId="0" shapeId="0" xr:uid="{35A29D16-5C02-40AC-B673-A24D362CBF2A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73" authorId="0" shapeId="0" xr:uid="{9A72E656-0889-469F-ACBF-4A881BEC958F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74" authorId="0" shapeId="0" xr:uid="{2EE0DD0E-89C1-4648-82E1-F1E13F5F4BEB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74" authorId="0" shapeId="0" xr:uid="{E967C5E8-D006-4FE6-944D-6FD70937299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75" authorId="0" shapeId="0" xr:uid="{E8670CBE-426B-4436-A665-F2853E5215DD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75" authorId="0" shapeId="0" xr:uid="{4D73B9F6-B7DC-4533-ACE9-B6C88772E50A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76" authorId="0" shapeId="0" xr:uid="{3C0B2231-FA51-4BA7-BA83-B30E40A3AD15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76" authorId="0" shapeId="0" xr:uid="{8A4EC231-5976-4C46-9707-FB36CF97371A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77" authorId="0" shapeId="0" xr:uid="{58F6BAE5-A5D1-4069-B785-5337BEA8DD6B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77" authorId="0" shapeId="0" xr:uid="{3C3C494F-1BEE-42D1-BFB7-4A686E4F92FE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78" authorId="0" shapeId="0" xr:uid="{BFFD7A0D-2A0F-4094-845C-05AC4B1B9F4D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78" authorId="0" shapeId="0" xr:uid="{2C60E56B-6BC6-4214-993F-0CBA0402446D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79" authorId="0" shapeId="0" xr:uid="{92846A7D-706C-42CD-888C-3C5B665894BB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79" authorId="0" shapeId="0" xr:uid="{DC4EE367-488B-47E4-86E4-1FD22F10A611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80" authorId="0" shapeId="0" xr:uid="{E6FA5087-379E-41AD-995A-DCC4D8905C63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80" authorId="0" shapeId="0" xr:uid="{935DF01B-D0C1-41DA-BDDD-FA52F9F2AF2B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81" authorId="0" shapeId="0" xr:uid="{3FADAA1C-A1EA-4157-81AF-D3B125174E4D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81" authorId="0" shapeId="0" xr:uid="{DE65C268-DB2D-42A3-A1B2-9A21BA75722A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82" authorId="0" shapeId="0" xr:uid="{C404B945-7F43-4729-9BD8-AAFD4374E1AC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82" authorId="0" shapeId="0" xr:uid="{35ADFE41-BC44-43FA-B0DF-2445F568519E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83" authorId="0" shapeId="0" xr:uid="{04EDB942-9B56-49D0-A2DA-0CA0C7F9DC6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83" authorId="0" shapeId="0" xr:uid="{F79DDAC0-CEAB-474D-AB84-208EEBFAA3C4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84" authorId="0" shapeId="0" xr:uid="{252F0203-74E6-4338-A71B-36C3F38DB5B2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84" authorId="0" shapeId="0" xr:uid="{59AB092A-93E1-49A9-AAEF-BA9394BEDDF5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85" authorId="0" shapeId="0" xr:uid="{BAE0B818-823E-44FA-B2F7-1BB7284680FB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85" authorId="0" shapeId="0" xr:uid="{373471E4-3EFB-4AE7-B09F-A1AE7487BEF0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86" authorId="0" shapeId="0" xr:uid="{518CC10D-E9AF-4123-AEC1-BCBC2228C109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86" authorId="0" shapeId="0" xr:uid="{AA6C13FE-BD01-4891-A6C1-A415E09F8B57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87" authorId="0" shapeId="0" xr:uid="{04B6BD80-37E6-4B26-B02D-4C1090E64104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87" authorId="0" shapeId="0" xr:uid="{1C340C0C-85D9-48EB-AF90-FA0E7DBCF7C6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88" authorId="0" shapeId="0" xr:uid="{9B7FB4D0-9B4D-4BF1-854C-75B4AD19BE94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88" authorId="0" shapeId="0" xr:uid="{DDFD96C0-1918-4100-A8F5-387CB82D9205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89" authorId="0" shapeId="0" xr:uid="{682F7ECC-CD76-4C29-A2ED-FAF6F5DCD8EB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89" authorId="0" shapeId="0" xr:uid="{84332C36-E6A2-4CA8-90A1-0C957D462092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90" authorId="0" shapeId="0" xr:uid="{CB8F8ED6-C753-40E4-8C38-CE4DA6341374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90" authorId="0" shapeId="0" xr:uid="{10DF40BC-9658-4946-8A90-7CB8FE2D5392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91" authorId="0" shapeId="0" xr:uid="{DBCE17BA-1B14-471D-9835-16E1CBFA2F64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91" authorId="0" shapeId="0" xr:uid="{7BF9FA1C-5914-4471-BDAD-642053437E8A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92" authorId="0" shapeId="0" xr:uid="{A0C39DC6-00DA-4F5E-81FA-004D7B41ACD7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서우실업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92" authorId="0" shapeId="0" xr:uid="{847B8A5F-B13B-4EE7-BE13-E94F605BC368}">
      <text>
        <r>
          <rPr>
            <b/>
            <sz val="9"/>
            <color indexed="81"/>
            <rFont val="돋움"/>
            <family val="3"/>
            <charset val="129"/>
          </rPr>
          <t>삼진정밀</t>
        </r>
      </text>
    </comment>
    <comment ref="G493" authorId="0" shapeId="0" xr:uid="{00000000-0006-0000-0000-000012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493" authorId="0" shapeId="0" xr:uid="{00000000-0006-0000-0000-000013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494" authorId="0" shapeId="0" xr:uid="{00000000-0006-0000-0000-000014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495" authorId="0" shapeId="0" xr:uid="{00000000-0006-0000-0000-000015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495" authorId="0" shapeId="0" xr:uid="{00000000-0006-0000-0000-000016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496" authorId="0" shapeId="0" xr:uid="{00000000-0006-0000-0000-000017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496" authorId="0" shapeId="0" xr:uid="{00000000-0006-0000-0000-000018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497" authorId="0" shapeId="0" xr:uid="{00000000-0006-0000-0000-000019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498" authorId="0" shapeId="0" xr:uid="{00000000-0006-0000-0000-00001A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498" authorId="0" shapeId="0" xr:uid="{00000000-0006-0000-0000-00001B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499" authorId="0" shapeId="0" xr:uid="{00000000-0006-0000-0000-00001C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499" authorId="0" shapeId="0" xr:uid="{00000000-0006-0000-0000-00001D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500" authorId="0" shapeId="0" xr:uid="{00000000-0006-0000-0000-00001E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500" authorId="0" shapeId="0" xr:uid="{00000000-0006-0000-0000-00001F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01" authorId="0" shapeId="0" xr:uid="{00000000-0006-0000-0000-000020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502" authorId="0" shapeId="0" xr:uid="{00000000-0006-0000-0000-000021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502" authorId="0" shapeId="0" xr:uid="{00000000-0006-0000-0000-000022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503" authorId="0" shapeId="0" xr:uid="{00000000-0006-0000-0000-000023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503" authorId="0" shapeId="0" xr:uid="{00000000-0006-0000-0000-000024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504" authorId="0" shapeId="0" xr:uid="{00000000-0006-0000-0000-000025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504" authorId="0" shapeId="0" xr:uid="{00000000-0006-0000-0000-000026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505" authorId="0" shapeId="0" xr:uid="{00000000-0006-0000-0000-000027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505" authorId="0" shapeId="0" xr:uid="{00000000-0006-0000-0000-000028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06" authorId="0" shapeId="0" xr:uid="{00000000-0006-0000-0000-000029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507" authorId="0" shapeId="0" xr:uid="{00000000-0006-0000-0000-00002A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507" authorId="0" shapeId="0" xr:uid="{00000000-0006-0000-0000-00002B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508" authorId="0" shapeId="0" xr:uid="{00000000-0006-0000-0000-00002C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508" authorId="0" shapeId="0" xr:uid="{00000000-0006-0000-0000-00002D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509" authorId="0" shapeId="0" xr:uid="{00000000-0006-0000-0000-00002E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509" authorId="0" shapeId="0" xr:uid="{00000000-0006-0000-0000-00002F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510" authorId="0" shapeId="0" xr:uid="{00000000-0006-0000-0000-000030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510" authorId="0" shapeId="0" xr:uid="{00000000-0006-0000-0000-000031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11" authorId="0" shapeId="0" xr:uid="{00000000-0006-0000-0000-000032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12" authorId="0" shapeId="0" xr:uid="{00000000-0006-0000-0000-000033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13" authorId="0" shapeId="0" xr:uid="{00000000-0006-0000-0000-000034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14" authorId="0" shapeId="0" xr:uid="{00000000-0006-0000-0000-000035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15" authorId="0" shapeId="0" xr:uid="{00000000-0006-0000-0000-000036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16" authorId="0" shapeId="0" xr:uid="{00000000-0006-0000-0000-000037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17" authorId="0" shapeId="0" xr:uid="{00000000-0006-0000-0000-000038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18" authorId="0" shapeId="0" xr:uid="{00000000-0006-0000-0000-000039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19" authorId="0" shapeId="0" xr:uid="{00000000-0006-0000-0000-00003A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520" authorId="0" shapeId="0" xr:uid="{00000000-0006-0000-0000-00003B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520" authorId="0" shapeId="0" xr:uid="{00000000-0006-0000-0000-00003C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521" authorId="0" shapeId="0" xr:uid="{00000000-0006-0000-0000-00003D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521" authorId="0" shapeId="0" xr:uid="{00000000-0006-0000-0000-00003E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522" authorId="0" shapeId="0" xr:uid="{00000000-0006-0000-0000-00003F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522" authorId="0" shapeId="0" xr:uid="{00000000-0006-0000-0000-000040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523" authorId="0" shapeId="0" xr:uid="{00000000-0006-0000-0000-000041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523" authorId="0" shapeId="0" xr:uid="{00000000-0006-0000-0000-000042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24" authorId="0" shapeId="0" xr:uid="{00000000-0006-0000-0000-000043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525" authorId="0" shapeId="0" xr:uid="{00000000-0006-0000-0000-000044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525" authorId="0" shapeId="0" xr:uid="{00000000-0006-0000-0000-000045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26" authorId="0" shapeId="0" xr:uid="{00000000-0006-0000-0000-000046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27" authorId="0" shapeId="0" xr:uid="{00000000-0006-0000-0000-000047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28" authorId="0" shapeId="0" xr:uid="{B30B15D2-7A5C-4067-B06D-874B6FEA8E74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29" authorId="0" shapeId="0" xr:uid="{488DBD70-5474-4333-9012-301D2C8FC163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30" authorId="0" shapeId="0" xr:uid="{B4DA4221-83EF-4522-AA61-CE64147D6477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31" authorId="0" shapeId="0" xr:uid="{DED80994-10B4-48D3-814D-31C5140CF8DB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32" authorId="0" shapeId="0" xr:uid="{4D42EE69-6EC6-4957-A4A5-D7176970AA1B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33" authorId="0" shapeId="0" xr:uid="{18B4861E-2EA0-4E51-BCD8-29FCEB97A4D7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34" authorId="0" shapeId="0" xr:uid="{6656BBE0-4519-4309-AAF6-8DDA82184813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35" authorId="0" shapeId="0" xr:uid="{D29A844C-D4C8-46CE-A158-45BB1A172D67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36" authorId="0" shapeId="0" xr:uid="{8E0F2512-5817-4938-8432-9D6854246291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537" authorId="0" shapeId="0" xr:uid="{00000000-0006-0000-0000-00004E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537" authorId="0" shapeId="0" xr:uid="{245D589E-BD11-4F0C-A06D-D2C5AD385F33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538" authorId="0" shapeId="0" xr:uid="{00000000-0006-0000-0000-000050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538" authorId="0" shapeId="0" xr:uid="{968E2507-6996-46BC-ABFF-B940E1520863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539" authorId="0" shapeId="0" xr:uid="{00000000-0006-0000-0000-000052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539" authorId="0" shapeId="0" xr:uid="{33E42CDB-FA16-4380-B4FA-D82D96940507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540" authorId="0" shapeId="0" xr:uid="{00000000-0006-0000-0000-000054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540" authorId="0" shapeId="0" xr:uid="{E35BB5A0-74CC-4DCC-9FA7-9A2686B1CAC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41" authorId="0" shapeId="0" xr:uid="{00000000-0006-0000-0000-000056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542" authorId="0" shapeId="0" xr:uid="{00000000-0006-0000-0000-000057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542" authorId="0" shapeId="0" xr:uid="{00000000-0006-0000-0000-000058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43" authorId="0" shapeId="0" xr:uid="{00000000-0006-0000-0000-000059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44" authorId="0" shapeId="0" xr:uid="{00000000-0006-0000-0000-00005A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45" authorId="0" shapeId="0" xr:uid="{1B50535E-EA65-4615-B3C1-3F119575F549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46" authorId="0" shapeId="0" xr:uid="{00000000-0006-0000-0000-00005B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547" authorId="0" shapeId="0" xr:uid="{00000000-0006-0000-0000-00005C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547" authorId="0" shapeId="0" xr:uid="{00000000-0006-0000-0000-00005D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548" authorId="0" shapeId="0" xr:uid="{00000000-0006-0000-0000-00005E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548" authorId="0" shapeId="0" xr:uid="{00000000-0006-0000-0000-00005F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549" authorId="0" shapeId="0" xr:uid="{00000000-0006-0000-0000-000060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549" authorId="0" shapeId="0" xr:uid="{00000000-0006-0000-0000-000061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550" authorId="0" shapeId="0" xr:uid="{00000000-0006-0000-0000-000062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550" authorId="0" shapeId="0" xr:uid="{00000000-0006-0000-0000-000063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51" authorId="0" shapeId="0" xr:uid="{00000000-0006-0000-0000-000065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G552" authorId="0" shapeId="0" xr:uid="{00000000-0006-0000-0000-000064020000}">
      <text>
        <r>
          <rPr>
            <b/>
            <sz val="9"/>
            <color indexed="81"/>
            <rFont val="돋움"/>
            <family val="3"/>
            <charset val="129"/>
          </rPr>
          <t>조흥밸브앤파이프</t>
        </r>
      </text>
    </comment>
    <comment ref="I552" authorId="0" shapeId="0" xr:uid="{00000000-0006-0000-0000-000066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53" authorId="0" shapeId="0" xr:uid="{00000000-0006-0000-0000-000067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54" authorId="0" shapeId="0" xr:uid="{00000000-0006-0000-0000-000068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55" authorId="0" shapeId="0" xr:uid="{8F4F41AB-A296-4AAC-8E7B-02CEE4911EE1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56" authorId="0" shapeId="0" xr:uid="{E1008C5F-0BC6-41D6-9308-5402EC7DEC0D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57" authorId="0" shapeId="0" xr:uid="{55695073-053F-4926-A432-38069BD85D12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58" authorId="0" shapeId="0" xr:uid="{00000000-0006-0000-0000-000069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59" authorId="0" shapeId="0" xr:uid="{00000000-0006-0000-0000-00006A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60" authorId="0" shapeId="0" xr:uid="{00000000-0006-0000-0000-00006B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61" authorId="0" shapeId="0" xr:uid="{00000000-0006-0000-0000-00006C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62" authorId="0" shapeId="0" xr:uid="{00000000-0006-0000-0000-00006D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63" authorId="0" shapeId="0" xr:uid="{00000000-0006-0000-0000-00006E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64" authorId="0" shapeId="0" xr:uid="{00000000-0006-0000-0000-00006F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65" authorId="0" shapeId="0" xr:uid="{00000000-0006-0000-0000-000070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66" authorId="0" shapeId="0" xr:uid="{5BE521E1-1090-495C-95F6-7BEE42D920FA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67" authorId="0" shapeId="0" xr:uid="{00000000-0006-0000-0000-000071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68" authorId="0" shapeId="0" xr:uid="{A037126D-C067-4548-BA57-C2227891656B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69" authorId="0" shapeId="0" xr:uid="{00000000-0006-0000-0000-000072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70" authorId="0" shapeId="0" xr:uid="{00000000-0006-0000-0000-000073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71" authorId="0" shapeId="0" xr:uid="{00000000-0006-0000-0000-000074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72" authorId="0" shapeId="0" xr:uid="{00000000-0006-0000-0000-000075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73" authorId="0" shapeId="0" xr:uid="{00000000-0006-0000-0000-000076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74" authorId="0" shapeId="0" xr:uid="{00000000-0006-0000-0000-000077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75" authorId="0" shapeId="0" xr:uid="{00000000-0006-0000-0000-000078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76" authorId="0" shapeId="0" xr:uid="{00000000-0006-0000-0000-000079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77" authorId="0" shapeId="0" xr:uid="{CE9C1777-26D9-4681-96C3-2AB2756D00E7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78" authorId="0" shapeId="0" xr:uid="{00000000-0006-0000-0000-00007A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79" authorId="0" shapeId="0" xr:uid="{00000000-0006-0000-0000-00007B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80" authorId="0" shapeId="0" xr:uid="{5740108F-D9A1-400D-A464-71EA05CCD004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81" authorId="0" shapeId="0" xr:uid="{64FAB58E-2525-4814-95AC-CD3CC32BB43C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82" authorId="0" shapeId="0" xr:uid="{77AC8965-25DE-4914-8EBE-B8243C207EE5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83" authorId="0" shapeId="0" xr:uid="{409FE5A7-0451-4ED0-AF53-8C6B32416609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84" authorId="0" shapeId="0" xr:uid="{918F6C8A-5289-442D-8123-C9E48C52E3F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85" authorId="0" shapeId="0" xr:uid="{00000000-0006-0000-0000-00007C020000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86" authorId="0" shapeId="0" xr:uid="{88E9B0CC-CC0C-4C7C-B4FB-83BA201168AF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87" authorId="0" shapeId="0" xr:uid="{6EF95141-E96F-454C-AEB0-9E3BBD0E9443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88" authorId="0" shapeId="0" xr:uid="{D6AEF57B-75A7-474D-90DC-FF3DE2906C9C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89" authorId="0" shapeId="0" xr:uid="{FCB49198-B872-4A51-A60C-5CA8ED1906F1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90" authorId="0" shapeId="0" xr:uid="{026B423A-4053-4C38-86C2-16C36949BACA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91" authorId="0" shapeId="0" xr:uid="{B8448FCF-6811-41DA-8D86-F2ED2A5EDCD5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92" authorId="0" shapeId="0" xr:uid="{98A9FF42-1A1C-4D58-A580-B3CE2BD6E6C3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93" authorId="0" shapeId="0" xr:uid="{6086C6A1-1313-4D45-81E2-FB8D98B96E71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94" authorId="0" shapeId="0" xr:uid="{DB242455-D4C5-4E1D-A87F-9D9859922E2B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95" authorId="0" shapeId="0" xr:uid="{D8321071-6AC1-4CE1-B6BC-34DB9F031D57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96" authorId="0" shapeId="0" xr:uid="{84BC643A-C59F-440A-BE9F-B367A6C5E54B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97" authorId="0" shapeId="0" xr:uid="{64D79F5E-2274-4AD8-BA75-E0827D04F3A8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98" authorId="0" shapeId="0" xr:uid="{0CB595A2-1940-4178-AF7C-7CA145B0FDF6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599" authorId="0" shapeId="0" xr:uid="{D27C6922-7181-4DE4-828F-D6E0E383E1B2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600" authorId="0" shapeId="0" xr:uid="{3084D505-5E84-49F1-B3E8-DB9F69391956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601" authorId="0" shapeId="0" xr:uid="{8F1D23D8-B0E8-45BF-B4C1-4072BD445E77}">
      <text>
        <r>
          <rPr>
            <b/>
            <sz val="9"/>
            <color indexed="81"/>
            <rFont val="돋움"/>
            <family val="3"/>
            <charset val="129"/>
          </rPr>
          <t>대풍건설</t>
        </r>
      </text>
    </comment>
    <comment ref="I602" authorId="0" shapeId="0" xr:uid="{00000000-0006-0000-0000-000086020000}">
      <text>
        <r>
          <rPr>
            <b/>
            <sz val="9"/>
            <color indexed="81"/>
            <rFont val="돋움"/>
            <family val="3"/>
            <charset val="129"/>
          </rPr>
          <t>PVC용 호스 에어호스</t>
        </r>
      </text>
    </comment>
    <comment ref="G603" authorId="0" shapeId="0" xr:uid="{00000000-0006-0000-0000-000087020000}">
      <text>
        <r>
          <rPr>
            <sz val="9"/>
            <color indexed="81"/>
            <rFont val="굴림체"/>
            <family val="3"/>
            <charset val="129"/>
          </rPr>
          <t>삼화페인트 무광 백색</t>
        </r>
      </text>
    </comment>
    <comment ref="I603" authorId="0" shapeId="0" xr:uid="{52157309-8DB9-4D96-98ED-A1C21126C16F}">
      <text>
        <r>
          <rPr>
            <b/>
            <sz val="9"/>
            <color indexed="81"/>
            <rFont val="굴림체"/>
            <family val="3"/>
            <charset val="129"/>
          </rPr>
          <t xml:space="preserve">조광페인트 KSM 6020
조합패인트A PCB013
</t>
        </r>
      </text>
    </comment>
    <comment ref="K603" authorId="0" shapeId="0" xr:uid="{F16C3487-0823-4F86-B0EC-40519B0D338A}">
      <text>
        <r>
          <rPr>
            <b/>
            <sz val="9"/>
            <color indexed="81"/>
            <rFont val="굴림체"/>
            <family val="3"/>
            <charset val="129"/>
          </rPr>
          <t>조광페인트 조합페인트 A PCB013</t>
        </r>
      </text>
    </comment>
    <comment ref="I604" authorId="0" shapeId="0" xr:uid="{00000000-0006-0000-0000-00008A020000}">
      <text>
        <r>
          <rPr>
            <b/>
            <sz val="9"/>
            <color indexed="81"/>
            <rFont val="돋움"/>
            <family val="3"/>
            <charset val="129"/>
          </rPr>
          <t xml:space="preserve">육송
</t>
        </r>
        <r>
          <rPr>
            <b/>
            <sz val="9"/>
            <color indexed="81"/>
            <rFont val="Tahoma"/>
            <family val="2"/>
          </rPr>
          <t xml:space="preserve">YOH-B100
</t>
        </r>
        <r>
          <rPr>
            <b/>
            <sz val="9"/>
            <color indexed="81"/>
            <rFont val="돋움"/>
            <family val="3"/>
            <charset val="129"/>
          </rPr>
          <t>회주철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스텐레스연결구</t>
        </r>
      </text>
    </comment>
    <comment ref="G610" authorId="0" shapeId="0" xr:uid="{00000000-0006-0000-0000-00008B020000}">
      <text>
        <r>
          <rPr>
            <b/>
            <sz val="9"/>
            <color indexed="81"/>
            <rFont val="돋움"/>
            <family val="3"/>
            <charset val="129"/>
          </rPr>
          <t>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평균단가
협화건업</t>
        </r>
      </text>
    </comment>
    <comment ref="K610" authorId="0" shapeId="0" xr:uid="{00000000-0006-0000-0000-00008C020000}">
      <text>
        <r>
          <rPr>
            <b/>
            <sz val="9"/>
            <color indexed="81"/>
            <rFont val="돋움"/>
            <family val="3"/>
            <charset val="129"/>
          </rPr>
          <t>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평균단가
협화건업</t>
        </r>
      </text>
    </comment>
    <comment ref="G611" authorId="0" shapeId="0" xr:uid="{00000000-0006-0000-0000-00008D020000}">
      <text>
        <r>
          <rPr>
            <b/>
            <sz val="9"/>
            <color indexed="81"/>
            <rFont val="돋움"/>
            <family val="3"/>
            <charset val="129"/>
          </rPr>
          <t>협화건업</t>
        </r>
      </text>
    </comment>
    <comment ref="K611" authorId="0" shapeId="0" xr:uid="{00000000-0006-0000-0000-00008E020000}">
      <text>
        <r>
          <rPr>
            <b/>
            <sz val="9"/>
            <color indexed="81"/>
            <rFont val="돋움"/>
            <family val="3"/>
            <charset val="129"/>
          </rPr>
          <t>협화건업</t>
        </r>
      </text>
    </comment>
    <comment ref="G612" authorId="0" shapeId="0" xr:uid="{00000000-0006-0000-0000-00008F020000}">
      <text>
        <r>
          <rPr>
            <b/>
            <sz val="9"/>
            <color indexed="81"/>
            <rFont val="돋움"/>
            <family val="3"/>
            <charset val="129"/>
          </rPr>
          <t>유로폼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각파이프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체결시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대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평균단가
협화건업</t>
        </r>
      </text>
    </comment>
    <comment ref="K612" authorId="0" shapeId="0" xr:uid="{00000000-0006-0000-0000-000090020000}">
      <text>
        <r>
          <rPr>
            <b/>
            <sz val="9"/>
            <color indexed="81"/>
            <rFont val="돋움"/>
            <family val="3"/>
            <charset val="129"/>
          </rPr>
          <t>유로폼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각파이프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체결시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대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평균단가
협화건업</t>
        </r>
      </text>
    </comment>
    <comment ref="G613" authorId="0" shapeId="0" xr:uid="{00000000-0006-0000-0000-000091020000}">
      <text>
        <r>
          <rPr>
            <b/>
            <sz val="9"/>
            <color indexed="81"/>
            <rFont val="돋움"/>
            <family val="3"/>
            <charset val="129"/>
          </rPr>
          <t>협화건업</t>
        </r>
      </text>
    </comment>
    <comment ref="K613" authorId="0" shapeId="0" xr:uid="{00000000-0006-0000-0000-000092020000}">
      <text>
        <r>
          <rPr>
            <b/>
            <sz val="9"/>
            <color indexed="81"/>
            <rFont val="돋움"/>
            <family val="3"/>
            <charset val="129"/>
          </rPr>
          <t>협화건업</t>
        </r>
      </text>
    </comment>
    <comment ref="I614" authorId="0" shapeId="0" xr:uid="{00000000-0006-0000-0000-000094020000}">
      <text>
        <r>
          <rPr>
            <b/>
            <sz val="9"/>
            <color indexed="81"/>
            <rFont val="Tahoma"/>
            <family val="2"/>
          </rPr>
          <t>2016</t>
        </r>
        <r>
          <rPr>
            <b/>
            <sz val="9"/>
            <color indexed="81"/>
            <rFont val="돋움"/>
            <family val="3"/>
            <charset val="129"/>
          </rPr>
          <t>년도단가적용</t>
        </r>
      </text>
    </comment>
    <comment ref="G615" authorId="0" shapeId="0" xr:uid="{00000000-0006-0000-0000-000095020000}">
      <text>
        <r>
          <rPr>
            <b/>
            <sz val="9"/>
            <color indexed="81"/>
            <rFont val="돋움"/>
            <family val="3"/>
            <charset val="129"/>
          </rPr>
          <t>협화건업</t>
        </r>
      </text>
    </comment>
    <comment ref="K615" authorId="0" shapeId="0" xr:uid="{00000000-0006-0000-0000-000096020000}">
      <text>
        <r>
          <rPr>
            <b/>
            <sz val="9"/>
            <color indexed="81"/>
            <rFont val="돋움"/>
            <family val="3"/>
            <charset val="129"/>
          </rPr>
          <t>협화건업</t>
        </r>
      </text>
    </comment>
    <comment ref="G616" authorId="0" shapeId="0" xr:uid="{00000000-0006-0000-0000-000097020000}">
      <text>
        <r>
          <rPr>
            <b/>
            <sz val="9"/>
            <color indexed="81"/>
            <rFont val="돋움"/>
            <family val="3"/>
            <charset val="129"/>
          </rPr>
          <t>한일시멘트</t>
        </r>
      </text>
    </comment>
    <comment ref="I616" authorId="0" shapeId="0" xr:uid="{00000000-0006-0000-0000-000098020000}">
      <text>
        <r>
          <rPr>
            <b/>
            <sz val="9"/>
            <color indexed="81"/>
            <rFont val="돋움"/>
            <family val="3"/>
            <charset val="129"/>
          </rPr>
          <t>한일시멘트</t>
        </r>
      </text>
    </comment>
    <comment ref="K616" authorId="0" shapeId="0" xr:uid="{00000000-0006-0000-0000-000099020000}">
      <text>
        <r>
          <rPr>
            <b/>
            <sz val="9"/>
            <color indexed="81"/>
            <rFont val="돋움"/>
            <family val="3"/>
            <charset val="129"/>
          </rPr>
          <t>한일시멘트</t>
        </r>
      </text>
    </comment>
    <comment ref="M617" authorId="1" shapeId="0" xr:uid="{C5C1F27D-A969-4FC6-96A3-B74F2C8AEC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브치커터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∮</t>
        </r>
        <r>
          <rPr>
            <sz val="9"/>
            <color indexed="81"/>
            <rFont val="Tahoma"/>
            <family val="2"/>
          </rPr>
          <t xml:space="preserve">18 L35 </t>
        </r>
        <r>
          <rPr>
            <sz val="9"/>
            <color indexed="81"/>
            <rFont val="돋움"/>
            <family val="3"/>
            <charset val="129"/>
          </rPr>
          <t>니토
인터넷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견적가</t>
        </r>
      </text>
    </comment>
    <comment ref="G619" authorId="0" shapeId="0" xr:uid="{00000000-0006-0000-0000-00009D020000}">
      <text>
        <r>
          <rPr>
            <b/>
            <sz val="9"/>
            <color indexed="81"/>
            <rFont val="돋움"/>
            <family val="3"/>
            <charset val="129"/>
          </rPr>
          <t>주입용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몰탈</t>
        </r>
        <r>
          <rPr>
            <b/>
            <sz val="9"/>
            <color indexed="81"/>
            <rFont val="Tahoma"/>
            <family val="2"/>
          </rPr>
          <t xml:space="preserve"> HIT-HY 200-R 330</t>
        </r>
      </text>
    </comment>
    <comment ref="I619" authorId="0" shapeId="0" xr:uid="{00000000-0006-0000-0000-00009E020000}">
      <text>
        <r>
          <rPr>
            <b/>
            <sz val="9"/>
            <color indexed="81"/>
            <rFont val="돋움"/>
            <family val="3"/>
            <charset val="129"/>
          </rPr>
          <t>주입식케미칼앵커</t>
        </r>
        <r>
          <rPr>
            <b/>
            <sz val="9"/>
            <color indexed="81"/>
            <rFont val="Tahoma"/>
            <family val="2"/>
          </rPr>
          <t>FIXEN GU-100(360ml)</t>
        </r>
      </text>
    </comment>
    <comment ref="K619" authorId="0" shapeId="0" xr:uid="{00000000-0006-0000-0000-00009F020000}">
      <text>
        <r>
          <rPr>
            <b/>
            <sz val="9"/>
            <color indexed="81"/>
            <rFont val="돋움"/>
            <family val="3"/>
            <charset val="129"/>
          </rPr>
          <t xml:space="preserve">송림기업
</t>
        </r>
        <r>
          <rPr>
            <b/>
            <sz val="9"/>
            <color indexed="81"/>
            <rFont val="Tahoma"/>
            <family val="2"/>
          </rPr>
          <t>COMFIX SE-39,</t>
        </r>
        <r>
          <rPr>
            <b/>
            <sz val="9"/>
            <color indexed="81"/>
            <rFont val="돋움"/>
            <family val="3"/>
            <charset val="129"/>
          </rPr>
          <t>에폭시</t>
        </r>
      </text>
    </comment>
    <comment ref="G620" authorId="0" shapeId="0" xr:uid="{00000000-0006-0000-0000-0000A0020000}">
      <text>
        <r>
          <rPr>
            <b/>
            <sz val="9"/>
            <color indexed="81"/>
            <rFont val="돋움"/>
            <family val="3"/>
            <charset val="129"/>
          </rPr>
          <t xml:space="preserve">케미컬앙카롯드
</t>
        </r>
        <r>
          <rPr>
            <b/>
            <sz val="9"/>
            <color indexed="81"/>
            <rFont val="Tahoma"/>
            <family val="2"/>
          </rPr>
          <t>HIT -C-5.8 M16</t>
        </r>
      </text>
    </comment>
    <comment ref="I620" authorId="0" shapeId="0" xr:uid="{00000000-0006-0000-0000-0000A1020000}">
      <text>
        <r>
          <rPr>
            <b/>
            <sz val="9"/>
            <color indexed="81"/>
            <rFont val="Tahoma"/>
            <family val="2"/>
          </rPr>
          <t xml:space="preserve">FIXEN  </t>
        </r>
        <r>
          <rPr>
            <b/>
            <sz val="9"/>
            <color indexed="81"/>
            <rFont val="돋움"/>
            <family val="3"/>
            <charset val="129"/>
          </rPr>
          <t>케미칼볼트</t>
        </r>
        <r>
          <rPr>
            <b/>
            <sz val="9"/>
            <color indexed="81"/>
            <rFont val="Tahoma"/>
            <family val="2"/>
          </rPr>
          <t xml:space="preserve"> 
FAS M16</t>
        </r>
        <r>
          <rPr>
            <b/>
            <sz val="9"/>
            <color indexed="81"/>
            <rFont val="돋움"/>
            <family val="3"/>
            <charset val="129"/>
          </rPr>
          <t>×</t>
        </r>
        <r>
          <rPr>
            <b/>
            <sz val="9"/>
            <color indexed="81"/>
            <rFont val="Tahoma"/>
            <family val="2"/>
          </rPr>
          <t xml:space="preserve">190
</t>
        </r>
      </text>
    </comment>
    <comment ref="K620" authorId="0" shapeId="0" xr:uid="{00000000-0006-0000-0000-0000A2020000}">
      <text>
        <r>
          <rPr>
            <b/>
            <sz val="9"/>
            <color indexed="81"/>
            <rFont val="돋움"/>
            <family val="3"/>
            <charset val="129"/>
          </rPr>
          <t xml:space="preserve">송림기업
</t>
        </r>
        <r>
          <rPr>
            <b/>
            <sz val="9"/>
            <color indexed="81"/>
            <rFont val="Tahoma"/>
            <family val="2"/>
          </rPr>
          <t>COMFIX M16</t>
        </r>
      </text>
    </comment>
    <comment ref="I621" authorId="0" shapeId="0" xr:uid="{82B9D45D-98EB-4FC2-AA5C-FA4F87166A9C}">
      <text>
        <r>
          <rPr>
            <b/>
            <sz val="9"/>
            <color indexed="81"/>
            <rFont val="돋움"/>
            <family val="3"/>
            <charset val="129"/>
          </rPr>
          <t>서경라이텍</t>
        </r>
        <r>
          <rPr>
            <b/>
            <sz val="9"/>
            <color indexed="81"/>
            <rFont val="Tahoma"/>
            <family val="2"/>
          </rPr>
          <t xml:space="preserve"> LED</t>
        </r>
        <r>
          <rPr>
            <b/>
            <sz val="9"/>
            <color indexed="81"/>
            <rFont val="돋움"/>
            <family val="3"/>
            <charset val="129"/>
          </rPr>
          <t>투광등</t>
        </r>
        <r>
          <rPr>
            <b/>
            <sz val="9"/>
            <color indexed="81"/>
            <rFont val="Tahoma"/>
            <family val="2"/>
          </rPr>
          <t xml:space="preserve"> SF011 </t>
        </r>
        <r>
          <rPr>
            <b/>
            <sz val="9"/>
            <color indexed="81"/>
            <rFont val="돋움"/>
            <family val="3"/>
            <charset val="129"/>
          </rPr>
          <t>∮</t>
        </r>
        <r>
          <rPr>
            <b/>
            <sz val="9"/>
            <color indexed="81"/>
            <rFont val="Tahoma"/>
            <family val="2"/>
          </rPr>
          <t>100</t>
        </r>
        <r>
          <rPr>
            <b/>
            <sz val="9"/>
            <color indexed="81"/>
            <rFont val="돋움"/>
            <family val="3"/>
            <charset val="129"/>
          </rPr>
          <t>×</t>
        </r>
        <r>
          <rPr>
            <b/>
            <sz val="9"/>
            <color indexed="81"/>
            <rFont val="Tahoma"/>
            <family val="2"/>
          </rPr>
          <t>118</t>
        </r>
        <r>
          <rPr>
            <b/>
            <sz val="9"/>
            <color indexed="81"/>
            <rFont val="돋움"/>
            <family val="3"/>
            <charset val="129"/>
          </rPr>
          <t>×</t>
        </r>
        <r>
          <rPr>
            <b/>
            <sz val="9"/>
            <color indexed="81"/>
            <rFont val="Tahoma"/>
            <family val="2"/>
          </rPr>
          <t>43 LED15W</t>
        </r>
      </text>
    </comment>
    <comment ref="K621" authorId="0" shapeId="0" xr:uid="{0A250B6B-A7C2-4BB3-84D1-6999A174C7D8}">
      <text>
        <r>
          <rPr>
            <b/>
            <sz val="9"/>
            <color indexed="81"/>
            <rFont val="Tahoma"/>
            <family val="2"/>
          </rPr>
          <t>ickim: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㈜대율전기</t>
        </r>
        <r>
          <rPr>
            <sz val="9"/>
            <color indexed="81"/>
            <rFont val="Tahoma"/>
            <family val="2"/>
          </rPr>
          <t xml:space="preserve"> DW-SF070W
</t>
        </r>
      </text>
    </comment>
    <comment ref="G622" authorId="1" shapeId="0" xr:uid="{F1CC970D-57F7-4F46-A16A-42A5122C55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한국보쉬</t>
        </r>
        <r>
          <rPr>
            <sz val="9"/>
            <color indexed="81"/>
            <rFont val="Tahoma"/>
            <family val="2"/>
          </rPr>
          <t xml:space="preserve"> GBH 5-38X 1050W</t>
        </r>
      </text>
    </comment>
    <comment ref="I622" authorId="1" shapeId="0" xr:uid="{257BCE77-9741-4087-B1DE-997C8ADD8FD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계양전기</t>
        </r>
        <r>
          <rPr>
            <sz val="9"/>
            <color indexed="81"/>
            <rFont val="Tahoma"/>
            <family val="2"/>
          </rPr>
          <t xml:space="preserve"> PHD-38/1,050W</t>
        </r>
      </text>
    </comment>
    <comment ref="K622" authorId="1" shapeId="0" xr:uid="{7759A0FE-84D9-4CD8-A2BE-24C727882632}">
      <text>
        <r>
          <rPr>
            <b/>
            <sz val="9"/>
            <color indexed="81"/>
            <rFont val="돋움"/>
            <family val="3"/>
            <charset val="129"/>
          </rPr>
          <t>힐티코리아 콤비해머 TE30-AVR세트(유선)</t>
        </r>
      </text>
    </comment>
    <comment ref="M623" authorId="0" shapeId="0" xr:uid="{856E37E2-5B96-45FB-890C-C82E37D16DF1}">
      <text>
        <r>
          <rPr>
            <b/>
            <sz val="9"/>
            <color indexed="81"/>
            <rFont val="돋움"/>
            <family val="3"/>
            <charset val="129"/>
          </rPr>
          <t>니토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마그네트드릴</t>
        </r>
        <r>
          <rPr>
            <b/>
            <sz val="9"/>
            <color indexed="81"/>
            <rFont val="Tahoma"/>
            <family val="2"/>
          </rPr>
          <t xml:space="preserve"> WA-3500</t>
        </r>
      </text>
    </comment>
    <comment ref="K625" authorId="1" shapeId="0" xr:uid="{543C37A2-06DA-4B54-81B4-2137AF0B0ED1}">
      <text>
        <r>
          <rPr>
            <b/>
            <sz val="9"/>
            <color indexed="81"/>
            <rFont val="돋움"/>
            <family val="3"/>
            <charset val="129"/>
          </rPr>
          <t>진한발전기</t>
        </r>
        <r>
          <rPr>
            <b/>
            <sz val="9"/>
            <color indexed="81"/>
            <rFont val="Tahoma"/>
            <family val="2"/>
          </rPr>
          <t xml:space="preserve"> JHG6000
5KW</t>
        </r>
      </text>
    </comment>
    <comment ref="G626" authorId="0" shapeId="0" xr:uid="{50559C72-7A62-4CB3-855C-BE0D9A530245}">
      <text>
        <r>
          <rPr>
            <b/>
            <sz val="9"/>
            <color indexed="81"/>
            <rFont val="Tahoma"/>
            <family val="2"/>
          </rPr>
          <t>ickim: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봉고</t>
        </r>
        <r>
          <rPr>
            <sz val="9"/>
            <color indexed="81"/>
            <rFont val="Tahoma"/>
            <family val="2"/>
          </rPr>
          <t xml:space="preserve">III 1ton </t>
        </r>
        <r>
          <rPr>
            <sz val="9"/>
            <color indexed="81"/>
            <rFont val="돋움"/>
            <family val="3"/>
            <charset val="129"/>
          </rPr>
          <t>더블캡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초장축</t>
        </r>
        <r>
          <rPr>
            <sz val="9"/>
            <color indexed="81"/>
            <rFont val="Tahoma"/>
            <family val="2"/>
          </rPr>
          <t xml:space="preserve"> 2WD GL(</t>
        </r>
        <r>
          <rPr>
            <sz val="9"/>
            <color indexed="81"/>
            <rFont val="돋움"/>
            <family val="3"/>
            <charset val="129"/>
          </rPr>
          <t>기아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I626" authorId="0" shapeId="0" xr:uid="{456033FD-D0A4-488C-98E6-B0CD48B6FA57}">
      <text>
        <r>
          <rPr>
            <b/>
            <sz val="9"/>
            <color indexed="81"/>
            <rFont val="Tahoma"/>
            <family val="2"/>
          </rPr>
          <t>ickim: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봉고</t>
        </r>
        <r>
          <rPr>
            <sz val="9"/>
            <color indexed="81"/>
            <rFont val="Tahoma"/>
            <family val="2"/>
          </rPr>
          <t xml:space="preserve"> 2WD </t>
        </r>
        <r>
          <rPr>
            <sz val="9"/>
            <color indexed="81"/>
            <rFont val="돋움"/>
            <family val="3"/>
            <charset val="129"/>
          </rPr>
          <t>더블캡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초장축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기아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K626" authorId="0" shapeId="0" xr:uid="{C5420B7E-2274-4165-830D-170DD18546F2}">
      <text>
        <r>
          <rPr>
            <b/>
            <sz val="9"/>
            <color indexed="81"/>
            <rFont val="Tahoma"/>
            <family val="2"/>
          </rPr>
          <t>ickim: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포터</t>
        </r>
        <r>
          <rPr>
            <sz val="9"/>
            <color indexed="81"/>
            <rFont val="Tahoma"/>
            <family val="2"/>
          </rPr>
          <t xml:space="preserve">II CRDi 2WD </t>
        </r>
        <r>
          <rPr>
            <sz val="9"/>
            <color indexed="81"/>
            <rFont val="돋움"/>
            <family val="3"/>
            <charset val="129"/>
          </rPr>
          <t>더블캡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초장축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스타일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현대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M626" authorId="1" shapeId="0" xr:uid="{B072D3E2-150F-4F56-BEB8-A19631C7FC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포터</t>
        </r>
        <r>
          <rPr>
            <sz val="9"/>
            <color indexed="81"/>
            <rFont val="Tahoma"/>
            <family val="2"/>
          </rPr>
          <t xml:space="preserve"> II </t>
        </r>
        <r>
          <rPr>
            <sz val="9"/>
            <color indexed="81"/>
            <rFont val="돋움"/>
            <family val="3"/>
            <charset val="129"/>
          </rPr>
          <t>더블캡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초장축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스타일</t>
        </r>
        <r>
          <rPr>
            <sz val="9"/>
            <color indexed="81"/>
            <rFont val="Tahoma"/>
            <family val="2"/>
          </rPr>
          <t xml:space="preserve"> 21,660</t>
        </r>
        <r>
          <rPr>
            <sz val="9"/>
            <color indexed="81"/>
            <rFont val="돋움"/>
            <family val="3"/>
            <charset val="129"/>
          </rPr>
          <t>천원
봉고</t>
        </r>
        <r>
          <rPr>
            <sz val="9"/>
            <color indexed="81"/>
            <rFont val="Tahoma"/>
            <family val="2"/>
          </rPr>
          <t xml:space="preserve">III </t>
        </r>
        <r>
          <rPr>
            <sz val="9"/>
            <color indexed="81"/>
            <rFont val="돋움"/>
            <family val="3"/>
            <charset val="129"/>
          </rPr>
          <t>더블캡</t>
        </r>
        <r>
          <rPr>
            <sz val="9"/>
            <color indexed="81"/>
            <rFont val="Tahoma"/>
            <family val="2"/>
          </rPr>
          <t xml:space="preserve"> 2WD L</t>
        </r>
        <r>
          <rPr>
            <sz val="9"/>
            <color indexed="81"/>
            <rFont val="돋움"/>
            <family val="3"/>
            <charset val="129"/>
          </rPr>
          <t>라이트</t>
        </r>
        <r>
          <rPr>
            <sz val="9"/>
            <color indexed="81"/>
            <rFont val="Tahoma"/>
            <family val="2"/>
          </rPr>
          <t xml:space="preserve"> 21,220</t>
        </r>
        <r>
          <rPr>
            <sz val="9"/>
            <color indexed="81"/>
            <rFont val="돋움"/>
            <family val="3"/>
            <charset val="129"/>
          </rPr>
          <t>천원</t>
        </r>
      </text>
    </comment>
    <comment ref="G627" authorId="0" shapeId="0" xr:uid="{BD0DFE41-6E5B-4953-9FE9-49CE099978FD}">
      <text>
        <r>
          <rPr>
            <b/>
            <sz val="9"/>
            <color indexed="81"/>
            <rFont val="Tahoma"/>
            <family val="2"/>
          </rPr>
          <t>ickim: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마이티</t>
        </r>
        <r>
          <rPr>
            <sz val="9"/>
            <color indexed="81"/>
            <rFont val="Tahoma"/>
            <family val="2"/>
          </rPr>
          <t>:2.5</t>
        </r>
        <r>
          <rPr>
            <sz val="9"/>
            <color indexed="81"/>
            <rFont val="돋움"/>
            <family val="3"/>
            <charset val="129"/>
          </rPr>
          <t>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일반캡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저상</t>
        </r>
        <r>
          <rPr>
            <sz val="9"/>
            <color indexed="81"/>
            <rFont val="Tahoma"/>
            <family val="2"/>
          </rPr>
          <t>)</t>
        </r>
      </text>
    </comment>
    <comment ref="I627" authorId="0" shapeId="0" xr:uid="{BA3FEBC0-12DC-4C41-924C-14E822DFE6F5}">
      <text>
        <r>
          <rPr>
            <b/>
            <sz val="9"/>
            <color indexed="81"/>
            <rFont val="Tahoma"/>
            <family val="2"/>
          </rPr>
          <t>ickim: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마이티</t>
        </r>
        <r>
          <rPr>
            <sz val="9"/>
            <color indexed="81"/>
            <rFont val="Tahoma"/>
            <family val="2"/>
          </rPr>
          <t>:2.5</t>
        </r>
        <r>
          <rPr>
            <sz val="9"/>
            <color indexed="81"/>
            <rFont val="돋움"/>
            <family val="3"/>
            <charset val="129"/>
          </rPr>
          <t>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일반캡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저상</t>
        </r>
        <r>
          <rPr>
            <sz val="9"/>
            <color indexed="81"/>
            <rFont val="Tahoma"/>
            <family val="2"/>
          </rPr>
          <t>)</t>
        </r>
      </text>
    </comment>
    <comment ref="K627" authorId="0" shapeId="0" xr:uid="{F6569625-E5B1-44F1-B13B-CDA1EA1DE5D4}">
      <text>
        <r>
          <rPr>
            <b/>
            <sz val="9"/>
            <color indexed="81"/>
            <rFont val="Tahoma"/>
            <family val="2"/>
          </rPr>
          <t>ickim: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마이티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내로우캡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하이수퍼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장축고상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현대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M627" authorId="1" shapeId="0" xr:uid="{FA2E610C-2F80-49B0-B40D-A2D3AB93E4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마이티</t>
        </r>
        <r>
          <rPr>
            <sz val="9"/>
            <color indexed="81"/>
            <rFont val="Tahoma"/>
            <family val="2"/>
          </rPr>
          <t xml:space="preserve">  2.5</t>
        </r>
        <r>
          <rPr>
            <sz val="9"/>
            <color indexed="81"/>
            <rFont val="돋움"/>
            <family val="3"/>
            <charset val="129"/>
          </rPr>
          <t>톤
일반컙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장축저상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G628" authorId="0" shapeId="0" xr:uid="{03850DBC-21DB-4CDA-82E6-2EAACAC60F55}">
      <text>
        <r>
          <rPr>
            <b/>
            <sz val="9"/>
            <color indexed="81"/>
            <rFont val="돋움"/>
            <family val="3"/>
            <charset val="129"/>
          </rPr>
          <t>마이티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슈퍼캡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장축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8" authorId="0" shapeId="0" xr:uid="{ACBBF471-3F1F-4B62-A151-3CA2AA18F7B0}">
      <text>
        <r>
          <rPr>
            <b/>
            <sz val="9"/>
            <color indexed="81"/>
            <rFont val="돋움"/>
            <family val="3"/>
            <charset val="129"/>
          </rPr>
          <t>마이티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슈퍼캡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장축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28" authorId="1" shapeId="0" xr:uid="{E5A6E0CB-1821-4665-B9CD-70B703AEFA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마이티카고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슈퍼캡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장축</t>
        </r>
      </text>
    </comment>
    <comment ref="G629" authorId="1" shapeId="0" xr:uid="{35648E33-6073-487E-BBF5-3413F5B524A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스타렉스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디젤밴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인승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스타일
</t>
        </r>
      </text>
    </comment>
    <comment ref="I629" authorId="0" shapeId="0" xr:uid="{A7674BC3-53F1-4C3E-BA41-6AA21BEE36E4}">
      <text>
        <r>
          <rPr>
            <b/>
            <sz val="9"/>
            <color indexed="81"/>
            <rFont val="Tahoma"/>
            <family val="2"/>
          </rPr>
          <t>ickim: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그랜트스타렉스</t>
        </r>
        <r>
          <rPr>
            <sz val="9"/>
            <color indexed="81"/>
            <rFont val="Tahoma"/>
            <family val="2"/>
          </rPr>
          <t xml:space="preserve"> :12</t>
        </r>
        <r>
          <rPr>
            <sz val="9"/>
            <color indexed="81"/>
            <rFont val="돋움"/>
            <family val="3"/>
            <charset val="129"/>
          </rPr>
          <t>인승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스마트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29" authorId="0" shapeId="0" xr:uid="{481A356E-6057-46BF-8471-4706F40D5FD6}">
      <text>
        <r>
          <rPr>
            <sz val="9"/>
            <color indexed="81"/>
            <rFont val="돋움"/>
            <family val="3"/>
            <charset val="129"/>
          </rPr>
          <t>스타렉스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웨건스타일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29" authorId="1" shapeId="0" xr:uid="{B75D6483-AC36-4574-8AC0-437CC0124B9B}">
      <text>
        <r>
          <rPr>
            <sz val="9"/>
            <color indexed="81"/>
            <rFont val="돋움"/>
            <family val="3"/>
            <charset val="129"/>
          </rPr>
          <t>스타리아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인승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스마트
</t>
        </r>
      </text>
    </comment>
    <comment ref="G630" authorId="0" shapeId="0" xr:uid="{F4162770-C1AA-4781-B52F-1B0F024A09BC}">
      <text>
        <r>
          <rPr>
            <sz val="9"/>
            <color indexed="81"/>
            <rFont val="돋움"/>
            <family val="3"/>
            <charset val="129"/>
          </rPr>
          <t>동화이엔지</t>
        </r>
        <r>
          <rPr>
            <sz val="9"/>
            <color indexed="81"/>
            <rFont val="Tahoma"/>
            <family val="2"/>
          </rPr>
          <t xml:space="preserve"> : DH-30BJ
41</t>
        </r>
        <r>
          <rPr>
            <sz val="9"/>
            <color indexed="81"/>
            <rFont val="돋움"/>
            <family val="3"/>
            <charset val="129"/>
          </rPr>
          <t>만화소임</t>
        </r>
        <r>
          <rPr>
            <sz val="9"/>
            <color indexed="81"/>
            <rFont val="Tahoma"/>
            <family val="2"/>
          </rPr>
          <t>.</t>
        </r>
      </text>
    </comment>
    <comment ref="I630" authorId="0" shapeId="0" xr:uid="{B0924670-0642-4F16-9BDD-B99D58C6FA7E}">
      <text>
        <r>
          <rPr>
            <sz val="9"/>
            <color indexed="81"/>
            <rFont val="돋움"/>
            <family val="3"/>
            <charset val="129"/>
          </rPr>
          <t>탑전자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로보캠</t>
        </r>
        <r>
          <rPr>
            <sz val="9"/>
            <color indexed="81"/>
            <rFont val="Tahoma"/>
            <family val="2"/>
          </rPr>
          <t>-5HDL 130</t>
        </r>
        <r>
          <rPr>
            <sz val="9"/>
            <color indexed="81"/>
            <rFont val="돋움"/>
            <family val="3"/>
            <charset val="129"/>
          </rPr>
          <t xml:space="preserve">만화소
</t>
        </r>
      </text>
    </comment>
    <comment ref="M631" authorId="0" shapeId="0" xr:uid="{7A7CA91A-E0EB-46CF-BCA5-24A549F65E20}">
      <text>
        <r>
          <rPr>
            <sz val="9"/>
            <color indexed="81"/>
            <rFont val="돋움"/>
            <family val="3"/>
            <charset val="129"/>
          </rPr>
          <t>주식회사 필립하이스텍
LE 10 000 HT 실단가 3,270,000</t>
        </r>
      </text>
    </comment>
    <comment ref="M632" authorId="0" shapeId="0" xr:uid="{697C63B1-A905-45A6-A081-79C8870CBCEB}">
      <text>
        <r>
          <rPr>
            <sz val="9"/>
            <color indexed="81"/>
            <rFont val="돋움"/>
            <family val="3"/>
            <charset val="129"/>
          </rPr>
          <t>세민전자산업</t>
        </r>
        <r>
          <rPr>
            <sz val="9"/>
            <color indexed="81"/>
            <rFont val="Tahoma"/>
            <family val="2"/>
          </rPr>
          <t xml:space="preserve">(1877-8852) </t>
        </r>
        <r>
          <rPr>
            <sz val="9"/>
            <color indexed="81"/>
            <rFont val="돋움"/>
            <family val="3"/>
            <charset val="129"/>
          </rPr>
          <t>실단가</t>
        </r>
        <r>
          <rPr>
            <sz val="9"/>
            <color indexed="81"/>
            <rFont val="Tahoma"/>
            <family val="2"/>
          </rPr>
          <t xml:space="preserve"> 1,550,000</t>
        </r>
      </text>
    </comment>
    <comment ref="G634" authorId="1" shapeId="0" xr:uid="{61A51226-5F33-4D7A-9C28-F30991E3D2A0}">
      <text>
        <r>
          <rPr>
            <sz val="9"/>
            <color indexed="81"/>
            <rFont val="돋움"/>
            <family val="3"/>
            <charset val="129"/>
          </rPr>
          <t>일반나선호스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34" authorId="1" shapeId="0" xr:uid="{273996B4-2699-490E-A138-D767083C40A5}">
      <text>
        <r>
          <rPr>
            <sz val="9"/>
            <color indexed="81"/>
            <rFont val="돋움"/>
            <family val="3"/>
            <charset val="129"/>
          </rPr>
          <t>일반송수호스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34" authorId="1" shapeId="0" xr:uid="{A6742771-2346-46C5-90F5-04F6989EA823}">
      <text>
        <r>
          <rPr>
            <sz val="9"/>
            <color indexed="81"/>
            <rFont val="돋움"/>
            <family val="3"/>
            <charset val="129"/>
          </rPr>
          <t xml:space="preserve">일반호스
</t>
        </r>
      </text>
    </comment>
    <comment ref="G635" authorId="1" shapeId="0" xr:uid="{FAF6522B-B66C-4BDA-8CF0-FC87EF2635AB}">
      <text>
        <r>
          <rPr>
            <sz val="9"/>
            <color indexed="81"/>
            <rFont val="돋움"/>
            <family val="3"/>
            <charset val="129"/>
          </rPr>
          <t>일반나선호스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35" authorId="1" shapeId="0" xr:uid="{46D67F49-D262-48B2-A3C1-F3C2BDBD550C}">
      <text>
        <r>
          <rPr>
            <sz val="9"/>
            <color indexed="81"/>
            <rFont val="돋움"/>
            <family val="3"/>
            <charset val="129"/>
          </rPr>
          <t>포나후렉스
일반송수호스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35" authorId="1" shapeId="0" xr:uid="{AF46CA08-940C-4C00-9E12-B91B90C2C6B1}">
      <text>
        <r>
          <rPr>
            <sz val="9"/>
            <color indexed="81"/>
            <rFont val="돋움"/>
            <family val="3"/>
            <charset val="129"/>
          </rPr>
          <t xml:space="preserve">일반호스
</t>
        </r>
      </text>
    </comment>
    <comment ref="I636" authorId="1" shapeId="0" xr:uid="{4F682FBB-DA72-4926-A7ED-0A6B84B78145}">
      <text>
        <r>
          <rPr>
            <sz val="9"/>
            <color indexed="81"/>
            <rFont val="돋움"/>
            <family val="3"/>
            <charset val="129"/>
          </rPr>
          <t>하이큐∮150단면</t>
        </r>
      </text>
    </comment>
    <comment ref="K636" authorId="1" shapeId="0" xr:uid="{ADC1BF16-08DF-4614-A3C5-E441CC451FE1}">
      <text>
        <r>
          <rPr>
            <sz val="9"/>
            <color indexed="81"/>
            <rFont val="돋움"/>
            <family val="3"/>
            <charset val="129"/>
          </rPr>
          <t>하이큐 
∮150단면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37" authorId="1" shapeId="0" xr:uid="{2340BAFD-7130-4A5D-A32B-884F6CE6F4D4}">
      <text>
        <r>
          <rPr>
            <b/>
            <sz val="9"/>
            <color indexed="81"/>
            <rFont val="Tahoma"/>
            <family val="2"/>
          </rPr>
          <t>KSA-1200M(</t>
        </r>
        <r>
          <rPr>
            <b/>
            <sz val="9"/>
            <color indexed="81"/>
            <rFont val="돋움"/>
            <family val="3"/>
            <charset val="129"/>
          </rPr>
          <t>사각형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37" authorId="1" shapeId="0" xr:uid="{AED13F9F-4F16-4173-B922-A34999C577C4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돋움"/>
            <family val="3"/>
            <charset val="129"/>
          </rPr>
          <t>하이큐</t>
        </r>
        <r>
          <rPr>
            <sz val="9"/>
            <color indexed="81"/>
            <rFont val="Tahoma"/>
            <family val="2"/>
          </rPr>
          <t xml:space="preserve">
AC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장방형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경광등
</t>
        </r>
        <r>
          <rPr>
            <sz val="9"/>
            <color indexed="81"/>
            <rFont val="Tahoma"/>
            <family val="2"/>
          </rPr>
          <t>1190</t>
        </r>
        <r>
          <rPr>
            <sz val="9"/>
            <color indexed="81"/>
            <rFont val="돋움"/>
            <family val="3"/>
            <charset val="129"/>
          </rPr>
          <t>×</t>
        </r>
        <r>
          <rPr>
            <sz val="9"/>
            <color indexed="81"/>
            <rFont val="Tahoma"/>
            <family val="2"/>
          </rPr>
          <t>300</t>
        </r>
        <r>
          <rPr>
            <sz val="9"/>
            <color indexed="81"/>
            <rFont val="돋움"/>
            <family val="3"/>
            <charset val="129"/>
          </rPr>
          <t>×</t>
        </r>
        <r>
          <rPr>
            <sz val="9"/>
            <color indexed="81"/>
            <rFont val="Tahoma"/>
            <family val="2"/>
          </rPr>
          <t>155</t>
        </r>
      </text>
    </comment>
    <comment ref="K637" authorId="1" shapeId="0" xr:uid="{047604CF-32C1-4A2B-BACE-783DBAA979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b/>
            <sz val="9"/>
            <color indexed="81"/>
            <rFont val="돋움"/>
            <family val="3"/>
            <charset val="129"/>
          </rPr>
          <t>하아큐</t>
        </r>
        <r>
          <rPr>
            <sz val="9"/>
            <color indexed="81"/>
            <rFont val="Tahoma"/>
            <family val="2"/>
          </rPr>
          <t xml:space="preserve">
AC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장방형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경광등
</t>
        </r>
        <r>
          <rPr>
            <sz val="9"/>
            <color indexed="81"/>
            <rFont val="Tahoma"/>
            <family val="2"/>
          </rPr>
          <t>1190</t>
        </r>
        <r>
          <rPr>
            <sz val="9"/>
            <color indexed="81"/>
            <rFont val="돋움"/>
            <family val="3"/>
            <charset val="129"/>
          </rPr>
          <t>×</t>
        </r>
        <r>
          <rPr>
            <sz val="9"/>
            <color indexed="81"/>
            <rFont val="Tahoma"/>
            <family val="2"/>
          </rPr>
          <t>300</t>
        </r>
        <r>
          <rPr>
            <sz val="9"/>
            <color indexed="81"/>
            <rFont val="돋움"/>
            <family val="3"/>
            <charset val="129"/>
          </rPr>
          <t>×</t>
        </r>
        <r>
          <rPr>
            <sz val="9"/>
            <color indexed="81"/>
            <rFont val="Tahoma"/>
            <family val="2"/>
          </rPr>
          <t>155</t>
        </r>
      </text>
    </comment>
    <comment ref="G638" authorId="1" shapeId="0" xr:uid="{91F476C4-5F87-4862-84A9-0D572D2E45BC}">
      <text>
        <r>
          <rPr>
            <b/>
            <sz val="9"/>
            <color indexed="81"/>
            <rFont val="Tahoma"/>
            <family val="2"/>
          </rPr>
          <t>POMASPEED VARIANT312(5</t>
        </r>
        <r>
          <rPr>
            <b/>
            <sz val="9"/>
            <color indexed="81"/>
            <rFont val="돋움"/>
            <family val="3"/>
            <charset val="129"/>
          </rPr>
          <t>×</t>
        </r>
        <r>
          <rPr>
            <b/>
            <sz val="9"/>
            <color indexed="81"/>
            <rFont val="Tahoma"/>
            <family val="2"/>
          </rPr>
          <t>7")</t>
        </r>
        <r>
          <rPr>
            <b/>
            <sz val="9"/>
            <color indexed="81"/>
            <rFont val="돋움"/>
            <family val="3"/>
            <charset val="129"/>
          </rPr>
          <t>반광택</t>
        </r>
      </text>
    </comment>
    <comment ref="I638" authorId="1" shapeId="0" xr:uid="{C1534593-8364-4AF2-85B9-C9A089F4467C}">
      <text>
        <r>
          <rPr>
            <b/>
            <sz val="9"/>
            <color indexed="81"/>
            <rFont val="Tahoma"/>
            <family val="2"/>
          </rPr>
          <t>POMASPEED VARIANT312(5</t>
        </r>
        <r>
          <rPr>
            <b/>
            <sz val="9"/>
            <color indexed="81"/>
            <rFont val="돋움"/>
            <family val="3"/>
            <charset val="129"/>
          </rPr>
          <t>×</t>
        </r>
        <r>
          <rPr>
            <b/>
            <sz val="9"/>
            <color indexed="81"/>
            <rFont val="Tahoma"/>
            <family val="2"/>
          </rPr>
          <t>7")</t>
        </r>
        <r>
          <rPr>
            <b/>
            <sz val="9"/>
            <color indexed="81"/>
            <rFont val="돋움"/>
            <family val="3"/>
            <charset val="129"/>
          </rPr>
          <t>반광택</t>
        </r>
      </text>
    </comment>
    <comment ref="M639" authorId="1" shapeId="0" xr:uid="{B1882AE8-7997-4125-A5DE-64957BDFC817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단가기준
</t>
        </r>
      </text>
    </comment>
    <comment ref="M640" authorId="1" shapeId="0" xr:uid="{EDBF1697-C17A-4908-AE32-57D94AB09592}">
      <text>
        <r>
          <rPr>
            <sz val="9"/>
            <color indexed="81"/>
            <rFont val="Tahoma"/>
            <family val="2"/>
          </rPr>
          <t>2022</t>
        </r>
        <r>
          <rPr>
            <sz val="9"/>
            <color indexed="81"/>
            <rFont val="돋움"/>
            <family val="3"/>
            <charset val="129"/>
          </rPr>
          <t>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단가기준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41" authorId="1" shapeId="0" xr:uid="{9FB59A09-717C-4F71-A4CC-618657656A62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단가기준</t>
        </r>
      </text>
    </comment>
    <comment ref="M642" authorId="1" shapeId="0" xr:uid="{68B50AB8-1FC5-465F-9A2D-6FBE9C6B9444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단가기준
</t>
        </r>
      </text>
    </comment>
    <comment ref="M643" authorId="1" shapeId="0" xr:uid="{6604F55C-897D-462F-8221-28499C781453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단가기준</t>
        </r>
      </text>
    </comment>
    <comment ref="M644" authorId="1" shapeId="0" xr:uid="{B982F880-D93D-44DF-8EB5-05E008A95E5A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단가기준</t>
        </r>
      </text>
    </comment>
    <comment ref="M645" authorId="1" shapeId="0" xr:uid="{ED474ADC-1FDE-46FA-A33D-3A8BFC5D0EF1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단가기준</t>
        </r>
      </text>
    </comment>
    <comment ref="M646" authorId="1" shapeId="0" xr:uid="{731ED8BE-7D68-45F6-AF30-0F2B3990693D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단가기준</t>
        </r>
      </text>
    </comment>
    <comment ref="M647" authorId="1" shapeId="0" xr:uid="{B128A662-FF76-431A-9FB7-EBF4F8E24C7D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단가기준</t>
        </r>
      </text>
    </comment>
    <comment ref="M648" authorId="1" shapeId="0" xr:uid="{2D1590B5-DE0C-4FAA-A105-B117B4EF6787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단가기준</t>
        </r>
      </text>
    </comment>
    <comment ref="M649" authorId="1" shapeId="0" xr:uid="{21C81D47-D46A-419D-9527-32E36C6CEEE1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단가기준</t>
        </r>
      </text>
    </comment>
    <comment ref="M650" authorId="1" shapeId="0" xr:uid="{525D0AE0-3399-4D09-AA4D-3C308D6DEA5D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단가기준</t>
        </r>
      </text>
    </comment>
    <comment ref="M651" authorId="1" shapeId="0" xr:uid="{04A06FE5-0576-43CD-8434-FCEA848A5063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단가기준</t>
        </r>
      </text>
    </comment>
    <comment ref="M652" authorId="1" shapeId="0" xr:uid="{8B08A204-262B-43CF-9D72-C2ECCA956582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단가기준</t>
        </r>
      </text>
    </comment>
    <comment ref="M653" authorId="1" shapeId="0" xr:uid="{BF46F4EC-DACE-4E64-8E72-380C2CADF371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단가기준</t>
        </r>
      </text>
    </comment>
    <comment ref="M654" authorId="1" shapeId="0" xr:uid="{40EBAD12-9E11-49AD-9407-B85F78DEFED7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단가기준</t>
        </r>
      </text>
    </comment>
    <comment ref="M655" authorId="1" shapeId="0" xr:uid="{5AC66CA8-9B89-43D6-B343-40F6F273F57A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단가기준</t>
        </r>
      </text>
    </comment>
    <comment ref="M656" authorId="1" shapeId="0" xr:uid="{71CDE4FD-5255-43E0-9CBD-FFBA3FEECCF5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단가기준</t>
        </r>
      </text>
    </comment>
    <comment ref="M657" authorId="1" shapeId="0" xr:uid="{5B60F227-3160-458A-A426-31FEB1BC6F8B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단가기준</t>
        </r>
      </text>
    </comment>
    <comment ref="M658" authorId="1" shapeId="0" xr:uid="{2C6BF71F-2A7B-411A-B604-4D93AE5540BB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단가기준</t>
        </r>
      </text>
    </comment>
    <comment ref="M659" authorId="1" shapeId="0" xr:uid="{3EFCD6A6-02A5-49F9-A494-01271DEA1D39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단가기준</t>
        </r>
      </text>
    </comment>
    <comment ref="M660" authorId="1" shapeId="0" xr:uid="{E57F3F71-B960-419B-84B1-239A0845CCC4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단가기준</t>
        </r>
      </text>
    </comment>
    <comment ref="M661" authorId="1" shapeId="0" xr:uid="{7DB42DB2-03C6-4318-A756-620BF2E93174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단가기준</t>
        </r>
      </text>
    </comment>
    <comment ref="M662" authorId="1" shapeId="0" xr:uid="{999D3A1D-75AD-44A3-851A-4BFAB63748EB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단가기준</t>
        </r>
      </text>
    </comment>
    <comment ref="M664" authorId="1" shapeId="0" xr:uid="{80CCEE44-8929-4BF8-8066-B7B452BFA0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쿠팡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인텨넷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
씨팰토리</t>
        </r>
      </text>
    </comment>
    <comment ref="M665" authorId="1" shapeId="0" xr:uid="{DA93EB73-A3EA-4C7D-B9B8-B9A7EF0F32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쿠팡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인텨넷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
홈메이드</t>
        </r>
      </text>
    </comment>
  </commentList>
</comments>
</file>

<file path=xl/sharedStrings.xml><?xml version="1.0" encoding="utf-8"?>
<sst xmlns="http://schemas.openxmlformats.org/spreadsheetml/2006/main" count="2346" uniqueCount="849">
  <si>
    <t>비 고</t>
  </si>
  <si>
    <t>규    격</t>
  </si>
  <si>
    <t>명    칭</t>
  </si>
  <si>
    <t>개</t>
    <phoneticPr fontId="2" type="noConversion"/>
  </si>
  <si>
    <t>공사안내표지판(대형)</t>
  </si>
  <si>
    <t>공사안내표지판(소형)</t>
  </si>
  <si>
    <t>교통안전표지판</t>
  </si>
  <si>
    <t>90*180</t>
  </si>
  <si>
    <t>PE(45*90)</t>
  </si>
  <si>
    <t>조</t>
  </si>
  <si>
    <t>개</t>
  </si>
  <si>
    <t>갈매기표지판</t>
  </si>
  <si>
    <t>PE FREE휀스</t>
  </si>
  <si>
    <t>반사봉</t>
  </si>
  <si>
    <t>경광등</t>
  </si>
  <si>
    <t>set</t>
  </si>
  <si>
    <t>D150mm</t>
  </si>
  <si>
    <t>D250mm</t>
  </si>
  <si>
    <t>D300mm</t>
  </si>
  <si>
    <t>D350mm</t>
  </si>
  <si>
    <t>D400mm</t>
  </si>
  <si>
    <t>D450mm</t>
  </si>
  <si>
    <t>D500mm</t>
  </si>
  <si>
    <t>D600mm</t>
  </si>
  <si>
    <t>D700mm</t>
  </si>
  <si>
    <t>D800mm</t>
  </si>
  <si>
    <t>D900mm</t>
  </si>
  <si>
    <t>D1000mm</t>
  </si>
  <si>
    <t>D1100mm</t>
  </si>
  <si>
    <t>D1200mm</t>
  </si>
  <si>
    <t>D200mm</t>
  </si>
  <si>
    <t>D100mm</t>
  </si>
  <si>
    <t>D1350mm</t>
  </si>
  <si>
    <t>1수1악드래인관(B)</t>
  </si>
  <si>
    <t>D900×600</t>
  </si>
  <si>
    <t>D900×300</t>
  </si>
  <si>
    <t>2악드래인관(B)</t>
  </si>
  <si>
    <t>자      재      단      가</t>
    <phoneticPr fontId="2" type="noConversion"/>
  </si>
  <si>
    <t>No.</t>
    <phoneticPr fontId="2" type="noConversion"/>
  </si>
  <si>
    <t>단위</t>
    <phoneticPr fontId="2" type="noConversion"/>
  </si>
  <si>
    <t>견적가</t>
    <phoneticPr fontId="2" type="noConversion"/>
  </si>
  <si>
    <t>적   용</t>
    <phoneticPr fontId="2" type="noConversion"/>
  </si>
  <si>
    <t>단    가</t>
    <phoneticPr fontId="2" type="noConversion"/>
  </si>
  <si>
    <t>Page</t>
    <phoneticPr fontId="2" type="noConversion"/>
  </si>
  <si>
    <t>휘발유</t>
    <phoneticPr fontId="2" type="noConversion"/>
  </si>
  <si>
    <t>L</t>
    <phoneticPr fontId="2" type="noConversion"/>
  </si>
  <si>
    <t>하32</t>
    <phoneticPr fontId="2" type="noConversion"/>
  </si>
  <si>
    <t>경유</t>
    <phoneticPr fontId="2" type="noConversion"/>
  </si>
  <si>
    <t>저유황(0.001%)</t>
    <phoneticPr fontId="2" type="noConversion"/>
  </si>
  <si>
    <t>댐퍼(치즐)</t>
    <phoneticPr fontId="2" type="noConversion"/>
  </si>
  <si>
    <t>개</t>
    <phoneticPr fontId="2" type="noConversion"/>
  </si>
  <si>
    <t>DVD-R</t>
    <phoneticPr fontId="2" type="noConversion"/>
  </si>
  <si>
    <t>4.7GB</t>
    <phoneticPr fontId="2" type="noConversion"/>
  </si>
  <si>
    <t>장</t>
    <phoneticPr fontId="2" type="noConversion"/>
  </si>
  <si>
    <t>산소</t>
    <phoneticPr fontId="2" type="noConversion"/>
  </si>
  <si>
    <t>㎥</t>
    <phoneticPr fontId="2" type="noConversion"/>
  </si>
  <si>
    <t>하33</t>
    <phoneticPr fontId="2" type="noConversion"/>
  </si>
  <si>
    <t>아세틸렌</t>
    <phoneticPr fontId="2" type="noConversion"/>
  </si>
  <si>
    <t>Kg</t>
    <phoneticPr fontId="2" type="noConversion"/>
  </si>
  <si>
    <t>용접봉</t>
    <phoneticPr fontId="2" type="noConversion"/>
  </si>
  <si>
    <t>프라이머</t>
    <phoneticPr fontId="2" type="noConversion"/>
  </si>
  <si>
    <t>에폭시 페인트</t>
    <phoneticPr fontId="2" type="noConversion"/>
  </si>
  <si>
    <t>신너</t>
    <phoneticPr fontId="2" type="noConversion"/>
  </si>
  <si>
    <t>PVC 관</t>
    <phoneticPr fontId="2" type="noConversion"/>
  </si>
  <si>
    <t>D100mm,내충격(VG2)</t>
    <phoneticPr fontId="2" type="noConversion"/>
  </si>
  <si>
    <t>m</t>
    <phoneticPr fontId="2" type="noConversion"/>
  </si>
  <si>
    <t>D150mm,내충격(VG2)</t>
    <phoneticPr fontId="2" type="noConversion"/>
  </si>
  <si>
    <t>PVC 소켓</t>
    <phoneticPr fontId="2" type="noConversion"/>
  </si>
  <si>
    <t>접착재</t>
    <phoneticPr fontId="2" type="noConversion"/>
  </si>
  <si>
    <t>PVC용</t>
    <phoneticPr fontId="2" type="noConversion"/>
  </si>
  <si>
    <t>D250mm</t>
    <phoneticPr fontId="2" type="noConversion"/>
  </si>
  <si>
    <t>D300mm</t>
    <phoneticPr fontId="2" type="noConversion"/>
  </si>
  <si>
    <t>D350mm</t>
    <phoneticPr fontId="2" type="noConversion"/>
  </si>
  <si>
    <t>D400mm</t>
    <phoneticPr fontId="2" type="noConversion"/>
  </si>
  <si>
    <t>D450mm</t>
    <phoneticPr fontId="2" type="noConversion"/>
  </si>
  <si>
    <t>D500mm</t>
    <phoneticPr fontId="2" type="noConversion"/>
  </si>
  <si>
    <t>D600mm</t>
    <phoneticPr fontId="2" type="noConversion"/>
  </si>
  <si>
    <t>D700mm</t>
    <phoneticPr fontId="2" type="noConversion"/>
  </si>
  <si>
    <t>D800mm</t>
    <phoneticPr fontId="2" type="noConversion"/>
  </si>
  <si>
    <t>D900mm</t>
    <phoneticPr fontId="2" type="noConversion"/>
  </si>
  <si>
    <t>D1000mm</t>
    <phoneticPr fontId="2" type="noConversion"/>
  </si>
  <si>
    <t>시멘트</t>
    <phoneticPr fontId="2" type="noConversion"/>
  </si>
  <si>
    <t>40Kg,1종</t>
    <phoneticPr fontId="2" type="noConversion"/>
  </si>
  <si>
    <t>모래</t>
    <phoneticPr fontId="2" type="noConversion"/>
  </si>
  <si>
    <t>강모래(세사)</t>
    <phoneticPr fontId="2" type="noConversion"/>
  </si>
  <si>
    <t>PP마대</t>
    <phoneticPr fontId="2" type="noConversion"/>
  </si>
  <si>
    <t>45×70</t>
    <phoneticPr fontId="2" type="noConversion"/>
  </si>
  <si>
    <t>톤마대</t>
    <phoneticPr fontId="2" type="noConversion"/>
  </si>
  <si>
    <t>㎡</t>
    <phoneticPr fontId="2" type="noConversion"/>
  </si>
  <si>
    <t>일반복공판</t>
    <phoneticPr fontId="2" type="noConversion"/>
  </si>
  <si>
    <t>판재</t>
    <phoneticPr fontId="2" type="noConversion"/>
  </si>
  <si>
    <t>외송</t>
    <phoneticPr fontId="2" type="noConversion"/>
  </si>
  <si>
    <t>1재=12자×1치×1치=(12*10/33)*(10/33/10)*(10/33/10)</t>
    <phoneticPr fontId="2" type="noConversion"/>
  </si>
  <si>
    <t>철선</t>
    <phoneticPr fontId="2" type="noConversion"/>
  </si>
  <si>
    <t>#8,4.0mm</t>
    <phoneticPr fontId="2" type="noConversion"/>
  </si>
  <si>
    <t>1재=</t>
    <phoneticPr fontId="2" type="noConversion"/>
  </si>
  <si>
    <t>임팩트 렌치</t>
    <phoneticPr fontId="2" type="noConversion"/>
  </si>
  <si>
    <t>대</t>
    <phoneticPr fontId="2" type="noConversion"/>
  </si>
  <si>
    <t>계양전기</t>
    <phoneticPr fontId="2" type="noConversion"/>
  </si>
  <si>
    <t>윤활유</t>
    <phoneticPr fontId="2" type="noConversion"/>
  </si>
  <si>
    <t>하38</t>
    <phoneticPr fontId="2" type="noConversion"/>
  </si>
  <si>
    <t xml:space="preserve">절삭 및 연마작업용 </t>
    <phoneticPr fontId="2" type="noConversion"/>
  </si>
  <si>
    <t>드릴빗트</t>
    <phoneticPr fontId="2" type="noConversion"/>
  </si>
  <si>
    <t>HILTI</t>
    <phoneticPr fontId="2" type="noConversion"/>
  </si>
  <si>
    <t>M22×65mm(너트,와샤포함)</t>
    <phoneticPr fontId="2" type="noConversion"/>
  </si>
  <si>
    <t>강판</t>
    <phoneticPr fontId="2" type="noConversion"/>
  </si>
  <si>
    <t>20≤t≤30mm</t>
    <phoneticPr fontId="2" type="noConversion"/>
  </si>
  <si>
    <t>H-형강</t>
    <phoneticPr fontId="2" type="noConversion"/>
  </si>
  <si>
    <t>700×300×13×24</t>
    <phoneticPr fontId="2" type="noConversion"/>
  </si>
  <si>
    <t>300×300×10×15</t>
    <phoneticPr fontId="2" type="noConversion"/>
  </si>
  <si>
    <t>200×200×8×12</t>
    <phoneticPr fontId="2" type="noConversion"/>
  </si>
  <si>
    <t>L-형강</t>
    <phoneticPr fontId="2" type="noConversion"/>
  </si>
  <si>
    <t>130×130×12</t>
    <phoneticPr fontId="2" type="noConversion"/>
  </si>
  <si>
    <t>90×90×10</t>
    <phoneticPr fontId="2" type="noConversion"/>
  </si>
  <si>
    <t>스크류 잭</t>
    <phoneticPr fontId="2" type="noConversion"/>
  </si>
  <si>
    <t>30ton</t>
    <phoneticPr fontId="2" type="noConversion"/>
  </si>
  <si>
    <t>50ton</t>
    <phoneticPr fontId="2" type="noConversion"/>
  </si>
  <si>
    <t>고철</t>
    <phoneticPr fontId="2" type="noConversion"/>
  </si>
  <si>
    <t>하47</t>
    <phoneticPr fontId="2" type="noConversion"/>
  </si>
  <si>
    <t>이형철근(보통)</t>
    <phoneticPr fontId="2" type="noConversion"/>
  </si>
  <si>
    <t>D13mm이상</t>
    <phoneticPr fontId="2" type="noConversion"/>
  </si>
  <si>
    <t>ton</t>
    <phoneticPr fontId="2" type="noConversion"/>
  </si>
  <si>
    <t>D13mm이하</t>
    <phoneticPr fontId="2" type="noConversion"/>
  </si>
  <si>
    <t>합판</t>
    <phoneticPr fontId="2" type="noConversion"/>
  </si>
  <si>
    <t>내수합판 12mm</t>
    <phoneticPr fontId="2" type="noConversion"/>
  </si>
  <si>
    <t>각재</t>
    <phoneticPr fontId="2" type="noConversion"/>
  </si>
  <si>
    <t>못</t>
    <phoneticPr fontId="2" type="noConversion"/>
  </si>
  <si>
    <t>박리제</t>
    <phoneticPr fontId="2" type="noConversion"/>
  </si>
  <si>
    <t>세라콘 501</t>
    <phoneticPr fontId="2" type="noConversion"/>
  </si>
  <si>
    <t>결속선</t>
    <phoneticPr fontId="2" type="noConversion"/>
  </si>
  <si>
    <t>#20,0.9mm</t>
    <phoneticPr fontId="2" type="noConversion"/>
  </si>
  <si>
    <t>적벽돌</t>
    <phoneticPr fontId="2" type="noConversion"/>
  </si>
  <si>
    <t>19×9×5.7</t>
    <phoneticPr fontId="2" type="noConversion"/>
  </si>
  <si>
    <t>매</t>
    <phoneticPr fontId="2" type="noConversion"/>
  </si>
  <si>
    <t>침투성 방수재</t>
    <phoneticPr fontId="2" type="noConversion"/>
  </si>
  <si>
    <t>쇄석골재(시내도착도)</t>
    <phoneticPr fontId="2" type="noConversion"/>
  </si>
  <si>
    <t>#467</t>
    <phoneticPr fontId="2" type="noConversion"/>
  </si>
  <si>
    <t>레미콘</t>
    <phoneticPr fontId="2" type="noConversion"/>
  </si>
  <si>
    <t>40-180-8</t>
    <phoneticPr fontId="2" type="noConversion"/>
  </si>
  <si>
    <t>25-180-8</t>
    <phoneticPr fontId="2" type="noConversion"/>
  </si>
  <si>
    <t>25-210-12</t>
    <phoneticPr fontId="2" type="noConversion"/>
  </si>
  <si>
    <t>구조용탄소강관</t>
    <phoneticPr fontId="2" type="noConversion"/>
  </si>
  <si>
    <t>강관써포트</t>
    <phoneticPr fontId="2" type="noConversion"/>
  </si>
  <si>
    <t>V2000~3400mm</t>
    <phoneticPr fontId="2" type="noConversion"/>
  </si>
  <si>
    <t>본</t>
    <phoneticPr fontId="2" type="noConversion"/>
  </si>
  <si>
    <t>이음철물</t>
    <phoneticPr fontId="2" type="noConversion"/>
  </si>
  <si>
    <t>자동크램프</t>
    <phoneticPr fontId="2" type="noConversion"/>
  </si>
  <si>
    <t>조임철물</t>
    <phoneticPr fontId="2" type="noConversion"/>
  </si>
  <si>
    <t>직교크램프</t>
    <phoneticPr fontId="2" type="noConversion"/>
  </si>
  <si>
    <t>받침철물</t>
    <phoneticPr fontId="2" type="noConversion"/>
  </si>
  <si>
    <t>base plate</t>
    <phoneticPr fontId="2" type="noConversion"/>
  </si>
  <si>
    <t>철물</t>
    <phoneticPr fontId="2" type="noConversion"/>
  </si>
  <si>
    <t>앵커용(연결핀)</t>
    <phoneticPr fontId="2" type="noConversion"/>
  </si>
  <si>
    <t>철개보호콘크리트</t>
    <phoneticPr fontId="2" type="noConversion"/>
  </si>
  <si>
    <t>∮648</t>
    <phoneticPr fontId="2" type="noConversion"/>
  </si>
  <si>
    <t>조</t>
    <phoneticPr fontId="2" type="noConversion"/>
  </si>
  <si>
    <t>제수밸브 보호통</t>
    <phoneticPr fontId="2" type="noConversion"/>
  </si>
  <si>
    <t>1호 D318×D410(80~150)</t>
    <phoneticPr fontId="2" type="noConversion"/>
  </si>
  <si>
    <t>서우실업</t>
    <phoneticPr fontId="2" type="noConversion"/>
  </si>
  <si>
    <t>2호 D318×D560(200~300)</t>
    <phoneticPr fontId="2" type="noConversion"/>
  </si>
  <si>
    <t>높이조절링</t>
    <phoneticPr fontId="2" type="noConversion"/>
  </si>
  <si>
    <t>100mm</t>
    <phoneticPr fontId="2" type="noConversion"/>
  </si>
  <si>
    <t>고무판</t>
    <phoneticPr fontId="2" type="noConversion"/>
  </si>
  <si>
    <t>t=9.6mm, B=22.5Cm</t>
    <phoneticPr fontId="2" type="noConversion"/>
  </si>
  <si>
    <t>철개 고정장치</t>
    <phoneticPr fontId="2" type="noConversion"/>
  </si>
  <si>
    <t>높이조절용(흄관용)</t>
    <phoneticPr fontId="2" type="noConversion"/>
  </si>
  <si>
    <t>기초블럭(재생PE)</t>
    <phoneticPr fontId="2" type="noConversion"/>
  </si>
  <si>
    <t>1120×1120×90mm</t>
    <phoneticPr fontId="2" type="noConversion"/>
  </si>
  <si>
    <t>소형고압블럭</t>
    <phoneticPr fontId="2" type="noConversion"/>
  </si>
  <si>
    <t>t=6Cm,U형회색</t>
    <phoneticPr fontId="2" type="noConversion"/>
  </si>
  <si>
    <t>보차도 경계석(화강석)</t>
    <phoneticPr fontId="2" type="noConversion"/>
  </si>
  <si>
    <t>보차도 경계석(콘크리트)</t>
    <phoneticPr fontId="2" type="noConversion"/>
  </si>
  <si>
    <t>180×205×250×1000</t>
    <phoneticPr fontId="2" type="noConversion"/>
  </si>
  <si>
    <t>도로경계석(화강석)</t>
    <phoneticPr fontId="2" type="noConversion"/>
  </si>
  <si>
    <t>150×150×1000</t>
    <phoneticPr fontId="2" type="noConversion"/>
  </si>
  <si>
    <t>도로경계석(콘크리트)</t>
    <phoneticPr fontId="2" type="noConversion"/>
  </si>
  <si>
    <t>150×150×150×1000</t>
    <phoneticPr fontId="2" type="noConversion"/>
  </si>
  <si>
    <t>콘테이너형 가설사무실</t>
    <phoneticPr fontId="2" type="noConversion"/>
  </si>
  <si>
    <t>3.0×3.0m</t>
    <phoneticPr fontId="2" type="noConversion"/>
  </si>
  <si>
    <t>3.0×6.0m</t>
    <phoneticPr fontId="2" type="noConversion"/>
  </si>
  <si>
    <t>콘테이너형 가설창고</t>
    <phoneticPr fontId="2" type="noConversion"/>
  </si>
  <si>
    <t xml:space="preserve"> 900삼각고휘도</t>
    <phoneticPr fontId="2" type="noConversion"/>
  </si>
  <si>
    <t>내화전선</t>
    <phoneticPr fontId="2" type="noConversion"/>
  </si>
  <si>
    <t>m</t>
    <phoneticPr fontId="2" type="noConversion"/>
  </si>
  <si>
    <t>전구소켓</t>
    <phoneticPr fontId="2" type="noConversion"/>
  </si>
  <si>
    <t>개</t>
    <phoneticPr fontId="2" type="noConversion"/>
  </si>
  <si>
    <t>콘센트</t>
    <phoneticPr fontId="2" type="noConversion"/>
  </si>
  <si>
    <t>노출접2구</t>
    <phoneticPr fontId="2" type="noConversion"/>
  </si>
  <si>
    <t>플러그</t>
    <phoneticPr fontId="2" type="noConversion"/>
  </si>
  <si>
    <t>3P 20A</t>
    <phoneticPr fontId="2" type="noConversion"/>
  </si>
  <si>
    <t>백열등</t>
    <phoneticPr fontId="2" type="noConversion"/>
  </si>
  <si>
    <t>220V100W</t>
    <phoneticPr fontId="2" type="noConversion"/>
  </si>
  <si>
    <t>셋트앙카</t>
    <phoneticPr fontId="2" type="noConversion"/>
  </si>
  <si>
    <t>10mm×100mm</t>
    <phoneticPr fontId="2" type="noConversion"/>
  </si>
  <si>
    <t>로봇신호수</t>
    <phoneticPr fontId="2" type="noConversion"/>
  </si>
  <si>
    <t>한팔작동형</t>
    <phoneticPr fontId="2" type="noConversion"/>
  </si>
  <si>
    <t>set</t>
    <phoneticPr fontId="2" type="noConversion"/>
  </si>
  <si>
    <t>배터리충전기+아답터</t>
    <phoneticPr fontId="2" type="noConversion"/>
  </si>
  <si>
    <t>도로표지용 도료</t>
    <phoneticPr fontId="2" type="noConversion"/>
  </si>
  <si>
    <t>1종,상온형</t>
    <phoneticPr fontId="2" type="noConversion"/>
  </si>
  <si>
    <t>L</t>
    <phoneticPr fontId="2" type="noConversion"/>
  </si>
  <si>
    <t>Kg</t>
    <phoneticPr fontId="2" type="noConversion"/>
  </si>
  <si>
    <t>스텐레스용접봉</t>
    <phoneticPr fontId="2" type="noConversion"/>
  </si>
  <si>
    <t>다이아몬드 블레이드</t>
    <phoneticPr fontId="2" type="noConversion"/>
  </si>
  <si>
    <t>코어비트</t>
    <phoneticPr fontId="2" type="noConversion"/>
  </si>
  <si>
    <t>15.24Cm</t>
    <phoneticPr fontId="2" type="noConversion"/>
  </si>
  <si>
    <t>25.4Cm</t>
    <phoneticPr fontId="2" type="noConversion"/>
  </si>
  <si>
    <t>혼합골재</t>
    <phoneticPr fontId="2" type="noConversion"/>
  </si>
  <si>
    <t>㎥</t>
    <phoneticPr fontId="2" type="noConversion"/>
  </si>
  <si>
    <t>유제</t>
    <phoneticPr fontId="2" type="noConversion"/>
  </si>
  <si>
    <t>MC-1</t>
    <phoneticPr fontId="2" type="noConversion"/>
  </si>
  <si>
    <t>RSC-4</t>
    <phoneticPr fontId="2" type="noConversion"/>
  </si>
  <si>
    <t>아스콘</t>
    <phoneticPr fontId="2" type="noConversion"/>
  </si>
  <si>
    <t>#78</t>
    <phoneticPr fontId="2" type="noConversion"/>
  </si>
  <si>
    <t>ton</t>
    <phoneticPr fontId="2" type="noConversion"/>
  </si>
  <si>
    <t>#467</t>
    <phoneticPr fontId="2" type="noConversion"/>
  </si>
  <si>
    <t>관생생용 PE라이너</t>
    <phoneticPr fontId="2" type="noConversion"/>
  </si>
  <si>
    <t>D150mm,t=5.0mm</t>
    <phoneticPr fontId="2" type="noConversion"/>
  </si>
  <si>
    <t>D200mm,t=5.0mm</t>
    <phoneticPr fontId="2" type="noConversion"/>
  </si>
  <si>
    <t>D250mm,t=5.5mm</t>
    <phoneticPr fontId="2" type="noConversion"/>
  </si>
  <si>
    <t>D300mm,t=6.0mm</t>
    <phoneticPr fontId="2" type="noConversion"/>
  </si>
  <si>
    <t>D350mm,t=6.5mm</t>
    <phoneticPr fontId="2" type="noConversion"/>
  </si>
  <si>
    <t>D400mm,t=7.0mm</t>
    <phoneticPr fontId="2" type="noConversion"/>
  </si>
  <si>
    <t>D450mm,t=7.0mm</t>
    <phoneticPr fontId="2" type="noConversion"/>
  </si>
  <si>
    <t>D500mm,t=7.0mm</t>
    <phoneticPr fontId="2" type="noConversion"/>
  </si>
  <si>
    <t>D600mm,t=7.5mm</t>
    <phoneticPr fontId="2" type="noConversion"/>
  </si>
  <si>
    <t>D700mm,t=9.0mm</t>
    <phoneticPr fontId="2" type="noConversion"/>
  </si>
  <si>
    <t>D800mm,t=10.0mm</t>
    <phoneticPr fontId="2" type="noConversion"/>
  </si>
  <si>
    <t>D900mm,t=11.0mm</t>
    <phoneticPr fontId="2" type="noConversion"/>
  </si>
  <si>
    <t>D1000mm,t=12.0mm</t>
    <phoneticPr fontId="2" type="noConversion"/>
  </si>
  <si>
    <t>D1100mm,t=13.0mm</t>
    <phoneticPr fontId="2" type="noConversion"/>
  </si>
  <si>
    <t>D1200mm,t=13.0mm</t>
    <phoneticPr fontId="2" type="noConversion"/>
  </si>
  <si>
    <t>D1350mm,t=14.0mm</t>
    <phoneticPr fontId="2" type="noConversion"/>
  </si>
  <si>
    <t>비굴착분기 T형 라이너</t>
    <phoneticPr fontId="2" type="noConversion"/>
  </si>
  <si>
    <t>D600~D1200×100</t>
    <phoneticPr fontId="2" type="noConversion"/>
  </si>
  <si>
    <t>D600~D1200×150</t>
    <phoneticPr fontId="2" type="noConversion"/>
  </si>
  <si>
    <t>D600~D1200×200</t>
    <phoneticPr fontId="2" type="noConversion"/>
  </si>
  <si>
    <t>D600~D1200×250</t>
    <phoneticPr fontId="2" type="noConversion"/>
  </si>
  <si>
    <t>D600~D1200×300</t>
    <phoneticPr fontId="2" type="noConversion"/>
  </si>
  <si>
    <t>D600~D1200×400</t>
    <phoneticPr fontId="2" type="noConversion"/>
  </si>
  <si>
    <t>D600~D1200×500</t>
    <phoneticPr fontId="2" type="noConversion"/>
  </si>
  <si>
    <t>D600~D1200×600</t>
    <phoneticPr fontId="2" type="noConversion"/>
  </si>
  <si>
    <t>PE용접봉</t>
    <phoneticPr fontId="2" type="noConversion"/>
  </si>
  <si>
    <t>∮4.0mm, HDPE</t>
    <phoneticPr fontId="2" type="noConversion"/>
  </si>
  <si>
    <t>오성PVC 02-2678-1567</t>
    <phoneticPr fontId="2" type="noConversion"/>
  </si>
  <si>
    <t>스텐레스링</t>
    <phoneticPr fontId="2" type="noConversion"/>
  </si>
  <si>
    <t>100mm(40mm×5mm)</t>
    <phoneticPr fontId="2" type="noConversion"/>
  </si>
  <si>
    <t>150mm(40mm×5mm)</t>
    <phoneticPr fontId="2" type="noConversion"/>
  </si>
  <si>
    <t>200mm(40mm×5mm)</t>
    <phoneticPr fontId="2" type="noConversion"/>
  </si>
  <si>
    <t>250mm(40mm×5mm)</t>
    <phoneticPr fontId="2" type="noConversion"/>
  </si>
  <si>
    <t>300mm(40mm×5mm)</t>
    <phoneticPr fontId="2" type="noConversion"/>
  </si>
  <si>
    <t>400mm(40mm×5mm)</t>
    <phoneticPr fontId="2" type="noConversion"/>
  </si>
  <si>
    <t>450mm(40mm×5mm)</t>
    <phoneticPr fontId="2" type="noConversion"/>
  </si>
  <si>
    <t>500mm(40mm×5mm)</t>
    <phoneticPr fontId="2" type="noConversion"/>
  </si>
  <si>
    <t>600mm(40mm×5mm)</t>
    <phoneticPr fontId="2" type="noConversion"/>
  </si>
  <si>
    <t>700mm(40mm×6mm)</t>
    <phoneticPr fontId="2" type="noConversion"/>
  </si>
  <si>
    <t>800mm(40mm×6mm)</t>
    <phoneticPr fontId="2" type="noConversion"/>
  </si>
  <si>
    <t>900mm(40mm×6mm)</t>
    <phoneticPr fontId="2" type="noConversion"/>
  </si>
  <si>
    <t>1000mm(40mm×6mm)</t>
    <phoneticPr fontId="2" type="noConversion"/>
  </si>
  <si>
    <t>1100mm(40mm×6mm)</t>
    <phoneticPr fontId="2" type="noConversion"/>
  </si>
  <si>
    <t>1200mm(40mm×6mm)</t>
    <phoneticPr fontId="2" type="noConversion"/>
  </si>
  <si>
    <t>1350mm(40mm×6mm)</t>
    <phoneticPr fontId="2" type="noConversion"/>
  </si>
  <si>
    <t>액상접착제</t>
    <phoneticPr fontId="2" type="noConversion"/>
  </si>
  <si>
    <t>3t×40mm×6m</t>
    <phoneticPr fontId="2" type="noConversion"/>
  </si>
  <si>
    <t>안쪽층 테이프</t>
    <phoneticPr fontId="2" type="noConversion"/>
  </si>
  <si>
    <t>t=0.508, B=100</t>
    <phoneticPr fontId="2" type="noConversion"/>
  </si>
  <si>
    <t>㎡</t>
    <phoneticPr fontId="2" type="noConversion"/>
  </si>
  <si>
    <t>바깥쪽층 테이프</t>
    <phoneticPr fontId="2" type="noConversion"/>
  </si>
  <si>
    <t>t=0.381, B=100</t>
    <phoneticPr fontId="2" type="noConversion"/>
  </si>
  <si>
    <t>KP플랜지소켓관</t>
    <phoneticPr fontId="2" type="noConversion"/>
  </si>
  <si>
    <t>D100mm(에폭시분체)</t>
    <phoneticPr fontId="2" type="noConversion"/>
  </si>
  <si>
    <t>D150mm(에폭시분체)</t>
    <phoneticPr fontId="2" type="noConversion"/>
  </si>
  <si>
    <t>D20mm(에폭시분체)</t>
    <phoneticPr fontId="2" type="noConversion"/>
  </si>
  <si>
    <t>D250mm(에폭시분체)</t>
    <phoneticPr fontId="2" type="noConversion"/>
  </si>
  <si>
    <t>D300mm(에폭시분체)</t>
    <phoneticPr fontId="2" type="noConversion"/>
  </si>
  <si>
    <t>D350mm(에폭시분체)</t>
    <phoneticPr fontId="2" type="noConversion"/>
  </si>
  <si>
    <t>D400mm(에폭시분체)</t>
    <phoneticPr fontId="2" type="noConversion"/>
  </si>
  <si>
    <t>D450mm(에폭시분체)</t>
    <phoneticPr fontId="2" type="noConversion"/>
  </si>
  <si>
    <t>D500mm(에폭시분체)</t>
    <phoneticPr fontId="2" type="noConversion"/>
  </si>
  <si>
    <t>D600mm(에폭시분체)</t>
    <phoneticPr fontId="2" type="noConversion"/>
  </si>
  <si>
    <t>D700mm(에폭시분체)</t>
    <phoneticPr fontId="2" type="noConversion"/>
  </si>
  <si>
    <t>D800mm(에폭시분체)</t>
    <phoneticPr fontId="2" type="noConversion"/>
  </si>
  <si>
    <t>D900mm(에폭시분체)</t>
    <phoneticPr fontId="2" type="noConversion"/>
  </si>
  <si>
    <t>D1000mm(에폭시분체)</t>
    <phoneticPr fontId="2" type="noConversion"/>
  </si>
  <si>
    <t>D1100mm(에폭시분체)</t>
    <phoneticPr fontId="2" type="noConversion"/>
  </si>
  <si>
    <t>D1200mm(에폭시분체)</t>
    <phoneticPr fontId="2" type="noConversion"/>
  </si>
  <si>
    <t>플랜지관</t>
    <phoneticPr fontId="2" type="noConversion"/>
  </si>
  <si>
    <t>KP이음관</t>
    <phoneticPr fontId="2" type="noConversion"/>
  </si>
  <si>
    <t>주철이형관</t>
    <phoneticPr fontId="2" type="noConversion"/>
  </si>
  <si>
    <t>D600mm이하</t>
    <phoneticPr fontId="2" type="noConversion"/>
  </si>
  <si>
    <t>D100mm</t>
    <phoneticPr fontId="2" type="noConversion"/>
  </si>
  <si>
    <t>조</t>
    <phoneticPr fontId="2" type="noConversion"/>
  </si>
  <si>
    <t>D150mm</t>
    <phoneticPr fontId="2" type="noConversion"/>
  </si>
  <si>
    <t>D250mm</t>
    <phoneticPr fontId="2" type="noConversion"/>
  </si>
  <si>
    <t>D300mm</t>
    <phoneticPr fontId="2" type="noConversion"/>
  </si>
  <si>
    <t>D350mm</t>
    <phoneticPr fontId="2" type="noConversion"/>
  </si>
  <si>
    <t>D400mm</t>
    <phoneticPr fontId="2" type="noConversion"/>
  </si>
  <si>
    <t>D450mm</t>
    <phoneticPr fontId="2" type="noConversion"/>
  </si>
  <si>
    <t>D500mm</t>
    <phoneticPr fontId="2" type="noConversion"/>
  </si>
  <si>
    <t>D600mm</t>
    <phoneticPr fontId="2" type="noConversion"/>
  </si>
  <si>
    <t>D700mm</t>
    <phoneticPr fontId="2" type="noConversion"/>
  </si>
  <si>
    <t>D800mm</t>
    <phoneticPr fontId="2" type="noConversion"/>
  </si>
  <si>
    <t>D900mm</t>
    <phoneticPr fontId="2" type="noConversion"/>
  </si>
  <si>
    <t>D1000mm</t>
    <phoneticPr fontId="2" type="noConversion"/>
  </si>
  <si>
    <t>D1100mm</t>
    <phoneticPr fontId="2" type="noConversion"/>
  </si>
  <si>
    <t>D1200mm</t>
    <phoneticPr fontId="2" type="noConversion"/>
  </si>
  <si>
    <t>KP접합부속(이탈방지)</t>
    <phoneticPr fontId="2" type="noConversion"/>
  </si>
  <si>
    <t>D200mm</t>
    <phoneticPr fontId="2" type="noConversion"/>
  </si>
  <si>
    <t>플랜지접합부속</t>
    <phoneticPr fontId="2" type="noConversion"/>
  </si>
  <si>
    <t>D1350mm</t>
    <phoneticPr fontId="2" type="noConversion"/>
  </si>
  <si>
    <t>강플랜지</t>
    <phoneticPr fontId="2" type="noConversion"/>
  </si>
  <si>
    <t>분말융착식폴리에틸렌피복관</t>
    <phoneticPr fontId="2" type="noConversion"/>
  </si>
  <si>
    <t>종관D600</t>
    <phoneticPr fontId="2" type="noConversion"/>
  </si>
  <si>
    <t>종관D300</t>
    <phoneticPr fontId="2" type="noConversion"/>
  </si>
  <si>
    <t>종관D100</t>
    <phoneticPr fontId="2" type="noConversion"/>
  </si>
  <si>
    <t>규걱</t>
    <phoneticPr fontId="2" type="noConversion"/>
  </si>
  <si>
    <t>단관</t>
    <phoneticPr fontId="2" type="noConversion"/>
  </si>
  <si>
    <t>수구붙이</t>
    <phoneticPr fontId="2" type="noConversion"/>
  </si>
  <si>
    <t>플랜지붙이</t>
    <phoneticPr fontId="2" type="noConversion"/>
  </si>
  <si>
    <t>주관</t>
    <phoneticPr fontId="2" type="noConversion"/>
  </si>
  <si>
    <t>종관</t>
    <phoneticPr fontId="2" type="noConversion"/>
  </si>
  <si>
    <t>1수1악T형관</t>
    <phoneticPr fontId="2" type="noConversion"/>
  </si>
  <si>
    <t>2악T형관</t>
    <phoneticPr fontId="2" type="noConversion"/>
  </si>
  <si>
    <t>1악단관</t>
    <phoneticPr fontId="2" type="noConversion"/>
  </si>
  <si>
    <t>D100mm×0.6</t>
    <phoneticPr fontId="2" type="noConversion"/>
  </si>
  <si>
    <t>D150mm×0.6</t>
    <phoneticPr fontId="2" type="noConversion"/>
  </si>
  <si>
    <t>D200mm×0.6</t>
    <phoneticPr fontId="2" type="noConversion"/>
  </si>
  <si>
    <t>D250mm×0.6</t>
    <phoneticPr fontId="2" type="noConversion"/>
  </si>
  <si>
    <t>D300mm×0.6</t>
    <phoneticPr fontId="2" type="noConversion"/>
  </si>
  <si>
    <t>D350mm×0.6</t>
    <phoneticPr fontId="2" type="noConversion"/>
  </si>
  <si>
    <t>D400mm×0.6</t>
    <phoneticPr fontId="2" type="noConversion"/>
  </si>
  <si>
    <t>D450mm×0.6</t>
    <phoneticPr fontId="2" type="noConversion"/>
  </si>
  <si>
    <t>D500mm×0.6</t>
    <phoneticPr fontId="2" type="noConversion"/>
  </si>
  <si>
    <t>D600mm×0.6</t>
    <phoneticPr fontId="2" type="noConversion"/>
  </si>
  <si>
    <t>D700mm×0.6</t>
    <phoneticPr fontId="2" type="noConversion"/>
  </si>
  <si>
    <t>D800mm×0.6</t>
    <phoneticPr fontId="2" type="noConversion"/>
  </si>
  <si>
    <t>D900mm×0.6</t>
    <phoneticPr fontId="2" type="noConversion"/>
  </si>
  <si>
    <t>D1000mm×0.6</t>
    <phoneticPr fontId="2" type="noConversion"/>
  </si>
  <si>
    <t>D1100mm×0.6</t>
    <phoneticPr fontId="2" type="noConversion"/>
  </si>
  <si>
    <t>D1200mm×0.6</t>
    <phoneticPr fontId="2" type="noConversion"/>
  </si>
  <si>
    <t>D1350mm×0.6</t>
    <phoneticPr fontId="2" type="noConversion"/>
  </si>
  <si>
    <t>강이음관</t>
    <phoneticPr fontId="2" type="noConversion"/>
  </si>
  <si>
    <t>D600mm×600</t>
    <phoneticPr fontId="2" type="noConversion"/>
  </si>
  <si>
    <t>D700mm×600</t>
    <phoneticPr fontId="2" type="noConversion"/>
  </si>
  <si>
    <t>D800mm×600</t>
    <phoneticPr fontId="2" type="noConversion"/>
  </si>
  <si>
    <t>D900mm×600</t>
    <phoneticPr fontId="2" type="noConversion"/>
  </si>
  <si>
    <t>D1000mm×600</t>
    <phoneticPr fontId="2" type="noConversion"/>
  </si>
  <si>
    <t>D1100mm×600</t>
    <phoneticPr fontId="2" type="noConversion"/>
  </si>
  <si>
    <t>D1200mm×600</t>
    <phoneticPr fontId="2" type="noConversion"/>
  </si>
  <si>
    <t>D1350mm×600</t>
    <phoneticPr fontId="2" type="noConversion"/>
  </si>
  <si>
    <t>마개플랜지</t>
    <phoneticPr fontId="2" type="noConversion"/>
  </si>
  <si>
    <t>공기변용플랜지뚜껑</t>
    <phoneticPr fontId="2" type="noConversion"/>
  </si>
  <si>
    <t>D600mm×80</t>
    <phoneticPr fontId="2" type="noConversion"/>
  </si>
  <si>
    <t>D600mm×100</t>
    <phoneticPr fontId="2" type="noConversion"/>
  </si>
  <si>
    <t>D600mm×150</t>
    <phoneticPr fontId="2" type="noConversion"/>
  </si>
  <si>
    <t>D600mm×200</t>
    <phoneticPr fontId="2" type="noConversion"/>
  </si>
  <si>
    <t>부단수할정자관</t>
    <phoneticPr fontId="2" type="noConversion"/>
  </si>
  <si>
    <t>D100mm×80</t>
    <phoneticPr fontId="2" type="noConversion"/>
  </si>
  <si>
    <t>D100mm×100</t>
    <phoneticPr fontId="2" type="noConversion"/>
  </si>
  <si>
    <t>D150mm×80</t>
    <phoneticPr fontId="2" type="noConversion"/>
  </si>
  <si>
    <t>D150mm×100</t>
    <phoneticPr fontId="2" type="noConversion"/>
  </si>
  <si>
    <t>D150mm×150</t>
    <phoneticPr fontId="2" type="noConversion"/>
  </si>
  <si>
    <t>D200mm×80</t>
    <phoneticPr fontId="2" type="noConversion"/>
  </si>
  <si>
    <t>D200mm×100</t>
    <phoneticPr fontId="2" type="noConversion"/>
  </si>
  <si>
    <t>D200mm×150</t>
    <phoneticPr fontId="2" type="noConversion"/>
  </si>
  <si>
    <t>D200mm×200</t>
    <phoneticPr fontId="2" type="noConversion"/>
  </si>
  <si>
    <t>D250mm×80</t>
    <phoneticPr fontId="2" type="noConversion"/>
  </si>
  <si>
    <t>D250mm×100</t>
    <phoneticPr fontId="2" type="noConversion"/>
  </si>
  <si>
    <t>D250mm×150</t>
    <phoneticPr fontId="2" type="noConversion"/>
  </si>
  <si>
    <t>D250mm×200</t>
    <phoneticPr fontId="2" type="noConversion"/>
  </si>
  <si>
    <t>D250mm×250</t>
    <phoneticPr fontId="2" type="noConversion"/>
  </si>
  <si>
    <t>D300mm×80</t>
    <phoneticPr fontId="2" type="noConversion"/>
  </si>
  <si>
    <t>D300mm×100</t>
    <phoneticPr fontId="2" type="noConversion"/>
  </si>
  <si>
    <t>D300mm×150</t>
    <phoneticPr fontId="2" type="noConversion"/>
  </si>
  <si>
    <t>D300mm×200</t>
    <phoneticPr fontId="2" type="noConversion"/>
  </si>
  <si>
    <t>D300mm×250</t>
    <phoneticPr fontId="2" type="noConversion"/>
  </si>
  <si>
    <t>D300mm×300</t>
    <phoneticPr fontId="2" type="noConversion"/>
  </si>
  <si>
    <t>D350mm×80</t>
    <phoneticPr fontId="2" type="noConversion"/>
  </si>
  <si>
    <t>D350mm×100</t>
    <phoneticPr fontId="2" type="noConversion"/>
  </si>
  <si>
    <t>D350mm×150</t>
    <phoneticPr fontId="2" type="noConversion"/>
  </si>
  <si>
    <t>D350mm×200</t>
    <phoneticPr fontId="2" type="noConversion"/>
  </si>
  <si>
    <t>D350mm×250</t>
    <phoneticPr fontId="2" type="noConversion"/>
  </si>
  <si>
    <t>D350mm×300</t>
    <phoneticPr fontId="2" type="noConversion"/>
  </si>
  <si>
    <t>D350mm×350</t>
    <phoneticPr fontId="2" type="noConversion"/>
  </si>
  <si>
    <t>D400mm×80</t>
    <phoneticPr fontId="2" type="noConversion"/>
  </si>
  <si>
    <t>D400mm×100</t>
    <phoneticPr fontId="2" type="noConversion"/>
  </si>
  <si>
    <t>D400mm×150</t>
    <phoneticPr fontId="2" type="noConversion"/>
  </si>
  <si>
    <t>D400mm×200</t>
    <phoneticPr fontId="2" type="noConversion"/>
  </si>
  <si>
    <t>D400mm×250</t>
    <phoneticPr fontId="2" type="noConversion"/>
  </si>
  <si>
    <t>D400mm×300</t>
    <phoneticPr fontId="2" type="noConversion"/>
  </si>
  <si>
    <t>D400mm×350</t>
    <phoneticPr fontId="2" type="noConversion"/>
  </si>
  <si>
    <t>D400mm×400</t>
    <phoneticPr fontId="2" type="noConversion"/>
  </si>
  <si>
    <t>D450mm×80</t>
    <phoneticPr fontId="2" type="noConversion"/>
  </si>
  <si>
    <t>D450mm×100</t>
    <phoneticPr fontId="2" type="noConversion"/>
  </si>
  <si>
    <t>D450mm×150</t>
    <phoneticPr fontId="2" type="noConversion"/>
  </si>
  <si>
    <t>D450mm×200</t>
    <phoneticPr fontId="2" type="noConversion"/>
  </si>
  <si>
    <t>D450mm×250</t>
    <phoneticPr fontId="2" type="noConversion"/>
  </si>
  <si>
    <t>D450mm×300</t>
    <phoneticPr fontId="2" type="noConversion"/>
  </si>
  <si>
    <t>D500mm×80</t>
    <phoneticPr fontId="2" type="noConversion"/>
  </si>
  <si>
    <t>D500mm×100</t>
    <phoneticPr fontId="2" type="noConversion"/>
  </si>
  <si>
    <t>D500mm×150</t>
    <phoneticPr fontId="2" type="noConversion"/>
  </si>
  <si>
    <t>D500mm×200</t>
    <phoneticPr fontId="2" type="noConversion"/>
  </si>
  <si>
    <t>D500mm×250</t>
    <phoneticPr fontId="2" type="noConversion"/>
  </si>
  <si>
    <t>D500mm×300</t>
    <phoneticPr fontId="2" type="noConversion"/>
  </si>
  <si>
    <t>D500mm×350</t>
    <phoneticPr fontId="2" type="noConversion"/>
  </si>
  <si>
    <t>D500mm×400</t>
    <phoneticPr fontId="2" type="noConversion"/>
  </si>
  <si>
    <t>D500mm×500</t>
    <phoneticPr fontId="2" type="noConversion"/>
  </si>
  <si>
    <t>D600mm×250</t>
    <phoneticPr fontId="2" type="noConversion"/>
  </si>
  <si>
    <t>D600mm×300</t>
    <phoneticPr fontId="2" type="noConversion"/>
  </si>
  <si>
    <t>D600mm×350</t>
    <phoneticPr fontId="2" type="noConversion"/>
  </si>
  <si>
    <t>D600mm×400</t>
    <phoneticPr fontId="2" type="noConversion"/>
  </si>
  <si>
    <t>D700mm×80</t>
    <phoneticPr fontId="2" type="noConversion"/>
  </si>
  <si>
    <t>D700mm×100</t>
    <phoneticPr fontId="2" type="noConversion"/>
  </si>
  <si>
    <t>D700mm×150</t>
    <phoneticPr fontId="2" type="noConversion"/>
  </si>
  <si>
    <t>D700mm×200</t>
    <phoneticPr fontId="2" type="noConversion"/>
  </si>
  <si>
    <t>D700mm×250</t>
    <phoneticPr fontId="2" type="noConversion"/>
  </si>
  <si>
    <t>D700mm×300</t>
    <phoneticPr fontId="2" type="noConversion"/>
  </si>
  <si>
    <t>D700mm×350</t>
    <phoneticPr fontId="2" type="noConversion"/>
  </si>
  <si>
    <t>D700mm×400</t>
    <phoneticPr fontId="2" type="noConversion"/>
  </si>
  <si>
    <t>D700mm×500</t>
    <phoneticPr fontId="2" type="noConversion"/>
  </si>
  <si>
    <t>D800mm×80</t>
    <phoneticPr fontId="2" type="noConversion"/>
  </si>
  <si>
    <t>D800mm×100</t>
    <phoneticPr fontId="2" type="noConversion"/>
  </si>
  <si>
    <t>D800mm×150</t>
    <phoneticPr fontId="2" type="noConversion"/>
  </si>
  <si>
    <t>D800mm×200</t>
    <phoneticPr fontId="2" type="noConversion"/>
  </si>
  <si>
    <t>D800mm×250</t>
    <phoneticPr fontId="2" type="noConversion"/>
  </si>
  <si>
    <t>D800mm×300</t>
    <phoneticPr fontId="2" type="noConversion"/>
  </si>
  <si>
    <t>D800mm×350</t>
    <phoneticPr fontId="2" type="noConversion"/>
  </si>
  <si>
    <t>D800mm×400</t>
    <phoneticPr fontId="2" type="noConversion"/>
  </si>
  <si>
    <t>D800mm×500</t>
    <phoneticPr fontId="2" type="noConversion"/>
  </si>
  <si>
    <t>D900mm×80</t>
    <phoneticPr fontId="2" type="noConversion"/>
  </si>
  <si>
    <t>D900mm×100</t>
    <phoneticPr fontId="2" type="noConversion"/>
  </si>
  <si>
    <t>D900mm×150</t>
    <phoneticPr fontId="2" type="noConversion"/>
  </si>
  <si>
    <t>D900mm×200</t>
    <phoneticPr fontId="2" type="noConversion"/>
  </si>
  <si>
    <t>D900mm×250</t>
    <phoneticPr fontId="2" type="noConversion"/>
  </si>
  <si>
    <t>D900mm×300</t>
    <phoneticPr fontId="2" type="noConversion"/>
  </si>
  <si>
    <t>D900mm×350</t>
    <phoneticPr fontId="2" type="noConversion"/>
  </si>
  <si>
    <t>D900mm×400</t>
    <phoneticPr fontId="2" type="noConversion"/>
  </si>
  <si>
    <t>D900mm×500</t>
    <phoneticPr fontId="2" type="noConversion"/>
  </si>
  <si>
    <t>D1000mm×80</t>
    <phoneticPr fontId="2" type="noConversion"/>
  </si>
  <si>
    <t>D1000mm×100</t>
    <phoneticPr fontId="2" type="noConversion"/>
  </si>
  <si>
    <t>D1000mm×150</t>
    <phoneticPr fontId="2" type="noConversion"/>
  </si>
  <si>
    <t>D1000mm×200</t>
    <phoneticPr fontId="2" type="noConversion"/>
  </si>
  <si>
    <t>D1000mm×250</t>
    <phoneticPr fontId="2" type="noConversion"/>
  </si>
  <si>
    <t>D1000mm×300</t>
    <phoneticPr fontId="2" type="noConversion"/>
  </si>
  <si>
    <t>D1000mm×350</t>
    <phoneticPr fontId="2" type="noConversion"/>
  </si>
  <si>
    <t>D1000mm×400</t>
    <phoneticPr fontId="2" type="noConversion"/>
  </si>
  <si>
    <t>D1000mm×500</t>
    <phoneticPr fontId="2" type="noConversion"/>
  </si>
  <si>
    <t>새들붙이 분수전</t>
    <phoneticPr fontId="2" type="noConversion"/>
  </si>
  <si>
    <t>일반공기용 호스</t>
    <phoneticPr fontId="2" type="noConversion"/>
  </si>
  <si>
    <t>∮6</t>
    <phoneticPr fontId="2" type="noConversion"/>
  </si>
  <si>
    <t>조합페인트</t>
    <phoneticPr fontId="2" type="noConversion"/>
  </si>
  <si>
    <t>KSM6020 1급 백색</t>
    <phoneticPr fontId="2" type="noConversion"/>
  </si>
  <si>
    <t xml:space="preserve">1수1악T형관(B) </t>
    <phoneticPr fontId="2" type="noConversion"/>
  </si>
  <si>
    <t xml:space="preserve">2악T형관(B) </t>
    <phoneticPr fontId="2" type="noConversion"/>
  </si>
  <si>
    <t>D900×100</t>
    <phoneticPr fontId="2" type="noConversion"/>
  </si>
  <si>
    <t>소화전(지상식,쌍구형)</t>
    <phoneticPr fontId="2" type="noConversion"/>
  </si>
  <si>
    <t>조</t>
    <phoneticPr fontId="2" type="noConversion"/>
  </si>
  <si>
    <t>유로폼</t>
    <phoneticPr fontId="2" type="noConversion"/>
  </si>
  <si>
    <t>600×1200mm</t>
    <phoneticPr fontId="2" type="noConversion"/>
  </si>
  <si>
    <t>장</t>
    <phoneticPr fontId="2" type="noConversion"/>
  </si>
  <si>
    <t>내부코너패널</t>
    <phoneticPr fontId="2" type="noConversion"/>
  </si>
  <si>
    <t>웨지핀</t>
    <phoneticPr fontId="2" type="noConversion"/>
  </si>
  <si>
    <t>개</t>
    <phoneticPr fontId="2" type="noConversion"/>
  </si>
  <si>
    <t>플랫타이</t>
    <phoneticPr fontId="2" type="noConversion"/>
  </si>
  <si>
    <t>L=200mm</t>
    <phoneticPr fontId="2" type="noConversion"/>
  </si>
  <si>
    <t>Steel</t>
    <phoneticPr fontId="2" type="noConversion"/>
  </si>
  <si>
    <t>슬리브코너패널</t>
    <phoneticPr fontId="2" type="noConversion"/>
  </si>
  <si>
    <t>보</t>
    <phoneticPr fontId="2" type="noConversion"/>
  </si>
  <si>
    <t>200×1200mm</t>
    <phoneticPr fontId="2" type="noConversion"/>
  </si>
  <si>
    <t>드롭헤드</t>
    <phoneticPr fontId="2" type="noConversion"/>
  </si>
  <si>
    <t>제수변 받침통</t>
    <phoneticPr fontId="2" type="noConversion"/>
  </si>
  <si>
    <t>350×450mm(150~300)</t>
    <phoneticPr fontId="2" type="noConversion"/>
  </si>
  <si>
    <t>개</t>
    <phoneticPr fontId="2" type="noConversion"/>
  </si>
  <si>
    <t>2014년 1월기준</t>
    <phoneticPr fontId="2" type="noConversion"/>
  </si>
  <si>
    <t>250×300mm(80~100)</t>
    <phoneticPr fontId="2" type="noConversion"/>
  </si>
  <si>
    <t>신호봉</t>
    <phoneticPr fontId="2" type="noConversion"/>
  </si>
  <si>
    <t>연마지석</t>
    <phoneticPr fontId="2" type="noConversion"/>
  </si>
  <si>
    <t>동서화학</t>
    <phoneticPr fontId="2" type="noConversion"/>
  </si>
  <si>
    <t>동서화학</t>
    <phoneticPr fontId="2" type="noConversion"/>
  </si>
  <si>
    <t>㈜신우산업방식</t>
    <phoneticPr fontId="2" type="noConversion"/>
  </si>
  <si>
    <t>충진용매스틱</t>
    <phoneticPr fontId="2" type="noConversion"/>
  </si>
  <si>
    <t>D80mm×15mm(주철관용)</t>
    <phoneticPr fontId="2" type="noConversion"/>
  </si>
  <si>
    <t>D80mm×20mm(주철관용)</t>
    <phoneticPr fontId="2" type="noConversion"/>
  </si>
  <si>
    <t>D80mm×25mm(주철관용)</t>
    <phoneticPr fontId="2" type="noConversion"/>
  </si>
  <si>
    <t>D80mm×32mm(주철관용)</t>
    <phoneticPr fontId="2" type="noConversion"/>
  </si>
  <si>
    <t>D80mm×40mm(주철관용)</t>
    <phoneticPr fontId="2" type="noConversion"/>
  </si>
  <si>
    <t>D100mm×15mm(주철관용)</t>
    <phoneticPr fontId="2" type="noConversion"/>
  </si>
  <si>
    <t>D100mm×20mm(주철관용)</t>
    <phoneticPr fontId="2" type="noConversion"/>
  </si>
  <si>
    <t>D100mm×25mm(주철관용)</t>
    <phoneticPr fontId="2" type="noConversion"/>
  </si>
  <si>
    <t>D100mm×32mm(주철관용)</t>
    <phoneticPr fontId="2" type="noConversion"/>
  </si>
  <si>
    <t>D100mm×40mm(주철관용)</t>
    <phoneticPr fontId="2" type="noConversion"/>
  </si>
  <si>
    <t>D100mm×50mm(주철관용)</t>
    <phoneticPr fontId="2" type="noConversion"/>
  </si>
  <si>
    <t>D150mm×15mm(주철관용)</t>
    <phoneticPr fontId="2" type="noConversion"/>
  </si>
  <si>
    <t>D150mm×20mm(주철관용)</t>
    <phoneticPr fontId="2" type="noConversion"/>
  </si>
  <si>
    <t>D150mm×25mm(주철관용)</t>
    <phoneticPr fontId="2" type="noConversion"/>
  </si>
  <si>
    <t>D150mm×32mm(주철관용)</t>
    <phoneticPr fontId="2" type="noConversion"/>
  </si>
  <si>
    <t>D150mm×40mm(주철관용)</t>
    <phoneticPr fontId="2" type="noConversion"/>
  </si>
  <si>
    <t>D200mm×15mm(주철관용)</t>
    <phoneticPr fontId="2" type="noConversion"/>
  </si>
  <si>
    <t>D200mm×20mm(주철관용)</t>
    <phoneticPr fontId="2" type="noConversion"/>
  </si>
  <si>
    <t>D200mm×25mm(주철관용)</t>
    <phoneticPr fontId="2" type="noConversion"/>
  </si>
  <si>
    <t>D200mm×32mm(주철관용)</t>
    <phoneticPr fontId="2" type="noConversion"/>
  </si>
  <si>
    <t>D200mm×40mm(주철관용)</t>
    <phoneticPr fontId="2" type="noConversion"/>
  </si>
  <si>
    <t>D200mm×50mm(주철관용)</t>
    <phoneticPr fontId="2" type="noConversion"/>
  </si>
  <si>
    <t>D250mm×15mm(주철관용)</t>
    <phoneticPr fontId="2" type="noConversion"/>
  </si>
  <si>
    <t>D250mm×20mm(주철관용)</t>
    <phoneticPr fontId="2" type="noConversion"/>
  </si>
  <si>
    <t>D250mm×25mm(주철관용)</t>
    <phoneticPr fontId="2" type="noConversion"/>
  </si>
  <si>
    <t>D250mm×32mm(주철관용)</t>
    <phoneticPr fontId="2" type="noConversion"/>
  </si>
  <si>
    <t>D250mm×40mm(주철관용)</t>
    <phoneticPr fontId="2" type="noConversion"/>
  </si>
  <si>
    <t>D250mm×50mm(주철관용)</t>
    <phoneticPr fontId="2" type="noConversion"/>
  </si>
  <si>
    <t>D300mm×15mm(주철관용)</t>
    <phoneticPr fontId="2" type="noConversion"/>
  </si>
  <si>
    <t>D300mm×20mm(주철관용)</t>
    <phoneticPr fontId="2" type="noConversion"/>
  </si>
  <si>
    <t>D300mm×25mm(주철관용)</t>
    <phoneticPr fontId="2" type="noConversion"/>
  </si>
  <si>
    <t>D300mm×32mm(주철관용)</t>
    <phoneticPr fontId="2" type="noConversion"/>
  </si>
  <si>
    <t>D300mm×40mm(주철관용)</t>
    <phoneticPr fontId="2" type="noConversion"/>
  </si>
  <si>
    <t>D300mm×50mm(주철관용)</t>
    <phoneticPr fontId="2" type="noConversion"/>
  </si>
  <si>
    <t>D100mm(본드접합용)</t>
    <phoneticPr fontId="2" type="noConversion"/>
  </si>
  <si>
    <t>D150mm(본드접합용)</t>
    <phoneticPr fontId="2" type="noConversion"/>
  </si>
  <si>
    <t>하45</t>
    <phoneticPr fontId="2" type="noConversion"/>
  </si>
  <si>
    <t>PIW-13</t>
    <phoneticPr fontId="2" type="noConversion"/>
  </si>
  <si>
    <t>중량 A</t>
    <phoneticPr fontId="2" type="noConversion"/>
  </si>
  <si>
    <t>N75</t>
    <phoneticPr fontId="2" type="noConversion"/>
  </si>
  <si>
    <t>하10</t>
    <phoneticPr fontId="2" type="noConversion"/>
  </si>
  <si>
    <t>가림막휀스</t>
    <phoneticPr fontId="2" type="noConversion"/>
  </si>
  <si>
    <t>방수용 EL소켓</t>
    <phoneticPr fontId="2" type="noConversion"/>
  </si>
  <si>
    <t>고무호스</t>
    <phoneticPr fontId="2" type="noConversion"/>
  </si>
  <si>
    <t>LH16(0.6㎥용)</t>
    <phoneticPr fontId="2" type="noConversion"/>
  </si>
  <si>
    <t>GS칼텍스</t>
    <phoneticPr fontId="2" type="noConversion"/>
  </si>
  <si>
    <t>250×250×1000</t>
    <phoneticPr fontId="2" type="noConversion"/>
  </si>
  <si>
    <t>D200mm</t>
    <phoneticPr fontId="2" type="noConversion"/>
  </si>
  <si>
    <t>신너의 비중 0.9Kg/L</t>
    <phoneticPr fontId="2" type="noConversion"/>
  </si>
  <si>
    <t>Kg</t>
    <phoneticPr fontId="2" type="noConversion"/>
  </si>
  <si>
    <t>강관내부 도복장용</t>
    <phoneticPr fontId="2" type="noConversion"/>
  </si>
  <si>
    <t>에피워터 E-135</t>
    <phoneticPr fontId="2" type="noConversion"/>
  </si>
  <si>
    <t>무연</t>
    <phoneticPr fontId="2" type="noConversion"/>
  </si>
  <si>
    <t>하76</t>
    <phoneticPr fontId="2" type="noConversion"/>
  </si>
  <si>
    <t>205×25mm(갈색A)</t>
    <phoneticPr fontId="2" type="noConversion"/>
  </si>
  <si>
    <t>소프트스틸</t>
    <phoneticPr fontId="2" type="noConversion"/>
  </si>
  <si>
    <t>D400mm×15mm(주철관용)</t>
    <phoneticPr fontId="2" type="noConversion"/>
  </si>
  <si>
    <t>D400mm×20mm(주철관용)</t>
    <phoneticPr fontId="2" type="noConversion"/>
  </si>
  <si>
    <t>D400mm×25mm(주철관용)</t>
    <phoneticPr fontId="2" type="noConversion"/>
  </si>
  <si>
    <t>D400mm×32mm(주철관용)</t>
    <phoneticPr fontId="2" type="noConversion"/>
  </si>
  <si>
    <t>D400mm×40mm(주철관용)</t>
    <phoneticPr fontId="2" type="noConversion"/>
  </si>
  <si>
    <t>D400mm×50mm(주철관용)</t>
    <phoneticPr fontId="2" type="noConversion"/>
  </si>
  <si>
    <t>중량</t>
    <phoneticPr fontId="2" type="noConversion"/>
  </si>
  <si>
    <t>900mm(40mm×9mm)</t>
    <phoneticPr fontId="2" type="noConversion"/>
  </si>
  <si>
    <t>1000mm(40mm×9mm)</t>
    <phoneticPr fontId="2" type="noConversion"/>
  </si>
  <si>
    <t>1100mm(40mm×9mm)</t>
    <phoneticPr fontId="2" type="noConversion"/>
  </si>
  <si>
    <t>1200mm(40mm×9mm)</t>
    <phoneticPr fontId="2" type="noConversion"/>
  </si>
  <si>
    <t>1350mm(40mm×9mm)</t>
    <phoneticPr fontId="2" type="noConversion"/>
  </si>
  <si>
    <t>물가자료-emulsion type2</t>
    <phoneticPr fontId="2" type="noConversion"/>
  </si>
  <si>
    <t>㈜한국수도</t>
    <phoneticPr fontId="2" type="noConversion"/>
  </si>
  <si>
    <t>2.5㎟×2C(FFR-8)</t>
    <phoneticPr fontId="2" type="noConversion"/>
  </si>
  <si>
    <t>백색,노란색평균단가</t>
    <phoneticPr fontId="2" type="noConversion"/>
  </si>
  <si>
    <t>고휘도도로용</t>
    <phoneticPr fontId="2" type="noConversion"/>
  </si>
  <si>
    <t>도로표지용 유리알</t>
    <phoneticPr fontId="2" type="noConversion"/>
  </si>
  <si>
    <t>인터넷견적가</t>
    <phoneticPr fontId="2" type="noConversion"/>
  </si>
  <si>
    <t>견적가</t>
    <phoneticPr fontId="2" type="noConversion"/>
  </si>
  <si>
    <t>KP접합부속(2종)</t>
    <phoneticPr fontId="2" type="noConversion"/>
  </si>
  <si>
    <t>대,중평균단가</t>
    <phoneticPr fontId="2" type="noConversion"/>
  </si>
  <si>
    <t>대,소평균단가</t>
    <phoneticPr fontId="2" type="noConversion"/>
  </si>
  <si>
    <t>2016년도 단가적용</t>
    <phoneticPr fontId="2" type="noConversion"/>
  </si>
  <si>
    <t>M12×500mm</t>
    <phoneticPr fontId="2" type="noConversion"/>
  </si>
  <si>
    <t>핀볼트(너트포함)</t>
    <phoneticPr fontId="2" type="noConversion"/>
  </si>
  <si>
    <t>후크</t>
    <phoneticPr fontId="2" type="noConversion"/>
  </si>
  <si>
    <t>파이프 크램프</t>
    <phoneticPr fontId="2" type="noConversion"/>
  </si>
  <si>
    <t>48.6∮×48.6∮</t>
    <phoneticPr fontId="2" type="noConversion"/>
  </si>
  <si>
    <t>개</t>
    <phoneticPr fontId="2" type="noConversion"/>
  </si>
  <si>
    <t>100×150</t>
    <phoneticPr fontId="2" type="noConversion"/>
  </si>
  <si>
    <t>1990×750×200,280kg</t>
    <phoneticPr fontId="2" type="noConversion"/>
  </si>
  <si>
    <t>복공판(1-B형)</t>
    <phoneticPr fontId="2" type="noConversion"/>
  </si>
  <si>
    <t>YX20/32</t>
    <phoneticPr fontId="2" type="noConversion"/>
  </si>
  <si>
    <t>1500*410*900mm</t>
    <phoneticPr fontId="2" type="noConversion"/>
  </si>
  <si>
    <t>(H)1200×2000(∮31.8)</t>
    <phoneticPr fontId="2" type="noConversion"/>
  </si>
  <si>
    <t>450×600(초고휘도,양면)</t>
    <phoneticPr fontId="2" type="noConversion"/>
  </si>
  <si>
    <t>40mm,보조기층용</t>
    <phoneticPr fontId="2" type="noConversion"/>
  </si>
  <si>
    <t>D100×65×65mm</t>
    <phoneticPr fontId="2" type="noConversion"/>
  </si>
  <si>
    <t>에폭시용,DR-100</t>
    <phoneticPr fontId="2" type="noConversion"/>
  </si>
  <si>
    <t>무수축몰탈(초속경)</t>
    <phoneticPr fontId="2" type="noConversion"/>
  </si>
  <si>
    <t>REMIGROUT QP600</t>
    <phoneticPr fontId="2" type="noConversion"/>
  </si>
  <si>
    <t>Kg</t>
    <phoneticPr fontId="2" type="noConversion"/>
  </si>
  <si>
    <t>물가정보단가 적용</t>
    <phoneticPr fontId="2" type="noConversion"/>
  </si>
  <si>
    <t>LPG</t>
    <phoneticPr fontId="2" type="noConversion"/>
  </si>
  <si>
    <t>Kg</t>
    <phoneticPr fontId="2" type="noConversion"/>
  </si>
  <si>
    <t>프로판가스</t>
    <phoneticPr fontId="2" type="noConversion"/>
  </si>
  <si>
    <t>하32</t>
    <phoneticPr fontId="2" type="noConversion"/>
  </si>
  <si>
    <t>용접공</t>
    <phoneticPr fontId="2" type="noConversion"/>
  </si>
  <si>
    <t>특별인부</t>
    <phoneticPr fontId="2" type="noConversion"/>
  </si>
  <si>
    <t>산소</t>
    <phoneticPr fontId="2" type="noConversion"/>
  </si>
  <si>
    <t>개</t>
    <phoneticPr fontId="2" type="noConversion"/>
  </si>
  <si>
    <t>180×200×1000</t>
    <phoneticPr fontId="2" type="noConversion"/>
  </si>
  <si>
    <t>200×250×1000</t>
    <phoneticPr fontId="2" type="noConversion"/>
  </si>
  <si>
    <t>200×300×1000</t>
    <phoneticPr fontId="2" type="noConversion"/>
  </si>
  <si>
    <t>210×300×1000</t>
    <phoneticPr fontId="2" type="noConversion"/>
  </si>
  <si>
    <t>도로 경계석(화강석)</t>
    <phoneticPr fontId="2" type="noConversion"/>
  </si>
  <si>
    <t>100×100×1000</t>
    <phoneticPr fontId="2" type="noConversion"/>
  </si>
  <si>
    <t>보차도 경계석(콘트리트)</t>
    <phoneticPr fontId="2" type="noConversion"/>
  </si>
  <si>
    <t>150×170×200×1000</t>
    <phoneticPr fontId="2" type="noConversion"/>
  </si>
  <si>
    <t>180×210×300×1000</t>
    <phoneticPr fontId="2" type="noConversion"/>
  </si>
  <si>
    <t>120×120×120×1000</t>
    <phoneticPr fontId="2" type="noConversion"/>
  </si>
  <si>
    <t>150×150×120×1000</t>
    <phoneticPr fontId="2" type="noConversion"/>
  </si>
  <si>
    <t>에어탑(상수도공사중)</t>
    <phoneticPr fontId="2" type="noConversion"/>
  </si>
  <si>
    <t>3.0m×0.8,유선(발전기)</t>
    <phoneticPr fontId="2" type="noConversion"/>
  </si>
  <si>
    <t>조</t>
    <phoneticPr fontId="2" type="noConversion"/>
  </si>
  <si>
    <t>우천형글라스비드</t>
    <phoneticPr fontId="2" type="noConversion"/>
  </si>
  <si>
    <t>kg</t>
    <phoneticPr fontId="2" type="noConversion"/>
  </si>
  <si>
    <t>알곤</t>
    <phoneticPr fontId="2" type="noConversion"/>
  </si>
  <si>
    <t>하33</t>
    <phoneticPr fontId="2" type="noConversion"/>
  </si>
  <si>
    <t>COMFIX I-360</t>
    <phoneticPr fontId="2" type="noConversion"/>
  </si>
  <si>
    <t>㎖</t>
    <phoneticPr fontId="2" type="noConversion"/>
  </si>
  <si>
    <t>케미칼 앙카</t>
    <phoneticPr fontId="2" type="noConversion"/>
  </si>
  <si>
    <t>개</t>
    <phoneticPr fontId="2" type="noConversion"/>
  </si>
  <si>
    <t>M16</t>
    <phoneticPr fontId="2" type="noConversion"/>
  </si>
  <si>
    <t>KP직관(2종관)</t>
    <phoneticPr fontId="2" type="noConversion"/>
  </si>
  <si>
    <t>본</t>
    <phoneticPr fontId="2" type="noConversion"/>
  </si>
  <si>
    <t>1수강관(F12)</t>
    <phoneticPr fontId="2" type="noConversion"/>
  </si>
  <si>
    <t>초속경시멘트</t>
    <phoneticPr fontId="2" type="noConversion"/>
  </si>
  <si>
    <t>380×380×700mm</t>
    <phoneticPr fontId="2" type="noConversion"/>
  </si>
  <si>
    <t>라바콘(칼라콘)</t>
    <phoneticPr fontId="2" type="noConversion"/>
  </si>
  <si>
    <t>∮80*200*450H(차선유도봉기준)</t>
    <phoneticPr fontId="2" type="noConversion"/>
  </si>
  <si>
    <t>D700mm~D800mm</t>
    <phoneticPr fontId="2" type="noConversion"/>
  </si>
  <si>
    <t>D900mm~D1000mm</t>
    <phoneticPr fontId="2" type="noConversion"/>
  </si>
  <si>
    <t xml:space="preserve">수구붙이 </t>
    <phoneticPr fontId="2" type="noConversion"/>
  </si>
  <si>
    <t>M당</t>
    <phoneticPr fontId="2" type="noConversion"/>
  </si>
  <si>
    <t>본당</t>
    <phoneticPr fontId="2" type="noConversion"/>
  </si>
  <si>
    <t>계</t>
    <phoneticPr fontId="2" type="noConversion"/>
  </si>
  <si>
    <t>D300mm,시멘트라이닝</t>
    <phoneticPr fontId="2" type="noConversion"/>
  </si>
  <si>
    <t>D350mm,시멘트라이닝</t>
    <phoneticPr fontId="2" type="noConversion"/>
  </si>
  <si>
    <t>D400mm,시멘트라이닝</t>
    <phoneticPr fontId="2" type="noConversion"/>
  </si>
  <si>
    <t>D450mm,시멘트라이닝</t>
    <phoneticPr fontId="2" type="noConversion"/>
  </si>
  <si>
    <t>D500mm,시멘트라이닝</t>
    <phoneticPr fontId="2" type="noConversion"/>
  </si>
  <si>
    <t>D600mm,시멘트라이닝</t>
    <phoneticPr fontId="2" type="noConversion"/>
  </si>
  <si>
    <t>D700mm,시멘트라이닝</t>
    <phoneticPr fontId="2" type="noConversion"/>
  </si>
  <si>
    <t>D800mm,시멘트라이닝</t>
    <phoneticPr fontId="2" type="noConversion"/>
  </si>
  <si>
    <t>D900mm,시멘트라이닝</t>
    <phoneticPr fontId="2" type="noConversion"/>
  </si>
  <si>
    <t>D1000mm,시멘트라이닝</t>
    <phoneticPr fontId="2" type="noConversion"/>
  </si>
  <si>
    <t>D1100mm,시멘트라이닝</t>
    <phoneticPr fontId="2" type="noConversion"/>
  </si>
  <si>
    <t>D1200mm,시멘트라이닝</t>
    <phoneticPr fontId="2" type="noConversion"/>
  </si>
  <si>
    <t>대형블록</t>
    <phoneticPr fontId="2" type="noConversion"/>
  </si>
  <si>
    <t>500×500×45mm</t>
    <phoneticPr fontId="2" type="noConversion"/>
  </si>
  <si>
    <t>D100mm,시멘트라이닝</t>
    <phoneticPr fontId="2" type="noConversion"/>
  </si>
  <si>
    <t>본</t>
    <phoneticPr fontId="2" type="noConversion"/>
  </si>
  <si>
    <t>타이튼죠인트 직관(2종관)</t>
    <phoneticPr fontId="2" type="noConversion"/>
  </si>
  <si>
    <t>D150mm,시멘트라이닝</t>
    <phoneticPr fontId="2" type="noConversion"/>
  </si>
  <si>
    <t>D200mm,시멘트라이닝</t>
    <phoneticPr fontId="2" type="noConversion"/>
  </si>
  <si>
    <t>D250mm,시멘트라이닝</t>
    <phoneticPr fontId="2" type="noConversion"/>
  </si>
  <si>
    <t>D300mm,시멘트라이닝</t>
    <phoneticPr fontId="2" type="noConversion"/>
  </si>
  <si>
    <t>D350mm,시멘트라이닝</t>
    <phoneticPr fontId="2" type="noConversion"/>
  </si>
  <si>
    <t>D400mm,시멘트라이닝</t>
    <phoneticPr fontId="2" type="noConversion"/>
  </si>
  <si>
    <t>D450mm,시멘트라이닝</t>
    <phoneticPr fontId="2" type="noConversion"/>
  </si>
  <si>
    <t>D500mm,시멘트라이닝</t>
    <phoneticPr fontId="2" type="noConversion"/>
  </si>
  <si>
    <t>D600mm,시멘트라이닝</t>
    <phoneticPr fontId="2" type="noConversion"/>
  </si>
  <si>
    <t>타이튼접합부속</t>
    <phoneticPr fontId="2" type="noConversion"/>
  </si>
  <si>
    <t>D100mm,T고무링</t>
    <phoneticPr fontId="2" type="noConversion"/>
  </si>
  <si>
    <t>D150mm,T고무링</t>
    <phoneticPr fontId="2" type="noConversion"/>
  </si>
  <si>
    <t>D200mm,T고무링</t>
    <phoneticPr fontId="2" type="noConversion"/>
  </si>
  <si>
    <t>D250mm,T고무링</t>
    <phoneticPr fontId="2" type="noConversion"/>
  </si>
  <si>
    <t>D300mm,T고무링</t>
    <phoneticPr fontId="2" type="noConversion"/>
  </si>
  <si>
    <t>D350mm,T고무링</t>
    <phoneticPr fontId="2" type="noConversion"/>
  </si>
  <si>
    <t>D400mm,T고무링</t>
    <phoneticPr fontId="2" type="noConversion"/>
  </si>
  <si>
    <t>D450mm,T고무링</t>
    <phoneticPr fontId="2" type="noConversion"/>
  </si>
  <si>
    <t>D500mm,T고무링</t>
    <phoneticPr fontId="2" type="noConversion"/>
  </si>
  <si>
    <t>D600mm,T고무링</t>
    <phoneticPr fontId="2" type="noConversion"/>
  </si>
  <si>
    <t>개</t>
    <phoneticPr fontId="2" type="noConversion"/>
  </si>
  <si>
    <t>투광등</t>
    <phoneticPr fontId="2" type="noConversion"/>
  </si>
  <si>
    <t>사각투광등</t>
    <phoneticPr fontId="2" type="noConversion"/>
  </si>
  <si>
    <t>해머드릴</t>
    <phoneticPr fontId="2" type="noConversion"/>
  </si>
  <si>
    <t>개</t>
    <phoneticPr fontId="2" type="noConversion"/>
  </si>
  <si>
    <t>대</t>
    <phoneticPr fontId="2" type="noConversion"/>
  </si>
  <si>
    <t>마그네틱드릴</t>
    <phoneticPr fontId="2" type="noConversion"/>
  </si>
  <si>
    <t>발전기</t>
    <phoneticPr fontId="2" type="noConversion"/>
  </si>
  <si>
    <t>5KW.EU30i</t>
    <phoneticPr fontId="2" type="noConversion"/>
  </si>
  <si>
    <t>카고트럭(더릅캡)</t>
    <phoneticPr fontId="2" type="noConversion"/>
  </si>
  <si>
    <t>1ton</t>
    <phoneticPr fontId="2" type="noConversion"/>
  </si>
  <si>
    <t>대</t>
    <phoneticPr fontId="2" type="noConversion"/>
  </si>
  <si>
    <t>카고트럭</t>
    <phoneticPr fontId="2" type="noConversion"/>
  </si>
  <si>
    <t>2.5ton</t>
    <phoneticPr fontId="2" type="noConversion"/>
  </si>
  <si>
    <t>관로조사 촬영장비 차량</t>
    <phoneticPr fontId="2" type="noConversion"/>
  </si>
  <si>
    <t>3인승 밴기준</t>
    <phoneticPr fontId="2" type="noConversion"/>
  </si>
  <si>
    <t>관로조사 촬영장비</t>
    <phoneticPr fontId="2" type="noConversion"/>
  </si>
  <si>
    <t>조</t>
    <phoneticPr fontId="2" type="noConversion"/>
  </si>
  <si>
    <t>가열히터</t>
    <phoneticPr fontId="2" type="noConversion"/>
  </si>
  <si>
    <t>LE10000HT,LEISTER</t>
    <phoneticPr fontId="2" type="noConversion"/>
  </si>
  <si>
    <t>E/F전자융착기</t>
    <phoneticPr fontId="2" type="noConversion"/>
  </si>
  <si>
    <t>Selding-ef</t>
    <phoneticPr fontId="2" type="noConversion"/>
  </si>
  <si>
    <t>D350mm×15mm(주철관용)</t>
    <phoneticPr fontId="2" type="noConversion"/>
  </si>
  <si>
    <t>D350mm×20mm(주철관용)</t>
    <phoneticPr fontId="2" type="noConversion"/>
  </si>
  <si>
    <t>D350mm×25mm(주철관용)</t>
    <phoneticPr fontId="2" type="noConversion"/>
  </si>
  <si>
    <t>D350mm×32mm(주철관용)</t>
    <phoneticPr fontId="2" type="noConversion"/>
  </si>
  <si>
    <t>D350mm×40mm(주철관용)</t>
    <phoneticPr fontId="2" type="noConversion"/>
  </si>
  <si>
    <t>D350mm×50mm(주철관용)</t>
    <phoneticPr fontId="2" type="noConversion"/>
  </si>
  <si>
    <t>초속경 무수축</t>
    <phoneticPr fontId="2" type="noConversion"/>
  </si>
  <si>
    <t>D1100mm~D1200mm</t>
    <phoneticPr fontId="2" type="noConversion"/>
  </si>
  <si>
    <t>D300mm×6.0m</t>
    <phoneticPr fontId="2" type="noConversion"/>
  </si>
  <si>
    <t>D350mm×6.0m</t>
    <phoneticPr fontId="2" type="noConversion"/>
  </si>
  <si>
    <t>D400mm×6.0m</t>
    <phoneticPr fontId="2" type="noConversion"/>
  </si>
  <si>
    <t>D450mm×6.0m</t>
    <phoneticPr fontId="2" type="noConversion"/>
  </si>
  <si>
    <t>D500mm×6.0m</t>
    <phoneticPr fontId="2" type="noConversion"/>
  </si>
  <si>
    <t>D600mm×6.0m</t>
    <phoneticPr fontId="2" type="noConversion"/>
  </si>
  <si>
    <t>D700mm×6.1m</t>
    <phoneticPr fontId="2" type="noConversion"/>
  </si>
  <si>
    <t>D800mm×6.1m</t>
    <phoneticPr fontId="2" type="noConversion"/>
  </si>
  <si>
    <t>D900mm×6.1m</t>
    <phoneticPr fontId="2" type="noConversion"/>
  </si>
  <si>
    <t>D1000mm×6.1m</t>
    <phoneticPr fontId="2" type="noConversion"/>
  </si>
  <si>
    <t>D1100mm×6.1m</t>
    <phoneticPr fontId="2" type="noConversion"/>
  </si>
  <si>
    <t>D1200mm×6.1m</t>
    <phoneticPr fontId="2" type="noConversion"/>
  </si>
  <si>
    <t>D1350mm×6.1m</t>
    <phoneticPr fontId="2" type="noConversion"/>
  </si>
  <si>
    <t>보도용 콘크리트 블록</t>
    <phoneticPr fontId="2" type="noConversion"/>
  </si>
  <si>
    <t>에폭시의 비중 1.2±0.05Kg/L</t>
    <phoneticPr fontId="2" type="noConversion"/>
  </si>
  <si>
    <t>프라이머의 비중 1.15±0.05Kg/L</t>
    <phoneticPr fontId="2" type="noConversion"/>
  </si>
  <si>
    <t>콘크리트용</t>
    <phoneticPr fontId="2" type="noConversion"/>
  </si>
  <si>
    <t>동아방수 RS-6000기준 재료량 0.3kg/㎡(지하)</t>
    <phoneticPr fontId="2" type="noConversion"/>
  </si>
  <si>
    <t>드릴비트</t>
    <phoneticPr fontId="2" type="noConversion"/>
  </si>
  <si>
    <t>∮48.6×1.8(백관)</t>
    <phoneticPr fontId="2" type="noConversion"/>
  </si>
  <si>
    <t>D450mm×15mm(주철관용)</t>
    <phoneticPr fontId="2" type="noConversion"/>
  </si>
  <si>
    <t>D450mm×20mm(주철관용)</t>
    <phoneticPr fontId="2" type="noConversion"/>
  </si>
  <si>
    <t>D450mm×25mm(주철관용)</t>
    <phoneticPr fontId="2" type="noConversion"/>
  </si>
  <si>
    <t>D450mm×32mm(주철관용)</t>
    <phoneticPr fontId="2" type="noConversion"/>
  </si>
  <si>
    <t>D450mm×40mm(주철관용)</t>
    <phoneticPr fontId="2" type="noConversion"/>
  </si>
  <si>
    <t>D450mm×50mm(주철관용)</t>
    <phoneticPr fontId="2" type="noConversion"/>
  </si>
  <si>
    <t>D500mm×15mm(주철관용)</t>
    <phoneticPr fontId="2" type="noConversion"/>
  </si>
  <si>
    <t>D500mm×20mm(주철관용)</t>
    <phoneticPr fontId="2" type="noConversion"/>
  </si>
  <si>
    <t>D500mm×25mm(주철관용)</t>
    <phoneticPr fontId="2" type="noConversion"/>
  </si>
  <si>
    <t>D500mm×32mm(주철관용)</t>
    <phoneticPr fontId="2" type="noConversion"/>
  </si>
  <si>
    <t>D500mm×40mm(주철관용)</t>
    <phoneticPr fontId="2" type="noConversion"/>
  </si>
  <si>
    <t>D500mm×50mm(주철관용)</t>
    <phoneticPr fontId="2" type="noConversion"/>
  </si>
  <si>
    <t>D600mm×15mm(주철관용)</t>
    <phoneticPr fontId="2" type="noConversion"/>
  </si>
  <si>
    <t>D600mm×20mm(주철관용)</t>
    <phoneticPr fontId="2" type="noConversion"/>
  </si>
  <si>
    <t>D600mm×25mm(주철관용)</t>
    <phoneticPr fontId="2" type="noConversion"/>
  </si>
  <si>
    <t>D600mm×32mm(주철관용)</t>
    <phoneticPr fontId="2" type="noConversion"/>
  </si>
  <si>
    <t>D600mm×40mm(주철관용)</t>
    <phoneticPr fontId="2" type="noConversion"/>
  </si>
  <si>
    <t>D600mm×50mm(주철관용)</t>
    <phoneticPr fontId="2" type="noConversion"/>
  </si>
  <si>
    <t>D700mm×15mm(주철관용)</t>
    <phoneticPr fontId="2" type="noConversion"/>
  </si>
  <si>
    <t>D700mm×20mm(주철관용)</t>
    <phoneticPr fontId="2" type="noConversion"/>
  </si>
  <si>
    <t>D700mm×25mm(주철관용)</t>
    <phoneticPr fontId="2" type="noConversion"/>
  </si>
  <si>
    <t>D700mm×32mm(주철관용)</t>
    <phoneticPr fontId="2" type="noConversion"/>
  </si>
  <si>
    <t>D700mm×40mm(주철관용)</t>
    <phoneticPr fontId="2" type="noConversion"/>
  </si>
  <si>
    <t>D700mm×50mm(주철관용)</t>
    <phoneticPr fontId="2" type="noConversion"/>
  </si>
  <si>
    <t>D800mm×15mm(주철관용)</t>
    <phoneticPr fontId="2" type="noConversion"/>
  </si>
  <si>
    <t>D800mm×20mm(주철관용)</t>
    <phoneticPr fontId="2" type="noConversion"/>
  </si>
  <si>
    <t>D800mm×25mm(주철관용)</t>
    <phoneticPr fontId="2" type="noConversion"/>
  </si>
  <si>
    <t>D800mm×32mm(주철관용)</t>
    <phoneticPr fontId="2" type="noConversion"/>
  </si>
  <si>
    <t>D800mm×40mm(주철관용)</t>
    <phoneticPr fontId="2" type="noConversion"/>
  </si>
  <si>
    <t>D800mm×50mm(주철관용)</t>
    <phoneticPr fontId="2" type="noConversion"/>
  </si>
  <si>
    <t>주입식 케미탈앙카몰탈(일반형)</t>
    <phoneticPr fontId="2" type="noConversion"/>
  </si>
  <si>
    <t>D600mm×500</t>
    <phoneticPr fontId="2" type="noConversion"/>
  </si>
  <si>
    <t>㈜희양건설 견적가</t>
    <phoneticPr fontId="2" type="noConversion"/>
  </si>
  <si>
    <t>서우실업단가 적용</t>
    <phoneticPr fontId="2" type="noConversion"/>
  </si>
  <si>
    <t>50mm</t>
    <phoneticPr fontId="2" type="noConversion"/>
  </si>
  <si>
    <t>PVC호스</t>
    <phoneticPr fontId="2" type="noConversion"/>
  </si>
  <si>
    <t>원형델리네이터</t>
    <phoneticPr fontId="2" type="noConversion"/>
  </si>
  <si>
    <t>∮150,초고휘도</t>
    <phoneticPr fontId="2" type="noConversion"/>
  </si>
  <si>
    <t>회전식 장방형 경광등</t>
    <phoneticPr fontId="2" type="noConversion"/>
  </si>
  <si>
    <t>사각형</t>
    <phoneticPr fontId="2" type="noConversion"/>
  </si>
  <si>
    <t>14",t=3.2mm</t>
    <phoneticPr fontId="2" type="noConversion"/>
  </si>
  <si>
    <t>16",t=3.2mm</t>
    <phoneticPr fontId="2" type="noConversion"/>
  </si>
  <si>
    <t>20",t=4.5mm</t>
    <phoneticPr fontId="2" type="noConversion"/>
  </si>
  <si>
    <t>KSE4313,∮4.0mm</t>
    <phoneticPr fontId="2" type="noConversion"/>
  </si>
  <si>
    <t>∮4.0mm,AWSE308</t>
    <phoneticPr fontId="2" type="noConversion"/>
  </si>
  <si>
    <t>흄관(2종,B형),소켓식</t>
    <phoneticPr fontId="2" type="noConversion"/>
  </si>
  <si>
    <t>9≤t≤12mm</t>
    <phoneticPr fontId="2" type="noConversion"/>
  </si>
  <si>
    <t>∮125</t>
    <phoneticPr fontId="2" type="noConversion"/>
  </si>
  <si>
    <t>고장력볼트</t>
    <phoneticPr fontId="2" type="noConversion"/>
  </si>
  <si>
    <t>D200mm(에폭시분체)</t>
    <phoneticPr fontId="2" type="noConversion"/>
  </si>
  <si>
    <t>한국종합철관-물가정보(내면폴리우레아 코팅)</t>
    <phoneticPr fontId="2" type="noConversion"/>
  </si>
  <si>
    <t>D150mm×50mm(주철관용)</t>
    <phoneticPr fontId="2" type="noConversion"/>
  </si>
  <si>
    <t>4.0ton</t>
    <phoneticPr fontId="2" type="noConversion"/>
  </si>
  <si>
    <t>서울시 상수도사업본부 단가산출 기준</t>
    <phoneticPr fontId="2" type="noConversion"/>
  </si>
  <si>
    <t>∮18 L35</t>
  </si>
  <si>
    <t>관생생용 PE라이너</t>
  </si>
  <si>
    <t>인화지</t>
    <phoneticPr fontId="2" type="noConversion"/>
  </si>
  <si>
    <t>8×10"</t>
    <phoneticPr fontId="2" type="noConversion"/>
  </si>
  <si>
    <t>부단수 천공기 컷터</t>
  </si>
  <si>
    <t>80mm</t>
  </si>
  <si>
    <t>100mm</t>
  </si>
  <si>
    <t>150mm</t>
  </si>
  <si>
    <t>200mm</t>
  </si>
  <si>
    <t>250mm</t>
  </si>
  <si>
    <t>300mm</t>
  </si>
  <si>
    <t>400mm</t>
  </si>
  <si>
    <t>500mm</t>
  </si>
  <si>
    <t>600mm</t>
  </si>
  <si>
    <t>부단수 천공기 센터드릴</t>
  </si>
  <si>
    <t>테프론 테이프</t>
    <phoneticPr fontId="2" type="noConversion"/>
  </si>
  <si>
    <t>0.18×12×10</t>
    <phoneticPr fontId="2" type="noConversion"/>
  </si>
  <si>
    <t>119-1</t>
    <phoneticPr fontId="2" type="noConversion"/>
  </si>
  <si>
    <t>V2600~4000mm</t>
    <phoneticPr fontId="2" type="noConversion"/>
  </si>
  <si>
    <t>투칼라 LED</t>
    <phoneticPr fontId="2" type="noConversion"/>
  </si>
  <si>
    <t>2023년도01월01일기준 시중유가</t>
    <phoneticPr fontId="2" type="noConversion"/>
  </si>
  <si>
    <t>절삭 및 연마작업용</t>
    <phoneticPr fontId="2" type="noConversion"/>
  </si>
  <si>
    <t>유통물가-삼육절삭유(YS-100/1종2호/백식)</t>
    <phoneticPr fontId="2" type="noConversion"/>
  </si>
  <si>
    <t>단위중량</t>
    <phoneticPr fontId="2" type="noConversion"/>
  </si>
  <si>
    <t>원/kg</t>
    <phoneticPr fontId="2" type="noConversion"/>
  </si>
  <si>
    <t>제트브로치핀(브로치커터)</t>
    <phoneticPr fontId="2" type="noConversion"/>
  </si>
  <si>
    <t>니토 인터넷 견적가 기준</t>
    <phoneticPr fontId="2" type="noConversion"/>
  </si>
  <si>
    <t>니토 마그드릴WA-3500</t>
    <phoneticPr fontId="2" type="noConversion"/>
  </si>
  <si>
    <t>견적가 혼다 EU30i</t>
    <phoneticPr fontId="2" type="noConversion"/>
  </si>
  <si>
    <t>물가자료(분말융착식폴리에틸렌피복이형관)</t>
    <phoneticPr fontId="2" type="noConversion"/>
  </si>
  <si>
    <t>물가정보(폴리우레탄 이형관)</t>
    <phoneticPr fontId="2" type="noConversion"/>
  </si>
  <si>
    <t>D450mm×350</t>
    <phoneticPr fontId="2" type="noConversion"/>
  </si>
  <si>
    <t>D450mm×400</t>
    <phoneticPr fontId="2" type="noConversion"/>
  </si>
  <si>
    <t>D600mm×450</t>
    <phoneticPr fontId="2" type="noConversion"/>
  </si>
  <si>
    <t>D700mm×450</t>
    <phoneticPr fontId="2" type="noConversion"/>
  </si>
  <si>
    <t>D800mm×450</t>
    <phoneticPr fontId="2" type="noConversion"/>
  </si>
  <si>
    <t>D450mm×450</t>
    <phoneticPr fontId="2" type="noConversion"/>
  </si>
  <si>
    <t>D500mm×450</t>
    <phoneticPr fontId="2" type="noConversion"/>
  </si>
  <si>
    <t>D900mm×450</t>
    <phoneticPr fontId="2" type="noConversion"/>
  </si>
  <si>
    <t>D1000mm×450</t>
    <phoneticPr fontId="2" type="noConversion"/>
  </si>
  <si>
    <t>웰텍㈜-물가자료(분말융착식 폴리에틸렌 피복강관)-폴리우레아</t>
    <phoneticPr fontId="2" type="noConversion"/>
  </si>
  <si>
    <t>송림기업제품 적용</t>
    <phoneticPr fontId="2" type="noConversion"/>
  </si>
  <si>
    <t>솔라콘라이트</t>
    <phoneticPr fontId="2" type="noConversion"/>
  </si>
  <si>
    <t>윙카호스</t>
    <phoneticPr fontId="2" type="noConversion"/>
  </si>
  <si>
    <t>부가세별도,2024년 조달청 공사원가통합관리시스템(pccs.g2b.go.kr:8784)</t>
    <phoneticPr fontId="2" type="noConversion"/>
  </si>
  <si>
    <t>조달단가(24년1월)</t>
    <phoneticPr fontId="2" type="noConversion"/>
  </si>
  <si>
    <t>유통물가(24년1월)</t>
    <phoneticPr fontId="2" type="noConversion"/>
  </si>
  <si>
    <t>물가정보(24년1월)</t>
    <phoneticPr fontId="2" type="noConversion"/>
  </si>
  <si>
    <t>물가자료(24년1월)</t>
    <phoneticPr fontId="2" type="noConversion"/>
  </si>
  <si>
    <t>200×200×60mm,회색</t>
    <phoneticPr fontId="2" type="noConversion"/>
  </si>
  <si>
    <t>100×200×1200mm</t>
    <phoneticPr fontId="2" type="noConversion"/>
  </si>
  <si>
    <t>300×1200mm</t>
    <phoneticPr fontId="2" type="noConversion"/>
  </si>
  <si>
    <t>II-73</t>
    <phoneticPr fontId="2" type="noConversion"/>
  </si>
  <si>
    <t>II-87</t>
    <phoneticPr fontId="2" type="noConversion"/>
  </si>
  <si>
    <t>II-146</t>
    <phoneticPr fontId="2" type="noConversion"/>
  </si>
  <si>
    <t>II-34</t>
    <phoneticPr fontId="2" type="noConversion"/>
  </si>
  <si>
    <t>보수용 폴리에티렌 접철관(사이몬)-P783(물가자료)</t>
    <phoneticPr fontId="2" type="noConversion"/>
  </si>
  <si>
    <t>인터넷(쿠팡) 투앤투에어탑 견적사 기준</t>
    <phoneticPr fontId="2" type="noConversion"/>
  </si>
  <si>
    <t>LG DVD-R 4.7G 16x인터넷 견적가</t>
    <phoneticPr fontId="2" type="noConversion"/>
  </si>
  <si>
    <t>발전기(저소음)</t>
    <phoneticPr fontId="2" type="noConversion"/>
  </si>
  <si>
    <t>5KW.EU70i</t>
    <phoneticPr fontId="2" type="noConversion"/>
  </si>
  <si>
    <t>견적가 혼다 EU70i</t>
    <phoneticPr fontId="2" type="noConversion"/>
  </si>
  <si>
    <t>$ 환율 = 1,289.0</t>
    <phoneticPr fontId="2" type="noConversion"/>
  </si>
  <si>
    <t>2024년 조달청 공사원가통합관리시스템(npccs.g2b.go.kr:8784)</t>
    <phoneticPr fontId="2" type="noConversion"/>
  </si>
  <si>
    <t>700mm</t>
    <phoneticPr fontId="2" type="noConversion"/>
  </si>
  <si>
    <t>800mm</t>
    <phoneticPr fontId="2" type="noConversion"/>
  </si>
  <si>
    <t>900mm</t>
    <phoneticPr fontId="2" type="noConversion"/>
  </si>
  <si>
    <t>200*200*1300</t>
  </si>
  <si>
    <t>300*250*2200</t>
  </si>
  <si>
    <t>300*350*3100</t>
  </si>
  <si>
    <t>300*350*3300</t>
  </si>
  <si>
    <t>2400*2900*200</t>
  </si>
  <si>
    <t>3400*3600*300</t>
  </si>
  <si>
    <t>3500*3600*300</t>
  </si>
  <si>
    <t>3800*3600*300</t>
  </si>
  <si>
    <t>장대(소장대)</t>
    <phoneticPr fontId="2" type="noConversion"/>
  </si>
  <si>
    <t>장대(D300~D600mm)</t>
    <phoneticPr fontId="2" type="noConversion"/>
  </si>
  <si>
    <t>장대(D700mm)</t>
    <phoneticPr fontId="2" type="noConversion"/>
  </si>
  <si>
    <t>장대(D800~D900mm)</t>
    <phoneticPr fontId="2" type="noConversion"/>
  </si>
  <si>
    <t>사각밸브실 기초블록(D300~D600mm)</t>
    <phoneticPr fontId="2" type="noConversion"/>
  </si>
  <si>
    <t>사각밸브실 기초블록(D700mm)</t>
    <phoneticPr fontId="2" type="noConversion"/>
  </si>
  <si>
    <t>사각밸브실 기초블록(D800mm)</t>
    <phoneticPr fontId="2" type="noConversion"/>
  </si>
  <si>
    <t>사각밸브실 기초블록(D900mm)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</si>
</sst>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4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_-* #,##0.00_-;\-* #,##0.00_-;_-* &quot;-&quot;_-;_-@_-"/>
    <numFmt numFmtId="178" formatCode="0.0%"/>
    <numFmt numFmtId="179" formatCode="#,##0_ "/>
    <numFmt numFmtId="180" formatCode="_ * #,##0_ ;_ * \-#,##0_ ;_ * &quot;-&quot;_ ;_ @_ "/>
    <numFmt numFmtId="181" formatCode="0.0"/>
    <numFmt numFmtId="182" formatCode="_ * #,##0.00_ ;_ * \-#,##0.00_ ;_ * &quot;-&quot;??_ ;_ @_ "/>
    <numFmt numFmtId="183" formatCode="_ * #,##0.00_ ;_ * &quot;₩&quot;&quot;₩&quot;&quot;₩&quot;&quot;₩&quot;&quot;₩&quot;&quot;₩&quot;&quot;₩&quot;\-#,##0.00_ ;_ * &quot;-&quot;??_ ;_ @_ "/>
    <numFmt numFmtId="184" formatCode="&quot;₩&quot;#,##0;[Red]&quot;₩&quot;&quot;₩&quot;&quot;₩&quot;&quot;₩&quot;&quot;₩&quot;&quot;₩&quot;&quot;₩&quot;&quot;₩&quot;\-#,##0"/>
    <numFmt numFmtId="185" formatCode="##\/##\/##"/>
    <numFmt numFmtId="186" formatCode="mm&quot;월&quot;\ dd&quot;일&quot;"/>
    <numFmt numFmtId="187" formatCode="_-* #,##0.0_-;\-* #,##0.0_-;_-* &quot;-&quot;??_-;_-@_-"/>
    <numFmt numFmtId="188" formatCode="_-* #,##0_-;\-* #,##0_-;_-* &quot;-&quot;??_-;_-@_-"/>
    <numFmt numFmtId="189" formatCode="&quot;₩&quot;#,##0;&quot;₩&quot;&quot;₩&quot;&quot;₩&quot;&quot;₩&quot;&quot;₩&quot;\-#,##0"/>
    <numFmt numFmtId="190" formatCode="#,##0;&quot;-&quot;#,##0"/>
    <numFmt numFmtId="191" formatCode="#,##0;[Red]&quot;-&quot;#,##0"/>
    <numFmt numFmtId="192" formatCode="&quot;₩&quot;#,##0.00;[Red]&quot;₩&quot;&quot;₩&quot;\-#,##0.00"/>
    <numFmt numFmtId="193" formatCode="_ &quot;₩&quot;* #,##0_ ;_ &quot;₩&quot;* \-#,##0_ ;_ &quot;₩&quot;* &quot;-&quot;_ ;_ @_ "/>
    <numFmt numFmtId="194" formatCode="&quot;₩&quot;#,##0;[Red]&quot;₩&quot;&quot;₩&quot;\-#,##0"/>
    <numFmt numFmtId="195" formatCode="_ &quot;₩&quot;* #,##0.00_ ;_ &quot;₩&quot;* \-#,##0.00_ ;_ &quot;₩&quot;* &quot;-&quot;??_ ;_ @_ "/>
    <numFmt numFmtId="196" formatCode="_-* #,##0.00_-;&quot;₩&quot;&quot;₩&quot;&quot;₩&quot;\-* #,##0.00_-;_-* &quot;-&quot;??_-;_-@_-"/>
    <numFmt numFmtId="197" formatCode="#,##0.00;[Red]&quot;-&quot;#,##0.00"/>
    <numFmt numFmtId="198" formatCode="&quot;₩&quot;#,##0;[Red]&quot;₩&quot;&quot;₩&quot;&quot;₩&quot;&quot;₩&quot;&quot;₩&quot;\-#,##0"/>
    <numFmt numFmtId="199" formatCode="0.000"/>
    <numFmt numFmtId="200" formatCode="_ &quot;₩&quot;* #,##0.00_ ;_ &quot;₩&quot;* &quot;₩&quot;&quot;₩&quot;&quot;₩&quot;&quot;₩&quot;\-#,##0.00_ ;_ &quot;₩&quot;* &quot;-&quot;??_ ;_ @_ "/>
    <numFmt numFmtId="201" formatCode="#,##0.000000"/>
    <numFmt numFmtId="202" formatCode="#,##0.000\ &quot;EA &quot;"/>
    <numFmt numFmtId="203" formatCode="_-&quot;₩&quot;* #,##0.00_-;&quot;₩&quot;&quot;₩&quot;&quot;₩&quot;\-&quot;₩&quot;* #,##0.00_-;_-&quot;₩&quot;* &quot;-&quot;??_-;_-@_-"/>
    <numFmt numFmtId="204" formatCode="&quot;₩&quot;#,##0.00;&quot;₩&quot;&quot;₩&quot;&quot;₩&quot;&quot;₩&quot;&quot;₩&quot;\-#,##0.00"/>
    <numFmt numFmtId="205" formatCode="#,##0.000\ &quot;㎏ &quot;"/>
    <numFmt numFmtId="206" formatCode="#,##0.000\ &quot;m  &quot;"/>
    <numFmt numFmtId="207" formatCode="#,##0.000\ &quot;㎥ &quot;"/>
    <numFmt numFmtId="208" formatCode="0.00_)"/>
    <numFmt numFmtId="209" formatCode="_-* #,##0\ &quot;DM&quot;_-;\-* #,##0\ &quot;DM&quot;_-;_-* &quot;-&quot;\ &quot;DM&quot;_-;_-@_-"/>
    <numFmt numFmtId="210" formatCode="_-* #,##0.00\ &quot;DM&quot;_-;\-* #,##0.00\ &quot;DM&quot;_-;_-* &quot;-&quot;??\ &quot;DM&quot;_-;_-@_-"/>
    <numFmt numFmtId="211" formatCode="_ * #,##0.0000000000_ ;_ * \-#,##0.0000000000_ ;_ * &quot;-&quot;_ ;_ @_ "/>
    <numFmt numFmtId="212" formatCode="#,##0\ ;\-#,##0\ ;"/>
    <numFmt numFmtId="213" formatCode="#,##0;\-#,##0;"/>
    <numFmt numFmtId="214" formatCode="#,##0.0#####"/>
    <numFmt numFmtId="215" formatCode="#."/>
    <numFmt numFmtId="216" formatCode="&quot;￥&quot;#,##0.00;[Red]&quot;￥&quot;\-#,##0.00"/>
    <numFmt numFmtId="217" formatCode="_(&quot;RM&quot;* #,##0.00_);_(&quot;RM&quot;* \(#,##0.00\);_(&quot;RM&quot;* &quot;-&quot;??_);_(@_)"/>
    <numFmt numFmtId="218" formatCode="&quot;US$&quot;#,##0_);\(&quot;US$&quot;#,##0\)"/>
    <numFmt numFmtId="219" formatCode="&quot;₩&quot;\$#,##0.00_);[Red]&quot;₩&quot;\(&quot;₩&quot;\$#,##0.00&quot;₩&quot;\)"/>
    <numFmt numFmtId="220" formatCode="0.0%;[Red]\-0.0%"/>
    <numFmt numFmtId="221" formatCode="&quot;  &quot;@"/>
    <numFmt numFmtId="222" formatCode="&quot;제 &quot;####&quot; 호표&quot;"/>
    <numFmt numFmtId="223" formatCode="&quot;US$&quot;#,##0_);[Red]\(&quot;US$&quot;#,##0\)"/>
    <numFmt numFmtId="224" formatCode="#,##0.00_ "/>
    <numFmt numFmtId="225" formatCode="#,##0&quot; &quot;;[Red]&quot;△&quot;#,##0&quot; &quot;"/>
    <numFmt numFmtId="226" formatCode="* #,##0&quot; &quot;;[Red]* &quot;△&quot;#,##0&quot; &quot;;* @"/>
    <numFmt numFmtId="227" formatCode="#,##0.####;[Red]&quot;△&quot;#,##0.####"/>
    <numFmt numFmtId="228" formatCode="#,##0.00##;[Red]&quot;△&quot;#,##0.00##"/>
    <numFmt numFmtId="229" formatCode="0.00_ "/>
    <numFmt numFmtId="230" formatCode="_-* #,##0.0_-;\-* #,##0.0_-;_-* &quot;-&quot;_-;_-@_-"/>
    <numFmt numFmtId="231" formatCode="_-* #,##0.000&quot;Kg&quot;"/>
    <numFmt numFmtId="232" formatCode="_-* #,##0.000_-;\-* #,##0.000_-;_-* &quot;-&quot;_-;_-@_-"/>
    <numFmt numFmtId="233" formatCode="#,##0.00000\ &quot;㎥ &quot;"/>
    <numFmt numFmtId="234" formatCode="#,##0.0&quot;Kg/개&quot;"/>
    <numFmt numFmtId="235" formatCode="_-* #,##0.0_-;\-* #,##0.0_-;_-* &quot;-&quot;?_-;_-@_-"/>
    <numFmt numFmtId="236" formatCode="_-* #,##0.00000_-;\-* #,##0.00000_-;_-* &quot;-&quot;_-;_-@_-"/>
    <numFmt numFmtId="237" formatCode="_-* #,##0.000000_-;\-* #,##0.000000_-;_-* &quot;-&quot;_-;_-@_-"/>
  </numFmts>
  <fonts count="90">
    <font>
      <sz val="9"/>
      <color indexed="8"/>
      <name val="굴림체"/>
      <family val="3"/>
      <charset val="129"/>
    </font>
    <font>
      <sz val="10"/>
      <color indexed="8"/>
      <name val="Arial"/>
      <family val="2"/>
    </font>
    <font>
      <sz val="8"/>
      <name val="굴림체"/>
      <family val="3"/>
      <charset val="129"/>
    </font>
    <font>
      <sz val="9"/>
      <color indexed="8"/>
      <name val="굴림체"/>
      <family val="3"/>
      <charset val="129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11"/>
      <name val="굴림체"/>
      <family val="3"/>
      <charset val="129"/>
    </font>
    <font>
      <sz val="11"/>
      <name val="돋움"/>
      <family val="3"/>
      <charset val="129"/>
    </font>
    <font>
      <sz val="9"/>
      <color indexed="8"/>
      <name val="Arial"/>
      <family val="2"/>
    </font>
    <font>
      <sz val="8"/>
      <color indexed="8"/>
      <name val="굴림"/>
      <family val="3"/>
      <charset val="129"/>
    </font>
    <font>
      <sz val="12"/>
      <name val="바탕체"/>
      <family val="1"/>
      <charset val="129"/>
    </font>
    <font>
      <sz val="10"/>
      <name val="MS Sans Serif"/>
      <family val="2"/>
    </font>
    <font>
      <sz val="12"/>
      <name val="돋움체"/>
      <family val="3"/>
      <charset val="129"/>
    </font>
    <font>
      <sz val="8"/>
      <color indexed="8"/>
      <name val="Gulim"/>
      <family val="3"/>
    </font>
    <font>
      <sz val="10"/>
      <name val="Helv"/>
      <family val="2"/>
    </font>
    <font>
      <b/>
      <sz val="10"/>
      <name val="Gulim"/>
      <family val="3"/>
    </font>
    <font>
      <sz val="1"/>
      <color indexed="8"/>
      <name val="Courier"/>
      <family val="3"/>
    </font>
    <font>
      <sz val="12"/>
      <name val="Times New Roman"/>
      <family val="1"/>
    </font>
    <font>
      <sz val="12"/>
      <name val="¹UAAA¼"/>
      <family val="3"/>
      <charset val="129"/>
    </font>
    <font>
      <b/>
      <sz val="1"/>
      <color indexed="8"/>
      <name val="Courier"/>
      <family val="3"/>
    </font>
    <font>
      <sz val="13"/>
      <name val="돋움체"/>
      <family val="3"/>
      <charset val="129"/>
    </font>
    <font>
      <sz val="11"/>
      <name val="바탕체"/>
      <family val="1"/>
      <charset val="129"/>
    </font>
    <font>
      <b/>
      <sz val="12"/>
      <color indexed="16"/>
      <name val="±¼¸²A¼"/>
      <family val="1"/>
      <charset val="129"/>
    </font>
    <font>
      <sz val="10"/>
      <name val="Courier New"/>
      <family val="3"/>
    </font>
    <font>
      <sz val="10"/>
      <color indexed="12"/>
      <name val="굴림체"/>
      <family val="3"/>
      <charset val="129"/>
    </font>
    <font>
      <sz val="10"/>
      <name val="바탕체"/>
      <family val="1"/>
      <charset val="129"/>
    </font>
    <font>
      <sz val="12"/>
      <name val="Arial"/>
      <family val="2"/>
    </font>
    <font>
      <sz val="12"/>
      <name val="ⓒoUAAA¨u"/>
      <family val="1"/>
      <charset val="129"/>
    </font>
    <font>
      <sz val="12"/>
      <name val="¹ÙÅÁÃ¼"/>
      <family val="1"/>
      <charset val="129"/>
    </font>
    <font>
      <sz val="11"/>
      <name val="µ¸¿ò"/>
      <family val="3"/>
      <charset val="129"/>
    </font>
    <font>
      <sz val="12"/>
      <name val="System"/>
      <family val="2"/>
      <charset val="129"/>
    </font>
    <font>
      <sz val="8"/>
      <name val="¹UAAA¼"/>
      <family val="3"/>
      <charset val="129"/>
    </font>
    <font>
      <sz val="11"/>
      <name val="¹ÙÅÁÃ¼"/>
      <family val="3"/>
      <charset val="129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0"/>
      <name val="Times New Roman"/>
      <family val="1"/>
    </font>
    <font>
      <sz val="10"/>
      <color indexed="24"/>
      <name val="Arial"/>
      <family val="2"/>
    </font>
    <font>
      <sz val="10"/>
      <name val="MS Serif"/>
      <family val="1"/>
    </font>
    <font>
      <sz val="11"/>
      <name val="Tahoma"/>
      <family val="2"/>
    </font>
    <font>
      <sz val="10"/>
      <color indexed="16"/>
      <name val="MS Serif"/>
      <family val="1"/>
    </font>
    <font>
      <sz val="12"/>
      <color indexed="24"/>
      <name val="Arial"/>
      <family val="2"/>
    </font>
    <font>
      <u/>
      <sz val="8.5"/>
      <color indexed="36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18"/>
      <name val="Arial"/>
      <family val="2"/>
    </font>
    <font>
      <u/>
      <sz val="8.5"/>
      <color indexed="12"/>
      <name val="바탕체"/>
      <family val="1"/>
      <charset val="129"/>
    </font>
    <font>
      <b/>
      <sz val="11"/>
      <name val="Helv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8"/>
      <name val="Helv"/>
      <family val="2"/>
    </font>
    <font>
      <sz val="12"/>
      <name val="굴림체"/>
      <family val="3"/>
      <charset val="129"/>
    </font>
    <font>
      <b/>
      <sz val="8"/>
      <name val="Times New Roman"/>
      <family val="1"/>
    </font>
    <font>
      <b/>
      <sz val="8"/>
      <color indexed="8"/>
      <name val="Helv"/>
      <family val="2"/>
    </font>
    <font>
      <b/>
      <i/>
      <sz val="18"/>
      <color indexed="39"/>
      <name val="돋움체"/>
      <family val="3"/>
      <charset val="129"/>
    </font>
    <font>
      <b/>
      <u/>
      <sz val="13"/>
      <name val="굴림체"/>
      <family val="3"/>
      <charset val="129"/>
    </font>
    <font>
      <sz val="8"/>
      <name val="바탕체"/>
      <family val="1"/>
      <charset val="129"/>
    </font>
    <font>
      <u/>
      <sz val="10"/>
      <color indexed="36"/>
      <name val="Arial"/>
      <family val="2"/>
    </font>
    <font>
      <sz val="12"/>
      <name val="명조"/>
      <family val="3"/>
      <charset val="129"/>
    </font>
    <font>
      <sz val="12"/>
      <name val="궁서체"/>
      <family val="1"/>
      <charset val="129"/>
    </font>
    <font>
      <sz val="12"/>
      <name val="굴림"/>
      <family val="3"/>
      <charset val="129"/>
    </font>
    <font>
      <sz val="11"/>
      <name val="돋움체"/>
      <family val="3"/>
      <charset val="129"/>
    </font>
    <font>
      <sz val="9"/>
      <name val="돋움체"/>
      <family val="3"/>
      <charset val="129"/>
    </font>
    <font>
      <u/>
      <sz val="9"/>
      <color indexed="36"/>
      <name val="바탕체"/>
      <family val="1"/>
      <charset val="129"/>
    </font>
    <font>
      <sz val="11"/>
      <name val="-윤고딕120"/>
      <family val="1"/>
      <charset val="129"/>
    </font>
    <font>
      <sz val="10"/>
      <name val="돋움체"/>
      <family val="3"/>
      <charset val="129"/>
    </font>
    <font>
      <sz val="1"/>
      <color indexed="0"/>
      <name val="Courier"/>
      <family val="3"/>
    </font>
    <font>
      <sz val="11"/>
      <name val="뼻뮝"/>
      <family val="3"/>
      <charset val="129"/>
    </font>
    <font>
      <sz val="8"/>
      <name val="돋움체"/>
      <family val="3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0"/>
      <color indexed="10"/>
      <name val="돋움"/>
      <family val="3"/>
      <charset val="129"/>
    </font>
    <font>
      <sz val="12"/>
      <name val="견고딕"/>
      <family val="1"/>
      <charset val="129"/>
    </font>
    <font>
      <sz val="12"/>
      <color indexed="24"/>
      <name val="Helv"/>
      <family val="2"/>
    </font>
    <font>
      <sz val="11"/>
      <name val="굴림"/>
      <family val="3"/>
      <charset val="129"/>
    </font>
    <font>
      <sz val="10"/>
      <name val="돋움"/>
      <family val="3"/>
      <charset val="129"/>
    </font>
    <font>
      <sz val="9"/>
      <name val="굴림체"/>
      <family val="3"/>
      <charset val="129"/>
    </font>
    <font>
      <u/>
      <sz val="9"/>
      <color theme="10"/>
      <name val="굴림체"/>
      <family val="3"/>
      <charset val="129"/>
    </font>
    <font>
      <b/>
      <sz val="16"/>
      <name val="굴림체"/>
      <family val="3"/>
      <charset val="129"/>
    </font>
    <font>
      <b/>
      <sz val="9"/>
      <name val="굴림체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굴림체"/>
      <family val="3"/>
      <charset val="129"/>
    </font>
    <font>
      <sz val="9"/>
      <color indexed="81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563">
    <xf numFmtId="0" fontId="0" fillId="0" borderId="0"/>
    <xf numFmtId="0" fontId="11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12" fillId="0" borderId="1">
      <alignment horizontal="center"/>
    </xf>
    <xf numFmtId="3" fontId="13" fillId="0" borderId="2"/>
    <xf numFmtId="180" fontId="13" fillId="0" borderId="0" applyFont="0" applyFill="0" applyBorder="0" applyAlignment="0" applyProtection="0"/>
    <xf numFmtId="181" fontId="8" fillId="0" borderId="0" applyFont="0" applyFill="0" applyBorder="0" applyAlignment="0" applyProtection="0">
      <alignment vertical="center"/>
    </xf>
    <xf numFmtId="0" fontId="11" fillId="0" borderId="0"/>
    <xf numFmtId="0" fontId="11" fillId="0" borderId="0"/>
    <xf numFmtId="0" fontId="14" fillId="0" borderId="0"/>
    <xf numFmtId="0" fontId="4" fillId="0" borderId="0"/>
    <xf numFmtId="0" fontId="4" fillId="0" borderId="0" applyNumberFormat="0" applyFill="0" applyBorder="0" applyAlignment="0" applyProtection="0"/>
    <xf numFmtId="180" fontId="4" fillId="0" borderId="0" applyFont="0" applyFill="0" applyBorder="0" applyAlignment="0" applyProtection="0"/>
    <xf numFmtId="38" fontId="12" fillId="0" borderId="0" applyFont="0" applyFill="0" applyBorder="0" applyAlignment="0" applyProtection="0"/>
    <xf numFmtId="0" fontId="15" fillId="0" borderId="0"/>
    <xf numFmtId="0" fontId="4" fillId="0" borderId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0" fontId="16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38" fontId="12" fillId="0" borderId="0" applyFont="0" applyFill="0" applyBorder="0" applyAlignment="0" applyProtection="0"/>
    <xf numFmtId="0" fontId="4" fillId="0" borderId="0"/>
    <xf numFmtId="0" fontId="6" fillId="0" borderId="0" applyFont="0" applyFill="0" applyBorder="0" applyAlignment="0" applyProtection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38" fontId="12" fillId="0" borderId="0" applyFont="0" applyFill="0" applyBorder="0" applyAlignment="0" applyProtection="0"/>
    <xf numFmtId="0" fontId="4" fillId="0" borderId="0"/>
    <xf numFmtId="0" fontId="10" fillId="0" borderId="0"/>
    <xf numFmtId="38" fontId="1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4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4" fillId="0" borderId="0"/>
    <xf numFmtId="0" fontId="10" fillId="0" borderId="0"/>
    <xf numFmtId="0" fontId="4" fillId="0" borderId="0"/>
    <xf numFmtId="0" fontId="10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10" fillId="0" borderId="0"/>
    <xf numFmtId="180" fontId="11" fillId="0" borderId="0" applyFont="0" applyFill="0" applyBorder="0" applyAlignment="0" applyProtection="0"/>
    <xf numFmtId="0" fontId="4" fillId="0" borderId="0"/>
    <xf numFmtId="0" fontId="10" fillId="0" borderId="0"/>
    <xf numFmtId="0" fontId="6" fillId="0" borderId="0" applyFont="0" applyFill="0" applyBorder="0" applyAlignment="0" applyProtection="0"/>
    <xf numFmtId="0" fontId="4" fillId="0" borderId="0"/>
    <xf numFmtId="0" fontId="10" fillId="0" borderId="0"/>
    <xf numFmtId="0" fontId="4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 applyFont="0" applyFill="0" applyBorder="0" applyAlignment="0" applyProtection="0"/>
    <xf numFmtId="0" fontId="4" fillId="0" borderId="0"/>
    <xf numFmtId="0" fontId="10" fillId="0" borderId="0"/>
    <xf numFmtId="0" fontId="4" fillId="0" borderId="0"/>
    <xf numFmtId="0" fontId="10" fillId="0" borderId="0"/>
    <xf numFmtId="183" fontId="11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4" fillId="0" borderId="0"/>
    <xf numFmtId="0" fontId="10" fillId="0" borderId="0"/>
    <xf numFmtId="0" fontId="11" fillId="0" borderId="0"/>
    <xf numFmtId="40" fontId="12" fillId="0" borderId="0" applyFont="0" applyFill="0" applyBorder="0" applyAlignment="0" applyProtection="0"/>
    <xf numFmtId="182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0" fontId="12" fillId="0" borderId="0" applyFont="0" applyFill="0" applyBorder="0" applyAlignment="0" applyProtection="0"/>
    <xf numFmtId="182" fontId="4" fillId="0" borderId="0" applyFont="0" applyFill="0" applyBorder="0" applyAlignment="0" applyProtection="0"/>
    <xf numFmtId="40" fontId="12" fillId="0" borderId="0" applyFont="0" applyFill="0" applyBorder="0" applyAlignment="0" applyProtection="0"/>
    <xf numFmtId="182" fontId="4" fillId="0" borderId="0" applyFont="0" applyFill="0" applyBorder="0" applyAlignment="0" applyProtection="0"/>
    <xf numFmtId="40" fontId="12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5" fontId="8" fillId="0" borderId="0" applyFont="0" applyFill="0" applyBorder="0" applyAlignment="0" applyProtection="0"/>
    <xf numFmtId="180" fontId="11" fillId="0" borderId="0" applyFont="0" applyFill="0" applyBorder="0" applyAlignment="0" applyProtection="0"/>
    <xf numFmtId="38" fontId="12" fillId="0" borderId="0" applyFont="0" applyFill="0" applyBorder="0" applyAlignment="0" applyProtection="0"/>
    <xf numFmtId="0" fontId="4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38" fontId="1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4" fillId="0" borderId="0"/>
    <xf numFmtId="0" fontId="4" fillId="0" borderId="0"/>
    <xf numFmtId="0" fontId="15" fillId="0" borderId="0"/>
    <xf numFmtId="0" fontId="4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4" fillId="0" borderId="0"/>
    <xf numFmtId="0" fontId="10" fillId="0" borderId="0"/>
    <xf numFmtId="0" fontId="4" fillId="0" borderId="0"/>
    <xf numFmtId="0" fontId="10" fillId="0" borderId="0"/>
    <xf numFmtId="0" fontId="6" fillId="0" borderId="0" applyFont="0" applyFill="0" applyBorder="0" applyAlignment="0" applyProtection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0" fillId="0" borderId="0"/>
    <xf numFmtId="0" fontId="6" fillId="0" borderId="0" applyFont="0" applyFill="0" applyBorder="0" applyAlignment="0" applyProtection="0"/>
    <xf numFmtId="0" fontId="4" fillId="0" borderId="0"/>
    <xf numFmtId="0" fontId="10" fillId="0" borderId="0"/>
    <xf numFmtId="0" fontId="4" fillId="0" borderId="0"/>
    <xf numFmtId="0" fontId="10" fillId="0" borderId="0"/>
    <xf numFmtId="0" fontId="6" fillId="0" borderId="0" applyFont="0" applyFill="0" applyBorder="0" applyAlignment="0" applyProtection="0"/>
    <xf numFmtId="0" fontId="17" fillId="0" borderId="0">
      <protection locked="0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8" fillId="0" borderId="0"/>
    <xf numFmtId="186" fontId="8" fillId="0" borderId="0" applyFont="0" applyFill="0" applyBorder="0" applyProtection="0">
      <alignment vertical="center"/>
    </xf>
    <xf numFmtId="187" fontId="8" fillId="0" borderId="0">
      <alignment vertical="center"/>
    </xf>
    <xf numFmtId="188" fontId="8" fillId="0" borderId="0" applyFont="0" applyFill="0" applyBorder="0" applyAlignment="0" applyProtection="0">
      <alignment vertical="center"/>
    </xf>
    <xf numFmtId="189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80" fontId="21" fillId="0" borderId="0" applyFont="0" applyFill="0" applyBorder="0" applyAlignment="0" applyProtection="0"/>
    <xf numFmtId="180" fontId="22" fillId="0" borderId="2">
      <alignment vertical="center"/>
    </xf>
    <xf numFmtId="3" fontId="13" fillId="0" borderId="2"/>
    <xf numFmtId="3" fontId="13" fillId="0" borderId="2"/>
    <xf numFmtId="180" fontId="13" fillId="0" borderId="2">
      <alignment vertical="center"/>
    </xf>
    <xf numFmtId="190" fontId="11" fillId="0" borderId="0">
      <alignment vertical="center"/>
    </xf>
    <xf numFmtId="191" fontId="23" fillId="0" borderId="0">
      <alignment vertical="center"/>
    </xf>
    <xf numFmtId="3" fontId="24" fillId="0" borderId="3">
      <alignment horizontal="right" vertical="center"/>
    </xf>
    <xf numFmtId="0" fontId="6" fillId="0" borderId="2">
      <alignment horizontal="left" vertical="center" indent="1"/>
    </xf>
    <xf numFmtId="38" fontId="25" fillId="0" borderId="4" applyNumberFormat="0">
      <alignment horizontal="lef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3" fontId="24" fillId="0" borderId="3">
      <alignment horizontal="right" vertical="center"/>
    </xf>
    <xf numFmtId="3" fontId="8" fillId="0" borderId="3">
      <alignment horizontal="right" vertical="center"/>
    </xf>
    <xf numFmtId="0" fontId="26" fillId="2" borderId="5" applyNumberFormat="0" applyFont="0" applyAlignment="0">
      <alignment horizontal="center" vertical="center"/>
    </xf>
    <xf numFmtId="2" fontId="24" fillId="0" borderId="3">
      <alignment horizontal="right" vertical="center"/>
    </xf>
    <xf numFmtId="0" fontId="11" fillId="0" borderId="6">
      <alignment horizont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2" fontId="24" fillId="0" borderId="3">
      <alignment horizontal="right" vertical="center"/>
    </xf>
    <xf numFmtId="2" fontId="8" fillId="0" borderId="3">
      <alignment horizontal="right" vertical="center"/>
    </xf>
    <xf numFmtId="0" fontId="17" fillId="0" borderId="0">
      <protection locked="0"/>
    </xf>
    <xf numFmtId="0" fontId="27" fillId="0" borderId="0"/>
    <xf numFmtId="180" fontId="4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7" fillId="0" borderId="7" applyProtection="0">
      <alignment horizontal="left" vertical="center" wrapText="1"/>
    </xf>
    <xf numFmtId="0" fontId="8" fillId="0" borderId="0">
      <protection locked="0"/>
    </xf>
    <xf numFmtId="192" fontId="1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4" fillId="0" borderId="0">
      <protection locked="0"/>
    </xf>
    <xf numFmtId="194" fontId="19" fillId="0" borderId="0" applyFont="0" applyFill="0" applyBorder="0" applyAlignment="0" applyProtection="0"/>
    <xf numFmtId="195" fontId="2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96" fontId="19" fillId="0" borderId="0">
      <protection locked="0"/>
    </xf>
    <xf numFmtId="0" fontId="12" fillId="0" borderId="0"/>
    <xf numFmtId="191" fontId="1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8" fillId="0" borderId="0" applyFont="0" applyFill="0" applyBorder="0" applyAlignment="0" applyProtection="0"/>
    <xf numFmtId="197" fontId="19" fillId="0" borderId="0" applyFont="0" applyFill="0" applyBorder="0" applyAlignment="0" applyProtection="0"/>
    <xf numFmtId="182" fontId="2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" fillId="0" borderId="0" applyFont="0" applyFill="0" applyBorder="0" applyAlignment="0" applyProtection="0"/>
    <xf numFmtId="4" fontId="17" fillId="0" borderId="0">
      <protection locked="0"/>
    </xf>
    <xf numFmtId="198" fontId="19" fillId="0" borderId="0">
      <protection locked="0"/>
    </xf>
    <xf numFmtId="0" fontId="8" fillId="0" borderId="0" applyFont="0" applyFill="0" applyBorder="0" applyAlignment="0" applyProtection="0"/>
    <xf numFmtId="182" fontId="4" fillId="0" borderId="0" applyFont="0" applyFill="0" applyBorder="0" applyAlignment="0" applyProtection="0"/>
    <xf numFmtId="0" fontId="31" fillId="0" borderId="0"/>
    <xf numFmtId="0" fontId="32" fillId="0" borderId="0"/>
    <xf numFmtId="0" fontId="29" fillId="0" borderId="0"/>
    <xf numFmtId="0" fontId="19" fillId="0" borderId="0"/>
    <xf numFmtId="0" fontId="29" fillId="0" borderId="0"/>
    <xf numFmtId="0" fontId="31" fillId="0" borderId="0"/>
    <xf numFmtId="0" fontId="29" fillId="0" borderId="0"/>
    <xf numFmtId="49" fontId="19" fillId="0" borderId="0" applyBorder="0"/>
    <xf numFmtId="0" fontId="33" fillId="0" borderId="0"/>
    <xf numFmtId="0" fontId="19" fillId="0" borderId="0"/>
    <xf numFmtId="0" fontId="29" fillId="0" borderId="0"/>
    <xf numFmtId="0" fontId="4" fillId="0" borderId="0"/>
    <xf numFmtId="0" fontId="8" fillId="0" borderId="0" applyFill="0" applyBorder="0" applyAlignment="0"/>
    <xf numFmtId="0" fontId="34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7" fillId="0" borderId="8">
      <protection locked="0"/>
    </xf>
    <xf numFmtId="199" fontId="8" fillId="0" borderId="0">
      <protection locked="0"/>
    </xf>
    <xf numFmtId="41" fontId="27" fillId="0" borderId="0" applyFont="0" applyFill="0" applyBorder="0" applyAlignment="0" applyProtection="0"/>
    <xf numFmtId="0" fontId="36" fillId="0" borderId="0"/>
    <xf numFmtId="43" fontId="4" fillId="0" borderId="0" applyFont="0" applyFill="0" applyBorder="0" applyAlignment="0" applyProtection="0"/>
    <xf numFmtId="3" fontId="37" fillId="0" borderId="0" applyFont="0" applyFill="0" applyBorder="0" applyAlignment="0" applyProtection="0"/>
    <xf numFmtId="0" fontId="38" fillId="0" borderId="0" applyNumberFormat="0" applyAlignment="0">
      <alignment horizontal="left"/>
    </xf>
    <xf numFmtId="0" fontId="6" fillId="0" borderId="0" applyFont="0" applyFill="0" applyBorder="0" applyAlignment="0" applyProtection="0"/>
    <xf numFmtId="199" fontId="8" fillId="0" borderId="0">
      <protection locked="0"/>
    </xf>
    <xf numFmtId="0" fontId="27" fillId="0" borderId="0" applyFont="0" applyFill="0" applyBorder="0" applyAlignment="0" applyProtection="0"/>
    <xf numFmtId="200" fontId="8" fillId="0" borderId="0"/>
    <xf numFmtId="0" fontId="11" fillId="0" borderId="0" applyFont="0" applyFill="0" applyBorder="0" applyAlignment="0" applyProtection="0"/>
    <xf numFmtId="201" fontId="11" fillId="0" borderId="0" applyFont="0" applyFill="0" applyBorder="0" applyAlignment="0" applyProtection="0"/>
    <xf numFmtId="0" fontId="36" fillId="0" borderId="0"/>
    <xf numFmtId="0" fontId="27" fillId="0" borderId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6" fillId="0" borderId="0"/>
    <xf numFmtId="202" fontId="26" fillId="0" borderId="2">
      <alignment vertical="center"/>
    </xf>
    <xf numFmtId="203" fontId="19" fillId="0" borderId="0">
      <protection locked="0"/>
    </xf>
    <xf numFmtId="204" fontId="19" fillId="0" borderId="0">
      <protection locked="0"/>
    </xf>
    <xf numFmtId="180" fontId="4" fillId="0" borderId="0" applyFont="0" applyFill="0" applyBorder="0" applyAlignment="0" applyProtection="0"/>
    <xf numFmtId="0" fontId="40" fillId="0" borderId="0" applyNumberFormat="0" applyAlignment="0">
      <alignment horizontal="left"/>
    </xf>
    <xf numFmtId="0" fontId="41" fillId="0" borderId="0" applyNumberFormat="0" applyFont="0" applyFill="0" applyBorder="0" applyAlignment="0" applyProtection="0"/>
    <xf numFmtId="0" fontId="41" fillId="0" borderId="0" applyNumberFormat="0" applyFont="0" applyFill="0" applyBorder="0" applyAlignment="0" applyProtection="0"/>
    <xf numFmtId="0" fontId="41" fillId="0" borderId="0" applyNumberFormat="0" applyFont="0" applyFill="0" applyBorder="0" applyAlignment="0" applyProtection="0"/>
    <xf numFmtId="0" fontId="41" fillId="0" borderId="0" applyNumberFormat="0" applyFont="0" applyFill="0" applyBorder="0" applyAlignment="0" applyProtection="0"/>
    <xf numFmtId="0" fontId="41" fillId="0" borderId="0" applyNumberFormat="0" applyFont="0" applyFill="0" applyBorder="0" applyAlignment="0" applyProtection="0"/>
    <xf numFmtId="0" fontId="41" fillId="0" borderId="0" applyNumberFormat="0" applyFont="0" applyFill="0" applyBorder="0" applyAlignment="0" applyProtection="0"/>
    <xf numFmtId="0" fontId="41" fillId="0" borderId="0" applyNumberFormat="0" applyFont="0" applyFill="0" applyBorder="0" applyAlignment="0" applyProtection="0"/>
    <xf numFmtId="2" fontId="27" fillId="0" borderId="0" applyProtection="0"/>
    <xf numFmtId="0" fontId="42" fillId="0" borderId="0" applyNumberFormat="0" applyFill="0" applyBorder="0" applyAlignment="0" applyProtection="0">
      <alignment vertical="top"/>
      <protection locked="0"/>
    </xf>
    <xf numFmtId="180" fontId="11" fillId="0" borderId="0" applyFont="0" applyFill="0" applyBorder="0" applyAlignment="0" applyProtection="0"/>
    <xf numFmtId="38" fontId="43" fillId="3" borderId="0" applyNumberFormat="0" applyBorder="0" applyAlignment="0" applyProtection="0"/>
    <xf numFmtId="3" fontId="26" fillId="0" borderId="9">
      <alignment horizontal="right" vertical="center"/>
    </xf>
    <xf numFmtId="4" fontId="26" fillId="0" borderId="9">
      <alignment horizontal="right" vertical="center"/>
    </xf>
    <xf numFmtId="0" fontId="44" fillId="0" borderId="0">
      <alignment horizontal="left"/>
    </xf>
    <xf numFmtId="0" fontId="45" fillId="0" borderId="10" applyNumberFormat="0" applyAlignment="0" applyProtection="0">
      <alignment horizontal="left" vertical="center"/>
    </xf>
    <xf numFmtId="0" fontId="45" fillId="0" borderId="11">
      <alignment horizontal="left" vertical="center"/>
    </xf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Protection="0"/>
    <xf numFmtId="0" fontId="45" fillId="0" borderId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11" fillId="0" borderId="0" applyFont="0" applyFill="0" applyBorder="0" applyAlignment="0" applyProtection="0"/>
    <xf numFmtId="10" fontId="43" fillId="3" borderId="2" applyNumberFormat="0" applyBorder="0" applyAlignment="0" applyProtection="0"/>
    <xf numFmtId="180" fontId="13" fillId="0" borderId="0" applyFont="0" applyFill="0" applyBorder="0" applyAlignment="0" applyProtection="0"/>
    <xf numFmtId="205" fontId="26" fillId="0" borderId="2">
      <alignment vertical="center"/>
    </xf>
    <xf numFmtId="0" fontId="11" fillId="0" borderId="0" applyFont="0" applyFill="0" applyBorder="0" applyAlignment="0" applyProtection="0"/>
    <xf numFmtId="206" fontId="26" fillId="0" borderId="2">
      <alignment horizontal="right" vertical="center"/>
    </xf>
    <xf numFmtId="206" fontId="4" fillId="0" borderId="2">
      <alignment horizontal="right" vertical="center"/>
    </xf>
    <xf numFmtId="207" fontId="26" fillId="0" borderId="2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0" fillId="0" borderId="12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7" fontId="51" fillId="0" borderId="0"/>
    <xf numFmtId="208" fontId="52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1" fillId="0" borderId="0"/>
    <xf numFmtId="0" fontId="4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99" fontId="8" fillId="0" borderId="0">
      <protection locked="0"/>
    </xf>
    <xf numFmtId="10" fontId="4" fillId="0" borderId="0" applyFont="0" applyFill="0" applyBorder="0" applyAlignment="0" applyProtection="0"/>
    <xf numFmtId="199" fontId="8" fillId="0" borderId="0">
      <protection locked="0"/>
    </xf>
    <xf numFmtId="0" fontId="11" fillId="0" borderId="0" applyFont="0" applyFill="0" applyBorder="0" applyAlignment="0" applyProtection="0"/>
    <xf numFmtId="30" fontId="54" fillId="0" borderId="0" applyNumberFormat="0" applyFill="0" applyBorder="0" applyAlignment="0" applyProtection="0">
      <alignment horizontal="left"/>
    </xf>
    <xf numFmtId="38" fontId="12" fillId="0" borderId="0" applyFont="0" applyFill="0" applyBorder="0" applyAlignment="0" applyProtection="0"/>
    <xf numFmtId="0" fontId="55" fillId="0" borderId="0" applyFont="0" applyFill="0" applyBorder="0" applyAlignment="0" applyProtection="0"/>
    <xf numFmtId="180" fontId="13" fillId="0" borderId="0" applyFont="0" applyFill="0" applyBorder="0" applyAlignment="0" applyProtection="0"/>
    <xf numFmtId="0" fontId="12" fillId="0" borderId="0"/>
    <xf numFmtId="0" fontId="56" fillId="0" borderId="0">
      <alignment horizontal="center" vertical="center"/>
    </xf>
    <xf numFmtId="0" fontId="50" fillId="0" borderId="0"/>
    <xf numFmtId="40" fontId="57" fillId="0" borderId="0" applyBorder="0">
      <alignment horizontal="right"/>
    </xf>
    <xf numFmtId="49" fontId="58" fillId="0" borderId="0" applyFill="0" applyBorder="0" applyProtection="0">
      <alignment horizontal="centerContinuous" vertical="center"/>
    </xf>
    <xf numFmtId="0" fontId="59" fillId="0" borderId="0" applyFill="0" applyBorder="0" applyProtection="0">
      <alignment horizontal="centerContinuous" vertical="center"/>
    </xf>
    <xf numFmtId="0" fontId="55" fillId="3" borderId="0" applyFill="0" applyBorder="0" applyProtection="0">
      <alignment horizontal="center" vertical="center"/>
    </xf>
    <xf numFmtId="49" fontId="49" fillId="0" borderId="0" applyFill="0" applyBorder="0" applyProtection="0">
      <alignment horizontal="centerContinuous" vertical="center"/>
    </xf>
    <xf numFmtId="0" fontId="27" fillId="0" borderId="13" applyProtection="0"/>
    <xf numFmtId="0" fontId="60" fillId="0" borderId="6">
      <alignment horizontal="left"/>
    </xf>
    <xf numFmtId="209" fontId="4" fillId="0" borderId="0" applyFont="0" applyFill="0" applyBorder="0" applyAlignment="0" applyProtection="0"/>
    <xf numFmtId="210" fontId="4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184" fontId="4" fillId="0" borderId="0" applyFont="0" applyFill="0" applyBorder="0" applyAlignment="0" applyProtection="0"/>
    <xf numFmtId="0" fontId="6" fillId="0" borderId="2">
      <alignment horizontal="left" vertical="center" indent="2"/>
    </xf>
    <xf numFmtId="49" fontId="26" fillId="0" borderId="2">
      <alignment horizontal="center" vertical="center"/>
    </xf>
    <xf numFmtId="0" fontId="11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62" fillId="0" borderId="0"/>
    <xf numFmtId="0" fontId="63" fillId="0" borderId="7">
      <alignment horizontal="center" vertical="center"/>
    </xf>
    <xf numFmtId="9" fontId="64" fillId="0" borderId="0" applyNumberFormat="0" applyFill="0" applyBorder="0" applyAlignment="0" applyProtection="0"/>
    <xf numFmtId="211" fontId="11" fillId="0" borderId="7">
      <alignment horizontal="right" vertical="center"/>
    </xf>
    <xf numFmtId="0" fontId="17" fillId="0" borderId="0">
      <protection locked="0"/>
    </xf>
    <xf numFmtId="0" fontId="64" fillId="0" borderId="0">
      <alignment vertical="center"/>
    </xf>
    <xf numFmtId="212" fontId="65" fillId="0" borderId="7" applyFill="0" applyBorder="0" applyProtection="0">
      <alignment horizontal="center" vertical="center" shrinkToFit="1"/>
    </xf>
    <xf numFmtId="213" fontId="66" fillId="0" borderId="7" applyFill="0" applyAlignment="0" applyProtection="0">
      <alignment vertical="center"/>
    </xf>
    <xf numFmtId="3" fontId="12" fillId="0" borderId="14">
      <alignment horizontal="center"/>
    </xf>
    <xf numFmtId="214" fontId="66" fillId="0" borderId="7" applyFill="0" applyBorder="0" applyProtection="0">
      <alignment vertical="center" shrinkToFit="1"/>
    </xf>
    <xf numFmtId="1" fontId="7" fillId="0" borderId="2" applyFill="0" applyBorder="0">
      <alignment horizontal="center"/>
    </xf>
    <xf numFmtId="3" fontId="5" fillId="0" borderId="15" applyNumberFormat="0" applyFill="0" applyBorder="0" applyProtection="0">
      <alignment horizontal="center" vertical="center"/>
    </xf>
    <xf numFmtId="0" fontId="17" fillId="0" borderId="0"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0" fontId="6" fillId="0" borderId="9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68" fillId="0" borderId="0" applyFill="0" applyBorder="0" applyAlignment="0">
      <alignment vertical="center"/>
    </xf>
    <xf numFmtId="0" fontId="69" fillId="0" borderId="0" applyNumberFormat="0" applyFont="0" applyFill="0" applyBorder="0" applyProtection="0">
      <alignment horizontal="distributed" vertical="center" justifyLastLine="1"/>
    </xf>
    <xf numFmtId="215" fontId="70" fillId="0" borderId="0">
      <protection locked="0"/>
    </xf>
    <xf numFmtId="37" fontId="17" fillId="0" borderId="0">
      <protection locked="0"/>
    </xf>
    <xf numFmtId="215" fontId="65" fillId="0" borderId="0">
      <protection locked="0"/>
    </xf>
    <xf numFmtId="0" fontId="70" fillId="0" borderId="0">
      <protection locked="0"/>
    </xf>
    <xf numFmtId="0" fontId="65" fillId="0" borderId="0">
      <protection locked="0"/>
    </xf>
    <xf numFmtId="0" fontId="70" fillId="0" borderId="0">
      <protection locked="0"/>
    </xf>
    <xf numFmtId="0" fontId="65" fillId="0" borderId="0">
      <protection locked="0"/>
    </xf>
    <xf numFmtId="0" fontId="70" fillId="0" borderId="0">
      <protection locked="0"/>
    </xf>
    <xf numFmtId="0" fontId="65" fillId="0" borderId="0">
      <protection locked="0"/>
    </xf>
    <xf numFmtId="216" fontId="11" fillId="0" borderId="0">
      <alignment vertical="center"/>
    </xf>
    <xf numFmtId="217" fontId="11" fillId="0" borderId="0" applyFont="0" applyFill="0" applyBorder="0" applyProtection="0">
      <alignment horizontal="center" vertical="center"/>
    </xf>
    <xf numFmtId="218" fontId="11" fillId="0" borderId="0" applyFont="0" applyFill="0" applyBorder="0" applyProtection="0">
      <alignment horizontal="center" vertical="center"/>
    </xf>
    <xf numFmtId="9" fontId="7" fillId="3" borderId="0" applyFill="0" applyBorder="0" applyProtection="0">
      <alignment horizontal="right"/>
    </xf>
    <xf numFmtId="10" fontId="7" fillId="0" borderId="0" applyFill="0" applyBorder="0" applyProtection="0">
      <alignment horizontal="right"/>
    </xf>
    <xf numFmtId="9" fontId="8" fillId="0" borderId="0" applyFont="0" applyFill="0" applyBorder="0" applyAlignment="0" applyProtection="0"/>
    <xf numFmtId="219" fontId="11" fillId="0" borderId="0" applyFont="0" applyFill="0" applyBorder="0" applyAlignment="0" applyProtection="0"/>
    <xf numFmtId="178" fontId="69" fillId="0" borderId="0" applyFont="0" applyFill="0" applyBorder="0" applyAlignment="0" applyProtection="0"/>
    <xf numFmtId="0" fontId="8" fillId="0" borderId="15">
      <alignment horizontal="center" vertical="center"/>
    </xf>
    <xf numFmtId="0" fontId="71" fillId="0" borderId="0"/>
    <xf numFmtId="220" fontId="69" fillId="0" borderId="0" applyNumberFormat="0" applyFont="0" applyFill="0" applyBorder="0" applyProtection="0">
      <alignment horizontal="centerContinuous" vertical="center"/>
    </xf>
    <xf numFmtId="0" fontId="8" fillId="0" borderId="0" applyFont="0" applyFill="0" applyBorder="0" applyAlignment="0" applyProtection="0"/>
    <xf numFmtId="0" fontId="72" fillId="0" borderId="0">
      <alignment vertical="center"/>
    </xf>
    <xf numFmtId="0" fontId="73" fillId="0" borderId="0">
      <alignment vertical="center"/>
    </xf>
    <xf numFmtId="176" fontId="3" fillId="0" borderId="0"/>
    <xf numFmtId="176" fontId="1" fillId="0" borderId="0"/>
    <xf numFmtId="41" fontId="8" fillId="0" borderId="0" applyFont="0" applyFill="0" applyBorder="0" applyAlignment="0" applyProtection="0">
      <alignment vertical="center"/>
    </xf>
    <xf numFmtId="176" fontId="9" fillId="0" borderId="0"/>
    <xf numFmtId="0" fontId="4" fillId="0" borderId="0"/>
    <xf numFmtId="182" fontId="4" fillId="0" borderId="0" applyFont="0" applyFill="0" applyBorder="0" applyAlignment="0" applyProtection="0"/>
    <xf numFmtId="40" fontId="12" fillId="0" borderId="0" applyFont="0" applyFill="0" applyBorder="0" applyAlignment="0" applyProtection="0"/>
    <xf numFmtId="0" fontId="4" fillId="0" borderId="0" applyFont="0" applyFill="0" applyBorder="0" applyAlignment="0" applyProtection="0"/>
    <xf numFmtId="40" fontId="12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5" fontId="8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8" fillId="0" borderId="0" applyFont="0" applyFill="0" applyBorder="0" applyAlignment="0" applyProtection="0"/>
    <xf numFmtId="0" fontId="4" fillId="0" borderId="0" applyFont="0" applyFill="0" applyBorder="0" applyAlignment="0" applyProtection="0"/>
    <xf numFmtId="40" fontId="12" fillId="0" borderId="0" applyFont="0" applyFill="0" applyBorder="0" applyAlignment="0" applyProtection="0"/>
    <xf numFmtId="182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0" fontId="12" fillId="0" borderId="0" applyFont="0" applyFill="0" applyBorder="0" applyAlignment="0" applyProtection="0"/>
    <xf numFmtId="0" fontId="8" fillId="0" borderId="16"/>
    <xf numFmtId="0" fontId="74" fillId="0" borderId="17"/>
    <xf numFmtId="221" fontId="26" fillId="0" borderId="2" applyBorder="0">
      <alignment vertical="center"/>
    </xf>
    <xf numFmtId="177" fontId="75" fillId="0" borderId="7" applyNumberFormat="0" applyFont="0" applyFill="0" applyAlignment="0" applyProtection="0">
      <alignment horizontal="center" vertical="center"/>
    </xf>
    <xf numFmtId="0" fontId="76" fillId="0" borderId="0">
      <alignment horizontal="center" vertical="center"/>
    </xf>
    <xf numFmtId="0" fontId="22" fillId="0" borderId="0" applyNumberFormat="0" applyBorder="0" applyAlignment="0">
      <alignment horizontal="centerContinuous" vertical="center"/>
    </xf>
    <xf numFmtId="213" fontId="69" fillId="0" borderId="0" applyFill="0" applyBorder="0" applyProtection="0">
      <alignment vertical="center"/>
    </xf>
    <xf numFmtId="222" fontId="69" fillId="0" borderId="7" applyFont="0" applyFill="0" applyBorder="0" applyProtection="0">
      <alignment horizontal="center" vertical="center"/>
    </xf>
    <xf numFmtId="4" fontId="17" fillId="0" borderId="0">
      <protection locked="0"/>
    </xf>
    <xf numFmtId="0" fontId="62" fillId="0" borderId="0"/>
    <xf numFmtId="4" fontId="17" fillId="0" borderId="0">
      <protection locked="0"/>
    </xf>
    <xf numFmtId="3" fontId="77" fillId="0" borderId="0" applyFont="0" applyFill="0" applyBorder="0" applyAlignment="0" applyProtection="0"/>
    <xf numFmtId="0" fontId="11" fillId="0" borderId="0"/>
    <xf numFmtId="0" fontId="78" fillId="0" borderId="7" applyFill="0" applyProtection="0">
      <alignment horizontal="center" vertical="center"/>
    </xf>
    <xf numFmtId="215" fontId="70" fillId="0" borderId="0">
      <protection locked="0"/>
    </xf>
    <xf numFmtId="215" fontId="65" fillId="0" borderId="0">
      <protection locked="0"/>
    </xf>
    <xf numFmtId="0" fontId="70" fillId="0" borderId="0">
      <protection locked="0"/>
    </xf>
    <xf numFmtId="0" fontId="65" fillId="0" borderId="0">
      <protection locked="0"/>
    </xf>
    <xf numFmtId="0" fontId="70" fillId="0" borderId="0">
      <protection locked="0"/>
    </xf>
    <xf numFmtId="0" fontId="65" fillId="0" borderId="0">
      <protection locked="0"/>
    </xf>
    <xf numFmtId="0" fontId="70" fillId="0" borderId="0">
      <protection locked="0"/>
    </xf>
    <xf numFmtId="0" fontId="65" fillId="0" borderId="0">
      <protection locked="0"/>
    </xf>
    <xf numFmtId="215" fontId="70" fillId="0" borderId="0">
      <protection locked="0"/>
    </xf>
    <xf numFmtId="223" fontId="11" fillId="0" borderId="0" applyFont="0" applyFill="0" applyBorder="0" applyProtection="0">
      <alignment vertical="center"/>
    </xf>
    <xf numFmtId="38" fontId="69" fillId="0" borderId="0" applyFont="0" applyFill="0" applyBorder="0" applyProtection="0">
      <alignment vertical="center"/>
    </xf>
    <xf numFmtId="215" fontId="65" fillId="0" borderId="0">
      <protection locked="0"/>
    </xf>
    <xf numFmtId="0" fontId="11" fillId="0" borderId="0" applyFont="0" applyFill="0" applyBorder="0" applyAlignment="0" applyProtection="0"/>
    <xf numFmtId="180" fontId="11" fillId="0" borderId="0" applyNumberFormat="0" applyFont="0" applyFill="0" applyBorder="0" applyProtection="0">
      <alignment vertical="center"/>
    </xf>
    <xf numFmtId="224" fontId="7" fillId="3" borderId="0" applyFill="0" applyBorder="0" applyProtection="0">
      <alignment horizontal="right"/>
    </xf>
    <xf numFmtId="38" fontId="69" fillId="0" borderId="0" applyFont="0" applyFill="0" applyBorder="0" applyAlignment="0" applyProtection="0">
      <alignment vertical="center"/>
    </xf>
    <xf numFmtId="179" fontId="69" fillId="0" borderId="0" applyFont="0" applyFill="0" applyBorder="0" applyAlignment="0" applyProtection="0">
      <alignment vertical="center"/>
    </xf>
    <xf numFmtId="38" fontId="69" fillId="0" borderId="0" applyFill="0" applyBorder="0" applyAlignment="0" applyProtection="0">
      <alignment vertical="center"/>
    </xf>
    <xf numFmtId="0" fontId="55" fillId="0" borderId="0" applyFont="0" applyFill="0" applyBorder="0" applyAlignment="0" applyProtection="0"/>
    <xf numFmtId="225" fontId="12" fillId="0" borderId="0" applyFont="0" applyFill="0" applyBorder="0" applyAlignment="0" applyProtection="0"/>
    <xf numFmtId="226" fontId="12" fillId="0" borderId="0" applyFont="0" applyFill="0" applyBorder="0" applyAlignment="0" applyProtection="0"/>
    <xf numFmtId="227" fontId="12" fillId="0" borderId="0" applyFont="0" applyFill="0" applyBorder="0" applyAlignment="0" applyProtection="0"/>
    <xf numFmtId="228" fontId="12" fillId="0" borderId="0" applyFont="0" applyFill="0" applyBorder="0" applyAlignment="0" applyProtection="0"/>
    <xf numFmtId="0" fontId="11" fillId="0" borderId="0" applyFont="0" applyFill="0" applyBorder="0" applyAlignment="0" applyProtection="0"/>
    <xf numFmtId="215" fontId="70" fillId="0" borderId="0">
      <protection locked="0"/>
    </xf>
    <xf numFmtId="215" fontId="65" fillId="0" borderId="0">
      <protection locked="0"/>
    </xf>
    <xf numFmtId="0" fontId="70" fillId="0" borderId="0">
      <protection locked="0"/>
    </xf>
    <xf numFmtId="0" fontId="65" fillId="0" borderId="0">
      <protection locked="0"/>
    </xf>
    <xf numFmtId="0" fontId="70" fillId="0" borderId="0">
      <protection locked="0"/>
    </xf>
    <xf numFmtId="0" fontId="65" fillId="0" borderId="0">
      <protection locked="0"/>
    </xf>
    <xf numFmtId="0" fontId="70" fillId="0" borderId="0">
      <protection locked="0"/>
    </xf>
    <xf numFmtId="0" fontId="65" fillId="0" borderId="0">
      <protection locked="0"/>
    </xf>
    <xf numFmtId="215" fontId="70" fillId="0" borderId="0">
      <protection locked="0"/>
    </xf>
    <xf numFmtId="229" fontId="8" fillId="0" borderId="0">
      <protection locked="0"/>
    </xf>
    <xf numFmtId="0" fontId="8" fillId="0" borderId="16"/>
    <xf numFmtId="215" fontId="70" fillId="0" borderId="0">
      <protection locked="0"/>
    </xf>
    <xf numFmtId="0" fontId="79" fillId="0" borderId="7">
      <alignment horizontal="center" vertical="center"/>
    </xf>
    <xf numFmtId="0" fontId="79" fillId="0" borderId="7">
      <alignment horizontal="left" vertical="center"/>
    </xf>
    <xf numFmtId="0" fontId="79" fillId="0" borderId="7">
      <alignment vertical="center" textRotation="255"/>
    </xf>
    <xf numFmtId="215" fontId="65" fillId="0" borderId="0">
      <protection locked="0"/>
    </xf>
    <xf numFmtId="0" fontId="70" fillId="0" borderId="0">
      <protection locked="0"/>
    </xf>
    <xf numFmtId="0" fontId="65" fillId="0" borderId="0">
      <protection locked="0"/>
    </xf>
    <xf numFmtId="0" fontId="70" fillId="0" borderId="0">
      <protection locked="0"/>
    </xf>
    <xf numFmtId="0" fontId="65" fillId="0" borderId="0">
      <protection locked="0"/>
    </xf>
    <xf numFmtId="0" fontId="70" fillId="0" borderId="0">
      <protection locked="0"/>
    </xf>
    <xf numFmtId="0" fontId="65" fillId="0" borderId="0"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8" fillId="0" borderId="0"/>
    <xf numFmtId="0" fontId="1" fillId="0" borderId="0"/>
    <xf numFmtId="0" fontId="9" fillId="0" borderId="0"/>
    <xf numFmtId="0" fontId="8" fillId="0" borderId="0"/>
    <xf numFmtId="0" fontId="81" fillId="0" borderId="0" applyNumberFormat="0" applyFill="0" applyBorder="0" applyAlignment="0" applyProtection="0">
      <alignment vertical="top"/>
      <protection locked="0"/>
    </xf>
    <xf numFmtId="0" fontId="6" fillId="0" borderId="7">
      <alignment horizontal="center" vertical="center" wrapText="1"/>
    </xf>
    <xf numFmtId="0" fontId="17" fillId="0" borderId="8">
      <protection locked="0"/>
    </xf>
    <xf numFmtId="0" fontId="11" fillId="0" borderId="0">
      <protection locked="0"/>
    </xf>
    <xf numFmtId="0" fontId="11" fillId="0" borderId="0">
      <protection locked="0"/>
    </xf>
  </cellStyleXfs>
  <cellXfs count="72">
    <xf numFmtId="0" fontId="0" fillId="0" borderId="0" xfId="0"/>
    <xf numFmtId="41" fontId="80" fillId="0" borderId="7" xfId="2558" applyNumberFormat="1" applyFont="1" applyBorder="1" applyAlignment="1" applyProtection="1">
      <alignment horizontal="center" vertical="center"/>
    </xf>
    <xf numFmtId="0" fontId="80" fillId="0" borderId="3" xfId="0" applyFont="1" applyBorder="1" applyAlignment="1">
      <alignment vertical="center"/>
    </xf>
    <xf numFmtId="0" fontId="80" fillId="0" borderId="0" xfId="0" applyFont="1" applyAlignment="1">
      <alignment vertical="center"/>
    </xf>
    <xf numFmtId="41" fontId="80" fillId="0" borderId="0" xfId="0" applyNumberFormat="1" applyFont="1" applyAlignment="1">
      <alignment vertical="center"/>
    </xf>
    <xf numFmtId="0" fontId="80" fillId="0" borderId="23" xfId="0" applyFont="1" applyBorder="1" applyAlignment="1">
      <alignment horizontal="center" vertical="center"/>
    </xf>
    <xf numFmtId="41" fontId="80" fillId="0" borderId="9" xfId="0" applyNumberFormat="1" applyFont="1" applyBorder="1" applyAlignment="1">
      <alignment vertical="center"/>
    </xf>
    <xf numFmtId="41" fontId="80" fillId="0" borderId="3" xfId="0" applyNumberFormat="1" applyFont="1" applyBorder="1" applyAlignment="1">
      <alignment vertical="center"/>
    </xf>
    <xf numFmtId="41" fontId="80" fillId="0" borderId="3" xfId="0" applyNumberFormat="1" applyFont="1" applyBorder="1" applyAlignment="1">
      <alignment horizontal="center" vertical="center"/>
    </xf>
    <xf numFmtId="41" fontId="80" fillId="0" borderId="20" xfId="0" applyNumberFormat="1" applyFont="1" applyBorder="1" applyAlignment="1">
      <alignment vertical="center"/>
    </xf>
    <xf numFmtId="0" fontId="80" fillId="0" borderId="6" xfId="0" applyFont="1" applyBorder="1" applyAlignment="1">
      <alignment horizontal="center" vertical="center"/>
    </xf>
    <xf numFmtId="41" fontId="80" fillId="0" borderId="21" xfId="0" applyNumberFormat="1" applyFont="1" applyBorder="1" applyAlignment="1">
      <alignment vertical="center"/>
    </xf>
    <xf numFmtId="41" fontId="80" fillId="0" borderId="7" xfId="0" applyNumberFormat="1" applyFont="1" applyBorder="1" applyAlignment="1">
      <alignment vertical="center"/>
    </xf>
    <xf numFmtId="41" fontId="80" fillId="0" borderId="7" xfId="0" applyNumberFormat="1" applyFont="1" applyBorder="1" applyAlignment="1">
      <alignment horizontal="center" vertical="center"/>
    </xf>
    <xf numFmtId="177" fontId="80" fillId="0" borderId="7" xfId="0" applyNumberFormat="1" applyFont="1" applyBorder="1" applyAlignment="1">
      <alignment vertical="center"/>
    </xf>
    <xf numFmtId="0" fontId="80" fillId="0" borderId="7" xfId="0" applyFont="1" applyBorder="1" applyAlignment="1">
      <alignment vertical="center"/>
    </xf>
    <xf numFmtId="0" fontId="80" fillId="0" borderId="7" xfId="0" applyFont="1" applyBorder="1" applyAlignment="1">
      <alignment horizontal="center" vertical="center"/>
    </xf>
    <xf numFmtId="41" fontId="80" fillId="0" borderId="18" xfId="0" applyNumberFormat="1" applyFont="1" applyBorder="1" applyAlignment="1">
      <alignment vertical="center"/>
    </xf>
    <xf numFmtId="0" fontId="80" fillId="0" borderId="0" xfId="0" applyFont="1" applyAlignment="1">
      <alignment horizontal="right" vertical="center"/>
    </xf>
    <xf numFmtId="41" fontId="80" fillId="0" borderId="7" xfId="0" applyNumberFormat="1" applyFont="1" applyBorder="1" applyAlignment="1">
      <alignment vertical="center" wrapText="1"/>
    </xf>
    <xf numFmtId="41" fontId="80" fillId="0" borderId="22" xfId="0" applyNumberFormat="1" applyFont="1" applyBorder="1" applyAlignment="1">
      <alignment vertical="center"/>
    </xf>
    <xf numFmtId="41" fontId="80" fillId="0" borderId="14" xfId="0" applyNumberFormat="1" applyFont="1" applyBorder="1" applyAlignment="1">
      <alignment vertical="center"/>
    </xf>
    <xf numFmtId="41" fontId="80" fillId="0" borderId="14" xfId="0" applyNumberFormat="1" applyFont="1" applyBorder="1" applyAlignment="1">
      <alignment horizontal="center" vertical="center"/>
    </xf>
    <xf numFmtId="0" fontId="80" fillId="0" borderId="14" xfId="0" applyFont="1" applyBorder="1" applyAlignment="1">
      <alignment vertical="center"/>
    </xf>
    <xf numFmtId="0" fontId="80" fillId="0" borderId="14" xfId="0" applyFont="1" applyBorder="1" applyAlignment="1">
      <alignment horizontal="center" vertical="center"/>
    </xf>
    <xf numFmtId="41" fontId="80" fillId="0" borderId="19" xfId="0" applyNumberFormat="1" applyFont="1" applyBorder="1" applyAlignment="1">
      <alignment vertical="center"/>
    </xf>
    <xf numFmtId="0" fontId="80" fillId="0" borderId="0" xfId="0" applyFont="1" applyAlignment="1">
      <alignment horizontal="center" vertical="center"/>
    </xf>
    <xf numFmtId="0" fontId="80" fillId="0" borderId="0" xfId="0" applyFont="1" applyAlignment="1">
      <alignment horizontal="center"/>
    </xf>
    <xf numFmtId="41" fontId="80" fillId="0" borderId="0" xfId="0" applyNumberFormat="1" applyFont="1"/>
    <xf numFmtId="0" fontId="80" fillId="0" borderId="0" xfId="0" applyFont="1"/>
    <xf numFmtId="0" fontId="83" fillId="0" borderId="0" xfId="0" applyFont="1" applyAlignment="1">
      <alignment vertical="center"/>
    </xf>
    <xf numFmtId="231" fontId="80" fillId="0" borderId="0" xfId="0" applyNumberFormat="1" applyFont="1" applyAlignment="1">
      <alignment vertical="center"/>
    </xf>
    <xf numFmtId="230" fontId="80" fillId="0" borderId="0" xfId="0" applyNumberFormat="1" applyFont="1" applyAlignment="1">
      <alignment vertical="center"/>
    </xf>
    <xf numFmtId="232" fontId="80" fillId="0" borderId="0" xfId="0" applyNumberFormat="1" applyFont="1" applyAlignment="1">
      <alignment vertical="center"/>
    </xf>
    <xf numFmtId="233" fontId="80" fillId="0" borderId="0" xfId="0" applyNumberFormat="1" applyFont="1" applyAlignment="1">
      <alignment horizontal="right" vertical="center"/>
    </xf>
    <xf numFmtId="234" fontId="80" fillId="0" borderId="0" xfId="0" applyNumberFormat="1" applyFont="1" applyAlignment="1">
      <alignment vertical="center"/>
    </xf>
    <xf numFmtId="235" fontId="80" fillId="0" borderId="0" xfId="0" applyNumberFormat="1" applyFont="1" applyAlignment="1">
      <alignment vertical="center"/>
    </xf>
    <xf numFmtId="230" fontId="83" fillId="0" borderId="0" xfId="0" applyNumberFormat="1" applyFont="1" applyAlignment="1">
      <alignment vertical="center"/>
    </xf>
    <xf numFmtId="177" fontId="80" fillId="0" borderId="0" xfId="0" applyNumberFormat="1" applyFont="1" applyAlignment="1">
      <alignment vertical="center"/>
    </xf>
    <xf numFmtId="236" fontId="80" fillId="0" borderId="0" xfId="0" applyNumberFormat="1" applyFont="1" applyAlignment="1">
      <alignment vertical="center"/>
    </xf>
    <xf numFmtId="237" fontId="80" fillId="0" borderId="0" xfId="0" applyNumberFormat="1" applyFont="1" applyAlignment="1">
      <alignment vertical="center"/>
    </xf>
    <xf numFmtId="0" fontId="80" fillId="0" borderId="27" xfId="0" applyFont="1" applyBorder="1" applyAlignment="1">
      <alignment horizontal="center" vertical="center"/>
    </xf>
    <xf numFmtId="41" fontId="80" fillId="0" borderId="18" xfId="0" applyNumberFormat="1" applyFont="1" applyBorder="1" applyAlignment="1">
      <alignment horizontal="left" vertical="center"/>
    </xf>
    <xf numFmtId="41" fontId="80" fillId="0" borderId="29" xfId="0" applyNumberFormat="1" applyFont="1" applyBorder="1" applyAlignment="1">
      <alignment vertical="center"/>
    </xf>
    <xf numFmtId="41" fontId="80" fillId="0" borderId="30" xfId="0" applyNumberFormat="1" applyFont="1" applyBorder="1" applyAlignment="1">
      <alignment vertical="center"/>
    </xf>
    <xf numFmtId="41" fontId="80" fillId="0" borderId="30" xfId="0" applyNumberFormat="1" applyFont="1" applyBorder="1" applyAlignment="1">
      <alignment horizontal="center" vertical="center"/>
    </xf>
    <xf numFmtId="0" fontId="80" fillId="0" borderId="30" xfId="0" applyFont="1" applyBorder="1" applyAlignment="1">
      <alignment vertical="center"/>
    </xf>
    <xf numFmtId="0" fontId="80" fillId="0" borderId="30" xfId="0" applyFont="1" applyBorder="1" applyAlignment="1">
      <alignment horizontal="center" vertical="center"/>
    </xf>
    <xf numFmtId="41" fontId="80" fillId="0" borderId="31" xfId="0" applyNumberFormat="1" applyFont="1" applyBorder="1" applyAlignment="1">
      <alignment vertical="center"/>
    </xf>
    <xf numFmtId="41" fontId="83" fillId="0" borderId="14" xfId="0" applyNumberFormat="1" applyFont="1" applyBorder="1" applyAlignment="1">
      <alignment horizontal="center" vertical="center"/>
    </xf>
    <xf numFmtId="41" fontId="80" fillId="0" borderId="0" xfId="0" applyNumberFormat="1" applyFont="1" applyAlignment="1">
      <alignment horizontal="center" vertical="center"/>
    </xf>
    <xf numFmtId="0" fontId="80" fillId="0" borderId="32" xfId="0" applyFont="1" applyBorder="1" applyAlignment="1">
      <alignment horizontal="center" vertical="center"/>
    </xf>
    <xf numFmtId="0" fontId="80" fillId="0" borderId="33" xfId="0" applyFont="1" applyBorder="1" applyAlignment="1">
      <alignment vertical="center"/>
    </xf>
    <xf numFmtId="43" fontId="80" fillId="0" borderId="0" xfId="0" applyNumberFormat="1" applyFont="1" applyAlignment="1">
      <alignment vertical="center"/>
    </xf>
    <xf numFmtId="177" fontId="80" fillId="0" borderId="3" xfId="0" applyNumberFormat="1" applyFont="1" applyBorder="1" applyAlignment="1">
      <alignment vertical="center"/>
    </xf>
    <xf numFmtId="43" fontId="80" fillId="0" borderId="3" xfId="0" applyNumberFormat="1" applyFont="1" applyBorder="1" applyAlignment="1">
      <alignment vertical="center"/>
    </xf>
    <xf numFmtId="43" fontId="80" fillId="0" borderId="14" xfId="0" applyNumberFormat="1" applyFont="1" applyBorder="1" applyAlignment="1">
      <alignment vertical="center"/>
    </xf>
    <xf numFmtId="41" fontId="80" fillId="0" borderId="0" xfId="0" applyNumberFormat="1" applyFont="1" applyAlignment="1">
      <alignment horizontal="center" vertical="center"/>
    </xf>
    <xf numFmtId="182" fontId="82" fillId="0" borderId="26" xfId="19" applyFont="1" applyBorder="1" applyAlignment="1">
      <alignment horizontal="center" vertical="center"/>
    </xf>
    <xf numFmtId="0" fontId="83" fillId="0" borderId="23" xfId="0" applyFont="1" applyBorder="1" applyAlignment="1">
      <alignment horizontal="center" vertical="center"/>
    </xf>
    <xf numFmtId="0" fontId="83" fillId="0" borderId="27" xfId="0" applyFont="1" applyBorder="1" applyAlignment="1">
      <alignment horizontal="center" vertical="center"/>
    </xf>
    <xf numFmtId="41" fontId="83" fillId="0" borderId="28" xfId="0" applyNumberFormat="1" applyFont="1" applyBorder="1" applyAlignment="1">
      <alignment horizontal="center" vertical="center"/>
    </xf>
    <xf numFmtId="41" fontId="83" fillId="0" borderId="22" xfId="0" applyNumberFormat="1" applyFont="1" applyBorder="1" applyAlignment="1">
      <alignment horizontal="center" vertical="center"/>
    </xf>
    <xf numFmtId="41" fontId="83" fillId="0" borderId="24" xfId="0" applyNumberFormat="1" applyFont="1" applyBorder="1" applyAlignment="1">
      <alignment horizontal="center" vertical="center"/>
    </xf>
    <xf numFmtId="41" fontId="83" fillId="0" borderId="14" xfId="0" applyNumberFormat="1" applyFont="1" applyBorder="1" applyAlignment="1">
      <alignment horizontal="center" vertical="center"/>
    </xf>
    <xf numFmtId="41" fontId="83" fillId="0" borderId="25" xfId="0" applyNumberFormat="1" applyFont="1" applyBorder="1" applyAlignment="1">
      <alignment horizontal="center" vertical="center"/>
    </xf>
    <xf numFmtId="41" fontId="83" fillId="0" borderId="19" xfId="0" applyNumberFormat="1" applyFont="1" applyBorder="1" applyAlignment="1">
      <alignment horizontal="center" vertical="center"/>
    </xf>
    <xf numFmtId="0" fontId="80" fillId="0" borderId="3" xfId="0" applyFont="1" applyBorder="1" applyAlignment="1">
      <alignment horizontal="center" vertical="center"/>
    </xf>
    <xf numFmtId="230" fontId="80" fillId="0" borderId="7" xfId="0" applyNumberFormat="1" applyFont="1" applyBorder="1" applyAlignment="1">
      <alignment vertical="center"/>
    </xf>
    <xf numFmtId="0" fontId="80" fillId="0" borderId="7" xfId="0" applyFont="1" applyBorder="1" applyAlignment="1">
      <alignment horizontal="right" vertical="center"/>
    </xf>
    <xf numFmtId="0" fontId="80" fillId="0" borderId="7" xfId="0" quotePrefix="1" applyFont="1" applyBorder="1" applyAlignment="1">
      <alignment horizontal="right" vertical="center"/>
    </xf>
    <xf numFmtId="0" fontId="16" fillId="0" borderId="0" xfId="20" applyFont="1"/>
  </cellXfs>
  <cellStyles count="2563">
    <cellStyle name=" " xfId="1" xr:uid="{00000000-0005-0000-0000-000000000000}"/>
    <cellStyle name=" _97연말" xfId="2" xr:uid="{00000000-0005-0000-0000-000001000000}"/>
    <cellStyle name=" _97연말1" xfId="3" xr:uid="{00000000-0005-0000-0000-000002000000}"/>
    <cellStyle name=" _Book1" xfId="4" xr:uid="{00000000-0005-0000-0000-000003000000}"/>
    <cellStyle name="&quot;" xfId="5" xr:uid="{00000000-0005-0000-0000-000004000000}"/>
    <cellStyle name="#,##0" xfId="6" xr:uid="{00000000-0005-0000-0000-000005000000}"/>
    <cellStyle name="_x0004__x0004__x0019__x001b__x0004_$_x0010__x0010__x0008__x0001_" xfId="7" xr:uid="{00000000-0005-0000-0000-000006000000}"/>
    <cellStyle name="(##.00)" xfId="8" xr:uid="{00000000-0005-0000-0000-000007000000}"/>
    <cellStyle name="??&amp;O?&amp;H?_x0008__x000f__x0007_?_x0007__x0001__x0001_" xfId="9" xr:uid="{00000000-0005-0000-0000-000008000000}"/>
    <cellStyle name="??&amp;O?&amp;H?_x0008_??_x0007__x0001__x0001_" xfId="10" xr:uid="{00000000-0005-0000-0000-000009000000}"/>
    <cellStyle name="??&amp;O?&amp;H?_x0008__x000f__x0007_?_x0007__x0001__x0001__1.토목내역서" xfId="11" xr:uid="{00000000-0005-0000-0000-00000A000000}"/>
    <cellStyle name="?W?_laroux" xfId="12" xr:uid="{00000000-0005-0000-0000-00000B000000}"/>
    <cellStyle name="?曹%U?&amp;H?_x0008_?s_x000a__x0007__x0001__x0001_" xfId="13" xr:uid="{00000000-0005-0000-0000-00000C000000}"/>
    <cellStyle name="]_Sheet1_FY96" xfId="14" xr:uid="{00000000-0005-0000-0000-00000D000000}"/>
    <cellStyle name="]_Sheet1_PRODUCT DETAIL_x0013_Comma [0]_Sheet1_Q1" xfId="15" xr:uid="{00000000-0005-0000-0000-00000E000000}"/>
    <cellStyle name="_(자재단가)내역서" xfId="16" xr:uid="{00000000-0005-0000-0000-00000F000000}"/>
    <cellStyle name="_01 CAL-PWR(나주기본)" xfId="17" xr:uid="{00000000-0005-0000-0000-000010000000}"/>
    <cellStyle name="_080819최종유지관리비(기존시설)" xfId="18" xr:uid="{00000000-0005-0000-0000-000011000000}"/>
    <cellStyle name="_080819최종유지관리비(집약화전력비)" xfId="19" xr:uid="{00000000-0005-0000-0000-000012000000}"/>
    <cellStyle name="_1.토목내역서" xfId="20" xr:uid="{00000000-0005-0000-0000-000013000000}"/>
    <cellStyle name="_2004공원내등산로정비공사설계서" xfId="21" xr:uid="{00000000-0005-0000-0000-000014000000}"/>
    <cellStyle name="_2004공원내등산로정비공사설계서_1.토목내역서" xfId="22" xr:uid="{00000000-0005-0000-0000-000015000000}"/>
    <cellStyle name="_2004공원내등산로정비공사설계서_고척개략공사비(주민설명회)" xfId="23" xr:uid="{00000000-0005-0000-0000-000016000000}"/>
    <cellStyle name="_2004공원내등산로정비공사설계서_고척개략공사비(주민설명회)_1.토목내역서" xfId="24" xr:uid="{00000000-0005-0000-0000-000017000000}"/>
    <cellStyle name="_2004공원내등산로정비공사설계서_고척개략공사비(주민설명회)_변경내역서(Fast-0707)" xfId="25" xr:uid="{00000000-0005-0000-0000-000018000000}"/>
    <cellStyle name="_2004공원내등산로정비공사설계서_고척개략공사비(주민설명회)_변경내역서(Fast-0723)" xfId="26" xr:uid="{00000000-0005-0000-0000-000019000000}"/>
    <cellStyle name="_2004공원내등산로정비공사설계서_고척개략공사비(주민설명회)_변경내역서(Fast-Track2)" xfId="27" xr:uid="{00000000-0005-0000-0000-00001A000000}"/>
    <cellStyle name="_2004공원내등산로정비공사설계서_고척공원내역(0929)-1차분" xfId="28" xr:uid="{00000000-0005-0000-0000-00001B000000}"/>
    <cellStyle name="_2004공원내등산로정비공사설계서_고척공원내역(0929)-1차분_1.토목내역서" xfId="29" xr:uid="{00000000-0005-0000-0000-00001C000000}"/>
    <cellStyle name="_2004공원내등산로정비공사설계서_고척공원내역(0929)-1차분_변경내역서(Fast-0707)" xfId="30" xr:uid="{00000000-0005-0000-0000-00001D000000}"/>
    <cellStyle name="_2004공원내등산로정비공사설계서_고척공원내역(0929)-1차분_변경내역서(Fast-0723)" xfId="31" xr:uid="{00000000-0005-0000-0000-00001E000000}"/>
    <cellStyle name="_2004공원내등산로정비공사설계서_고척공원내역(0929)-1차분_변경내역서(Fast-Track2)" xfId="32" xr:uid="{00000000-0005-0000-0000-00001F000000}"/>
    <cellStyle name="_2004공원내등산로정비공사설계서_노인휴양소" xfId="33" xr:uid="{00000000-0005-0000-0000-000020000000}"/>
    <cellStyle name="_2004공원내등산로정비공사설계서_노인휴양소_1.토목내역서" xfId="34" xr:uid="{00000000-0005-0000-0000-000021000000}"/>
    <cellStyle name="_2004공원내등산로정비공사설계서_노인휴양소_고척개략공사비(주민설명회)" xfId="35" xr:uid="{00000000-0005-0000-0000-000022000000}"/>
    <cellStyle name="_2004공원내등산로정비공사설계서_노인휴양소_고척개략공사비(주민설명회)_1.토목내역서" xfId="36" xr:uid="{00000000-0005-0000-0000-000023000000}"/>
    <cellStyle name="_2004공원내등산로정비공사설계서_노인휴양소_고척개략공사비(주민설명회)_변경내역서(Fast-0707)" xfId="37" xr:uid="{00000000-0005-0000-0000-000024000000}"/>
    <cellStyle name="_2004공원내등산로정비공사설계서_노인휴양소_고척개략공사비(주민설명회)_변경내역서(Fast-0723)" xfId="38" xr:uid="{00000000-0005-0000-0000-000025000000}"/>
    <cellStyle name="_2004공원내등산로정비공사설계서_노인휴양소_고척개략공사비(주민설명회)_변경내역서(Fast-Track2)" xfId="39" xr:uid="{00000000-0005-0000-0000-000026000000}"/>
    <cellStyle name="_2004공원내등산로정비공사설계서_노인휴양소_고척공원내역(0929)-1차분" xfId="40" xr:uid="{00000000-0005-0000-0000-000027000000}"/>
    <cellStyle name="_2004공원내등산로정비공사설계서_노인휴양소_고척공원내역(0929)-1차분_1.토목내역서" xfId="41" xr:uid="{00000000-0005-0000-0000-000028000000}"/>
    <cellStyle name="_2004공원내등산로정비공사설계서_노인휴양소_고척공원내역(0929)-1차분_변경내역서(Fast-0707)" xfId="42" xr:uid="{00000000-0005-0000-0000-000029000000}"/>
    <cellStyle name="_2004공원내등산로정비공사설계서_노인휴양소_고척공원내역(0929)-1차분_변경내역서(Fast-0723)" xfId="43" xr:uid="{00000000-0005-0000-0000-00002A000000}"/>
    <cellStyle name="_2004공원내등산로정비공사설계서_노인휴양소_고척공원내역(0929)-1차분_변경내역서(Fast-Track2)" xfId="44" xr:uid="{00000000-0005-0000-0000-00002B000000}"/>
    <cellStyle name="_2004공원내등산로정비공사설계서_노인휴양소_변경내역서(Fast-0707)" xfId="45" xr:uid="{00000000-0005-0000-0000-00002C000000}"/>
    <cellStyle name="_2004공원내등산로정비공사설계서_노인휴양소_변경내역서(Fast-0723)" xfId="46" xr:uid="{00000000-0005-0000-0000-00002D000000}"/>
    <cellStyle name="_2004공원내등산로정비공사설계서_노인휴양소_변경내역서(Fast-Track2)" xfId="47" xr:uid="{00000000-0005-0000-0000-00002E000000}"/>
    <cellStyle name="_2004공원내등산로정비공사설계서_녹지대 보수공사" xfId="48" xr:uid="{00000000-0005-0000-0000-00002F000000}"/>
    <cellStyle name="_2004공원내등산로정비공사설계서_녹지대 보수공사_1.토목내역서" xfId="49" xr:uid="{00000000-0005-0000-0000-000030000000}"/>
    <cellStyle name="_2004공원내등산로정비공사설계서_녹지대 보수공사_고척개략공사비(주민설명회)" xfId="50" xr:uid="{00000000-0005-0000-0000-000031000000}"/>
    <cellStyle name="_2004공원내등산로정비공사설계서_녹지대 보수공사_고척개략공사비(주민설명회)_1.토목내역서" xfId="51" xr:uid="{00000000-0005-0000-0000-000032000000}"/>
    <cellStyle name="_2004공원내등산로정비공사설계서_녹지대 보수공사_고척개략공사비(주민설명회)_변경내역서(Fast-0707)" xfId="52" xr:uid="{00000000-0005-0000-0000-000033000000}"/>
    <cellStyle name="_2004공원내등산로정비공사설계서_녹지대 보수공사_고척개략공사비(주민설명회)_변경내역서(Fast-0723)" xfId="53" xr:uid="{00000000-0005-0000-0000-000034000000}"/>
    <cellStyle name="_2004공원내등산로정비공사설계서_녹지대 보수공사_고척개략공사비(주민설명회)_변경내역서(Fast-Track2)" xfId="54" xr:uid="{00000000-0005-0000-0000-000035000000}"/>
    <cellStyle name="_2004공원내등산로정비공사설계서_녹지대 보수공사_고척공원내역(0929)-1차분" xfId="55" xr:uid="{00000000-0005-0000-0000-000036000000}"/>
    <cellStyle name="_2004공원내등산로정비공사설계서_녹지대 보수공사_고척공원내역(0929)-1차분_1.토목내역서" xfId="56" xr:uid="{00000000-0005-0000-0000-000037000000}"/>
    <cellStyle name="_2004공원내등산로정비공사설계서_녹지대 보수공사_고척공원내역(0929)-1차분_변경내역서(Fast-0707)" xfId="57" xr:uid="{00000000-0005-0000-0000-000038000000}"/>
    <cellStyle name="_2004공원내등산로정비공사설계서_녹지대 보수공사_고척공원내역(0929)-1차분_변경내역서(Fast-0723)" xfId="58" xr:uid="{00000000-0005-0000-0000-000039000000}"/>
    <cellStyle name="_2004공원내등산로정비공사설계서_녹지대 보수공사_고척공원내역(0929)-1차분_변경내역서(Fast-Track2)" xfId="59" xr:uid="{00000000-0005-0000-0000-00003A000000}"/>
    <cellStyle name="_2004공원내등산로정비공사설계서_녹지대 보수공사_변경내역서(Fast-0707)" xfId="60" xr:uid="{00000000-0005-0000-0000-00003B000000}"/>
    <cellStyle name="_2004공원내등산로정비공사설계서_녹지대 보수공사_변경내역서(Fast-0723)" xfId="61" xr:uid="{00000000-0005-0000-0000-00003C000000}"/>
    <cellStyle name="_2004공원내등산로정비공사설계서_녹지대 보수공사_변경내역서(Fast-Track2)" xfId="62" xr:uid="{00000000-0005-0000-0000-00003D000000}"/>
    <cellStyle name="_2004공원내등산로정비공사설계서_변경내역서(Fast-0707)" xfId="63" xr:uid="{00000000-0005-0000-0000-00003E000000}"/>
    <cellStyle name="_2004공원내등산로정비공사설계서_변경내역서(Fast-0723)" xfId="64" xr:uid="{00000000-0005-0000-0000-00003F000000}"/>
    <cellStyle name="_2004공원내등산로정비공사설계서_변경내역서(Fast-Track2)" xfId="65" xr:uid="{00000000-0005-0000-0000-000040000000}"/>
    <cellStyle name="_2004공원내등산로정비공사설계서_시설정비0315" xfId="66" xr:uid="{00000000-0005-0000-0000-000041000000}"/>
    <cellStyle name="_2004공원내등산로정비공사설계서_시설정비0315_1.토목내역서" xfId="67" xr:uid="{00000000-0005-0000-0000-000042000000}"/>
    <cellStyle name="_2004공원내등산로정비공사설계서_시설정비0315_고척개략공사비(주민설명회)" xfId="68" xr:uid="{00000000-0005-0000-0000-000043000000}"/>
    <cellStyle name="_2004공원내등산로정비공사설계서_시설정비0315_고척개략공사비(주민설명회)_1.토목내역서" xfId="69" xr:uid="{00000000-0005-0000-0000-000044000000}"/>
    <cellStyle name="_2004공원내등산로정비공사설계서_시설정비0315_고척개략공사비(주민설명회)_변경내역서(Fast-0707)" xfId="70" xr:uid="{00000000-0005-0000-0000-000045000000}"/>
    <cellStyle name="_2004공원내등산로정비공사설계서_시설정비0315_고척개략공사비(주민설명회)_변경내역서(Fast-0723)" xfId="71" xr:uid="{00000000-0005-0000-0000-000046000000}"/>
    <cellStyle name="_2004공원내등산로정비공사설계서_시설정비0315_고척개략공사비(주민설명회)_변경내역서(Fast-Track2)" xfId="72" xr:uid="{00000000-0005-0000-0000-000047000000}"/>
    <cellStyle name="_2004공원내등산로정비공사설계서_시설정비0315_고척공원내역(0929)-1차분" xfId="73" xr:uid="{00000000-0005-0000-0000-000048000000}"/>
    <cellStyle name="_2004공원내등산로정비공사설계서_시설정비0315_고척공원내역(0929)-1차분_1.토목내역서" xfId="74" xr:uid="{00000000-0005-0000-0000-000049000000}"/>
    <cellStyle name="_2004공원내등산로정비공사설계서_시설정비0315_고척공원내역(0929)-1차분_변경내역서(Fast-0707)" xfId="75" xr:uid="{00000000-0005-0000-0000-00004A000000}"/>
    <cellStyle name="_2004공원내등산로정비공사설계서_시설정비0315_고척공원내역(0929)-1차분_변경내역서(Fast-0723)" xfId="76" xr:uid="{00000000-0005-0000-0000-00004B000000}"/>
    <cellStyle name="_2004공원내등산로정비공사설계서_시설정비0315_고척공원내역(0929)-1차분_변경내역서(Fast-Track2)" xfId="77" xr:uid="{00000000-0005-0000-0000-00004C000000}"/>
    <cellStyle name="_2004공원내등산로정비공사설계서_시설정비0315_변경내역서(Fast-0707)" xfId="78" xr:uid="{00000000-0005-0000-0000-00004D000000}"/>
    <cellStyle name="_2004공원내등산로정비공사설계서_시설정비0315_변경내역서(Fast-0723)" xfId="79" xr:uid="{00000000-0005-0000-0000-00004E000000}"/>
    <cellStyle name="_2004공원내등산로정비공사설계서_시설정비0315_변경내역서(Fast-Track2)" xfId="80" xr:uid="{00000000-0005-0000-0000-00004F000000}"/>
    <cellStyle name="_2004공원내등산로정비공사설계서_시설정비및보완내역서" xfId="81" xr:uid="{00000000-0005-0000-0000-000050000000}"/>
    <cellStyle name="_2004공원내등산로정비공사설계서_시설정비및보완내역서_1.토목내역서" xfId="82" xr:uid="{00000000-0005-0000-0000-000051000000}"/>
    <cellStyle name="_2004공원내등산로정비공사설계서_시설정비및보완내역서_고척개략공사비(주민설명회)" xfId="83" xr:uid="{00000000-0005-0000-0000-000052000000}"/>
    <cellStyle name="_2004공원내등산로정비공사설계서_시설정비및보완내역서_고척개략공사비(주민설명회)_1.토목내역서" xfId="84" xr:uid="{00000000-0005-0000-0000-000053000000}"/>
    <cellStyle name="_2004공원내등산로정비공사설계서_시설정비및보완내역서_고척개략공사비(주민설명회)_변경내역서(Fast-0707)" xfId="85" xr:uid="{00000000-0005-0000-0000-000054000000}"/>
    <cellStyle name="_2004공원내등산로정비공사설계서_시설정비및보완내역서_고척개략공사비(주민설명회)_변경내역서(Fast-0723)" xfId="86" xr:uid="{00000000-0005-0000-0000-000055000000}"/>
    <cellStyle name="_2004공원내등산로정비공사설계서_시설정비및보완내역서_고척개략공사비(주민설명회)_변경내역서(Fast-Track2)" xfId="87" xr:uid="{00000000-0005-0000-0000-000056000000}"/>
    <cellStyle name="_2004공원내등산로정비공사설계서_시설정비및보완내역서_고척공원내역(0929)-1차분" xfId="88" xr:uid="{00000000-0005-0000-0000-000057000000}"/>
    <cellStyle name="_2004공원내등산로정비공사설계서_시설정비및보완내역서_고척공원내역(0929)-1차분_1.토목내역서" xfId="89" xr:uid="{00000000-0005-0000-0000-000058000000}"/>
    <cellStyle name="_2004공원내등산로정비공사설계서_시설정비및보완내역서_고척공원내역(0929)-1차분_변경내역서(Fast-0707)" xfId="90" xr:uid="{00000000-0005-0000-0000-000059000000}"/>
    <cellStyle name="_2004공원내등산로정비공사설계서_시설정비및보완내역서_고척공원내역(0929)-1차분_변경내역서(Fast-0723)" xfId="91" xr:uid="{00000000-0005-0000-0000-00005A000000}"/>
    <cellStyle name="_2004공원내등산로정비공사설계서_시설정비및보완내역서_고척공원내역(0929)-1차분_변경내역서(Fast-Track2)" xfId="92" xr:uid="{00000000-0005-0000-0000-00005B000000}"/>
    <cellStyle name="_2004공원내등산로정비공사설계서_시설정비및보완내역서_변경내역서(Fast-0707)" xfId="93" xr:uid="{00000000-0005-0000-0000-00005C000000}"/>
    <cellStyle name="_2004공원내등산로정비공사설계서_시설정비및보완내역서_변경내역서(Fast-0723)" xfId="94" xr:uid="{00000000-0005-0000-0000-00005D000000}"/>
    <cellStyle name="_2004공원내등산로정비공사설계서_시설정비및보완내역서_변경내역서(Fast-Track2)" xfId="95" xr:uid="{00000000-0005-0000-0000-00005E000000}"/>
    <cellStyle name="_2004공원내등산로정비공사설계서_신장초내역" xfId="96" xr:uid="{00000000-0005-0000-0000-00005F000000}"/>
    <cellStyle name="_2004공원내등산로정비공사설계서_신장초내역_1.토목내역서" xfId="97" xr:uid="{00000000-0005-0000-0000-000060000000}"/>
    <cellStyle name="_2004공원내등산로정비공사설계서_신장초내역_고척개략공사비(주민설명회)" xfId="98" xr:uid="{00000000-0005-0000-0000-000061000000}"/>
    <cellStyle name="_2004공원내등산로정비공사설계서_신장초내역_고척개략공사비(주민설명회)_1.토목내역서" xfId="99" xr:uid="{00000000-0005-0000-0000-000062000000}"/>
    <cellStyle name="_2004공원내등산로정비공사설계서_신장초내역_고척개략공사비(주민설명회)_변경내역서(Fast-0707)" xfId="100" xr:uid="{00000000-0005-0000-0000-000063000000}"/>
    <cellStyle name="_2004공원내등산로정비공사설계서_신장초내역_고척개략공사비(주민설명회)_변경내역서(Fast-0723)" xfId="101" xr:uid="{00000000-0005-0000-0000-000064000000}"/>
    <cellStyle name="_2004공원내등산로정비공사설계서_신장초내역_고척개략공사비(주민설명회)_변경내역서(Fast-Track2)" xfId="102" xr:uid="{00000000-0005-0000-0000-000065000000}"/>
    <cellStyle name="_2004공원내등산로정비공사설계서_신장초내역_고척공원내역(0929)-1차분" xfId="103" xr:uid="{00000000-0005-0000-0000-000066000000}"/>
    <cellStyle name="_2004공원내등산로정비공사설계서_신장초내역_고척공원내역(0929)-1차분_1.토목내역서" xfId="104" xr:uid="{00000000-0005-0000-0000-000067000000}"/>
    <cellStyle name="_2004공원내등산로정비공사설계서_신장초내역_고척공원내역(0929)-1차분_변경내역서(Fast-0707)" xfId="105" xr:uid="{00000000-0005-0000-0000-000068000000}"/>
    <cellStyle name="_2004공원내등산로정비공사설계서_신장초내역_고척공원내역(0929)-1차분_변경내역서(Fast-0723)" xfId="106" xr:uid="{00000000-0005-0000-0000-000069000000}"/>
    <cellStyle name="_2004공원내등산로정비공사설계서_신장초내역_고척공원내역(0929)-1차분_변경내역서(Fast-Track2)" xfId="107" xr:uid="{00000000-0005-0000-0000-00006A000000}"/>
    <cellStyle name="_2004공원내등산로정비공사설계서_신장초내역_변경내역서(Fast-0707)" xfId="108" xr:uid="{00000000-0005-0000-0000-00006B000000}"/>
    <cellStyle name="_2004공원내등산로정비공사설계서_신장초내역_변경내역서(Fast-0723)" xfId="109" xr:uid="{00000000-0005-0000-0000-00006C000000}"/>
    <cellStyle name="_2004공원내등산로정비공사설계서_신장초내역_변경내역서(Fast-Track2)" xfId="110" xr:uid="{00000000-0005-0000-0000-00006D000000}"/>
    <cellStyle name="_2004공원내등산로정비공사설계서_신장초내역0310" xfId="111" xr:uid="{00000000-0005-0000-0000-00006E000000}"/>
    <cellStyle name="_2004공원내등산로정비공사설계서_신장초내역0310_1.토목내역서" xfId="112" xr:uid="{00000000-0005-0000-0000-00006F000000}"/>
    <cellStyle name="_2004공원내등산로정비공사설계서_신장초내역0310_고척개략공사비(주민설명회)" xfId="113" xr:uid="{00000000-0005-0000-0000-000070000000}"/>
    <cellStyle name="_2004공원내등산로정비공사설계서_신장초내역0310_고척개략공사비(주민설명회)_1.토목내역서" xfId="114" xr:uid="{00000000-0005-0000-0000-000071000000}"/>
    <cellStyle name="_2004공원내등산로정비공사설계서_신장초내역0310_고척개략공사비(주민설명회)_변경내역서(Fast-0707)" xfId="115" xr:uid="{00000000-0005-0000-0000-000072000000}"/>
    <cellStyle name="_2004공원내등산로정비공사설계서_신장초내역0310_고척개략공사비(주민설명회)_변경내역서(Fast-0723)" xfId="116" xr:uid="{00000000-0005-0000-0000-000073000000}"/>
    <cellStyle name="_2004공원내등산로정비공사설계서_신장초내역0310_고척개략공사비(주민설명회)_변경내역서(Fast-Track2)" xfId="117" xr:uid="{00000000-0005-0000-0000-000074000000}"/>
    <cellStyle name="_2004공원내등산로정비공사설계서_신장초내역0310_고척공원내역(0929)-1차분" xfId="118" xr:uid="{00000000-0005-0000-0000-000075000000}"/>
    <cellStyle name="_2004공원내등산로정비공사설계서_신장초내역0310_고척공원내역(0929)-1차분_1.토목내역서" xfId="119" xr:uid="{00000000-0005-0000-0000-000076000000}"/>
    <cellStyle name="_2004공원내등산로정비공사설계서_신장초내역0310_고척공원내역(0929)-1차분_변경내역서(Fast-0707)" xfId="120" xr:uid="{00000000-0005-0000-0000-000077000000}"/>
    <cellStyle name="_2004공원내등산로정비공사설계서_신장초내역0310_고척공원내역(0929)-1차분_변경내역서(Fast-0723)" xfId="121" xr:uid="{00000000-0005-0000-0000-000078000000}"/>
    <cellStyle name="_2004공원내등산로정비공사설계서_신장초내역0310_고척공원내역(0929)-1차분_변경내역서(Fast-Track2)" xfId="122" xr:uid="{00000000-0005-0000-0000-000079000000}"/>
    <cellStyle name="_2004공원내등산로정비공사설계서_신장초내역0310_변경내역서(Fast-0707)" xfId="123" xr:uid="{00000000-0005-0000-0000-00007A000000}"/>
    <cellStyle name="_2004공원내등산로정비공사설계서_신장초내역0310_변경내역서(Fast-0723)" xfId="124" xr:uid="{00000000-0005-0000-0000-00007B000000}"/>
    <cellStyle name="_2004공원내등산로정비공사설계서_신장초내역0310_변경내역서(Fast-Track2)" xfId="125" xr:uid="{00000000-0005-0000-0000-00007C000000}"/>
    <cellStyle name="_2004공원내등산로정비공사설계서_신장초내역-수정0307" xfId="126" xr:uid="{00000000-0005-0000-0000-00007D000000}"/>
    <cellStyle name="_2004공원내등산로정비공사설계서_신장초내역-수정0307_1.토목내역서" xfId="127" xr:uid="{00000000-0005-0000-0000-00007E000000}"/>
    <cellStyle name="_2004공원내등산로정비공사설계서_신장초내역-수정0307_고척개략공사비(주민설명회)" xfId="128" xr:uid="{00000000-0005-0000-0000-00007F000000}"/>
    <cellStyle name="_2004공원내등산로정비공사설계서_신장초내역-수정0307_고척개략공사비(주민설명회)_1.토목내역서" xfId="129" xr:uid="{00000000-0005-0000-0000-000080000000}"/>
    <cellStyle name="_2004공원내등산로정비공사설계서_신장초내역-수정0307_고척개략공사비(주민설명회)_변경내역서(Fast-0707)" xfId="130" xr:uid="{00000000-0005-0000-0000-000081000000}"/>
    <cellStyle name="_2004공원내등산로정비공사설계서_신장초내역-수정0307_고척개략공사비(주민설명회)_변경내역서(Fast-0723)" xfId="131" xr:uid="{00000000-0005-0000-0000-000082000000}"/>
    <cellStyle name="_2004공원내등산로정비공사설계서_신장초내역-수정0307_고척개략공사비(주민설명회)_변경내역서(Fast-Track2)" xfId="132" xr:uid="{00000000-0005-0000-0000-000083000000}"/>
    <cellStyle name="_2004공원내등산로정비공사설계서_신장초내역-수정0307_고척공원내역(0929)-1차분" xfId="133" xr:uid="{00000000-0005-0000-0000-000084000000}"/>
    <cellStyle name="_2004공원내등산로정비공사설계서_신장초내역-수정0307_고척공원내역(0929)-1차분_1.토목내역서" xfId="134" xr:uid="{00000000-0005-0000-0000-000085000000}"/>
    <cellStyle name="_2004공원내등산로정비공사설계서_신장초내역-수정0307_고척공원내역(0929)-1차분_변경내역서(Fast-0707)" xfId="135" xr:uid="{00000000-0005-0000-0000-000086000000}"/>
    <cellStyle name="_2004공원내등산로정비공사설계서_신장초내역-수정0307_고척공원내역(0929)-1차분_변경내역서(Fast-0723)" xfId="136" xr:uid="{00000000-0005-0000-0000-000087000000}"/>
    <cellStyle name="_2004공원내등산로정비공사설계서_신장초내역-수정0307_고척공원내역(0929)-1차분_변경내역서(Fast-Track2)" xfId="137" xr:uid="{00000000-0005-0000-0000-000088000000}"/>
    <cellStyle name="_2004공원내등산로정비공사설계서_신장초내역-수정0307_변경내역서(Fast-0707)" xfId="138" xr:uid="{00000000-0005-0000-0000-000089000000}"/>
    <cellStyle name="_2004공원내등산로정비공사설계서_신장초내역-수정0307_변경내역서(Fast-0723)" xfId="139" xr:uid="{00000000-0005-0000-0000-00008A000000}"/>
    <cellStyle name="_2004공원내등산로정비공사설계서_신장초내역-수정0307_변경내역서(Fast-Track2)" xfId="140" xr:uid="{00000000-0005-0000-0000-00008B000000}"/>
    <cellStyle name="_CAL-PWR" xfId="141" xr:uid="{00000000-0005-0000-0000-00008C000000}"/>
    <cellStyle name="_cover" xfId="142" xr:uid="{00000000-0005-0000-0000-00008D000000}"/>
    <cellStyle name="_FT분 준공내역서" xfId="143" xr:uid="{00000000-0005-0000-0000-00008E000000}"/>
    <cellStyle name="_RESULTS" xfId="144" xr:uid="{00000000-0005-0000-0000-00008F000000}"/>
    <cellStyle name="_강산-지압보도-1020" xfId="145" xr:uid="{00000000-0005-0000-0000-000090000000}"/>
    <cellStyle name="_강산-지압보도-1020_1.토목내역서" xfId="146" xr:uid="{00000000-0005-0000-0000-000091000000}"/>
    <cellStyle name="_강산-지압보도-1020_고척개략공사비(주민설명회)" xfId="147" xr:uid="{00000000-0005-0000-0000-000092000000}"/>
    <cellStyle name="_강산-지압보도-1020_고척개략공사비(주민설명회)_1.토목내역서" xfId="148" xr:uid="{00000000-0005-0000-0000-000093000000}"/>
    <cellStyle name="_강산-지압보도-1020_고척개략공사비(주민설명회)_변경내역서(Fast-0707)" xfId="149" xr:uid="{00000000-0005-0000-0000-000094000000}"/>
    <cellStyle name="_강산-지압보도-1020_고척개략공사비(주민설명회)_변경내역서(Fast-0723)" xfId="150" xr:uid="{00000000-0005-0000-0000-000095000000}"/>
    <cellStyle name="_강산-지압보도-1020_고척개략공사비(주민설명회)_변경내역서(Fast-Track2)" xfId="151" xr:uid="{00000000-0005-0000-0000-000096000000}"/>
    <cellStyle name="_강산-지압보도-1020_고척공원내역(0929)-1차분" xfId="152" xr:uid="{00000000-0005-0000-0000-000097000000}"/>
    <cellStyle name="_강산-지압보도-1020_고척공원내역(0929)-1차분_1.토목내역서" xfId="153" xr:uid="{00000000-0005-0000-0000-000098000000}"/>
    <cellStyle name="_강산-지압보도-1020_고척공원내역(0929)-1차분_변경내역서(Fast-0707)" xfId="154" xr:uid="{00000000-0005-0000-0000-000099000000}"/>
    <cellStyle name="_강산-지압보도-1020_고척공원내역(0929)-1차분_변경내역서(Fast-0723)" xfId="155" xr:uid="{00000000-0005-0000-0000-00009A000000}"/>
    <cellStyle name="_강산-지압보도-1020_고척공원내역(0929)-1차분_변경내역서(Fast-Track2)" xfId="156" xr:uid="{00000000-0005-0000-0000-00009B000000}"/>
    <cellStyle name="_강산-지압보도-1020_노인휴양소" xfId="157" xr:uid="{00000000-0005-0000-0000-00009C000000}"/>
    <cellStyle name="_강산-지압보도-1020_노인휴양소_1.토목내역서" xfId="158" xr:uid="{00000000-0005-0000-0000-00009D000000}"/>
    <cellStyle name="_강산-지압보도-1020_노인휴양소_고척개략공사비(주민설명회)" xfId="159" xr:uid="{00000000-0005-0000-0000-00009E000000}"/>
    <cellStyle name="_강산-지압보도-1020_노인휴양소_고척개략공사비(주민설명회)_1.토목내역서" xfId="160" xr:uid="{00000000-0005-0000-0000-00009F000000}"/>
    <cellStyle name="_강산-지압보도-1020_노인휴양소_고척개략공사비(주민설명회)_변경내역서(Fast-0707)" xfId="161" xr:uid="{00000000-0005-0000-0000-0000A0000000}"/>
    <cellStyle name="_강산-지압보도-1020_노인휴양소_고척개략공사비(주민설명회)_변경내역서(Fast-0723)" xfId="162" xr:uid="{00000000-0005-0000-0000-0000A1000000}"/>
    <cellStyle name="_강산-지압보도-1020_노인휴양소_고척개략공사비(주민설명회)_변경내역서(Fast-Track2)" xfId="163" xr:uid="{00000000-0005-0000-0000-0000A2000000}"/>
    <cellStyle name="_강산-지압보도-1020_노인휴양소_고척공원내역(0929)-1차분" xfId="164" xr:uid="{00000000-0005-0000-0000-0000A3000000}"/>
    <cellStyle name="_강산-지압보도-1020_노인휴양소_고척공원내역(0929)-1차분_1.토목내역서" xfId="165" xr:uid="{00000000-0005-0000-0000-0000A4000000}"/>
    <cellStyle name="_강산-지압보도-1020_노인휴양소_고척공원내역(0929)-1차분_변경내역서(Fast-0707)" xfId="166" xr:uid="{00000000-0005-0000-0000-0000A5000000}"/>
    <cellStyle name="_강산-지압보도-1020_노인휴양소_고척공원내역(0929)-1차분_변경내역서(Fast-0723)" xfId="167" xr:uid="{00000000-0005-0000-0000-0000A6000000}"/>
    <cellStyle name="_강산-지압보도-1020_노인휴양소_고척공원내역(0929)-1차분_변경내역서(Fast-Track2)" xfId="168" xr:uid="{00000000-0005-0000-0000-0000A7000000}"/>
    <cellStyle name="_강산-지압보도-1020_노인휴양소_변경내역서(Fast-0707)" xfId="169" xr:uid="{00000000-0005-0000-0000-0000A8000000}"/>
    <cellStyle name="_강산-지압보도-1020_노인휴양소_변경내역서(Fast-0723)" xfId="170" xr:uid="{00000000-0005-0000-0000-0000A9000000}"/>
    <cellStyle name="_강산-지압보도-1020_노인휴양소_변경내역서(Fast-Track2)" xfId="171" xr:uid="{00000000-0005-0000-0000-0000AA000000}"/>
    <cellStyle name="_강산-지압보도-1020_녹지대 보수공사" xfId="172" xr:uid="{00000000-0005-0000-0000-0000AB000000}"/>
    <cellStyle name="_강산-지압보도-1020_녹지대 보수공사_1.토목내역서" xfId="173" xr:uid="{00000000-0005-0000-0000-0000AC000000}"/>
    <cellStyle name="_강산-지압보도-1020_녹지대 보수공사_고척개략공사비(주민설명회)" xfId="174" xr:uid="{00000000-0005-0000-0000-0000AD000000}"/>
    <cellStyle name="_강산-지압보도-1020_녹지대 보수공사_고척개략공사비(주민설명회)_1.토목내역서" xfId="175" xr:uid="{00000000-0005-0000-0000-0000AE000000}"/>
    <cellStyle name="_강산-지압보도-1020_녹지대 보수공사_고척개략공사비(주민설명회)_변경내역서(Fast-0707)" xfId="176" xr:uid="{00000000-0005-0000-0000-0000AF000000}"/>
    <cellStyle name="_강산-지압보도-1020_녹지대 보수공사_고척개략공사비(주민설명회)_변경내역서(Fast-0723)" xfId="177" xr:uid="{00000000-0005-0000-0000-0000B0000000}"/>
    <cellStyle name="_강산-지압보도-1020_녹지대 보수공사_고척개략공사비(주민설명회)_변경내역서(Fast-Track2)" xfId="178" xr:uid="{00000000-0005-0000-0000-0000B1000000}"/>
    <cellStyle name="_강산-지압보도-1020_녹지대 보수공사_고척공원내역(0929)-1차분" xfId="179" xr:uid="{00000000-0005-0000-0000-0000B2000000}"/>
    <cellStyle name="_강산-지압보도-1020_녹지대 보수공사_고척공원내역(0929)-1차분_1.토목내역서" xfId="180" xr:uid="{00000000-0005-0000-0000-0000B3000000}"/>
    <cellStyle name="_강산-지압보도-1020_녹지대 보수공사_고척공원내역(0929)-1차분_변경내역서(Fast-0707)" xfId="181" xr:uid="{00000000-0005-0000-0000-0000B4000000}"/>
    <cellStyle name="_강산-지압보도-1020_녹지대 보수공사_고척공원내역(0929)-1차분_변경내역서(Fast-0723)" xfId="182" xr:uid="{00000000-0005-0000-0000-0000B5000000}"/>
    <cellStyle name="_강산-지압보도-1020_녹지대 보수공사_고척공원내역(0929)-1차분_변경내역서(Fast-Track2)" xfId="183" xr:uid="{00000000-0005-0000-0000-0000B6000000}"/>
    <cellStyle name="_강산-지압보도-1020_녹지대 보수공사_변경내역서(Fast-0707)" xfId="184" xr:uid="{00000000-0005-0000-0000-0000B7000000}"/>
    <cellStyle name="_강산-지압보도-1020_녹지대 보수공사_변경내역서(Fast-0723)" xfId="185" xr:uid="{00000000-0005-0000-0000-0000B8000000}"/>
    <cellStyle name="_강산-지압보도-1020_녹지대 보수공사_변경내역서(Fast-Track2)" xfId="186" xr:uid="{00000000-0005-0000-0000-0000B9000000}"/>
    <cellStyle name="_강산-지압보도-1020_변경내역서(Fast-0707)" xfId="187" xr:uid="{00000000-0005-0000-0000-0000BA000000}"/>
    <cellStyle name="_강산-지압보도-1020_변경내역서(Fast-0723)" xfId="188" xr:uid="{00000000-0005-0000-0000-0000BB000000}"/>
    <cellStyle name="_강산-지압보도-1020_변경내역서(Fast-Track2)" xfId="189" xr:uid="{00000000-0005-0000-0000-0000BC000000}"/>
    <cellStyle name="_강산-지압보도-1020_시설정비0315" xfId="190" xr:uid="{00000000-0005-0000-0000-0000BD000000}"/>
    <cellStyle name="_강산-지압보도-1020_시설정비0315_1.토목내역서" xfId="191" xr:uid="{00000000-0005-0000-0000-0000BE000000}"/>
    <cellStyle name="_강산-지압보도-1020_시설정비0315_고척개략공사비(주민설명회)" xfId="192" xr:uid="{00000000-0005-0000-0000-0000BF000000}"/>
    <cellStyle name="_강산-지압보도-1020_시설정비0315_고척개략공사비(주민설명회)_1.토목내역서" xfId="193" xr:uid="{00000000-0005-0000-0000-0000C0000000}"/>
    <cellStyle name="_강산-지압보도-1020_시설정비0315_고척개략공사비(주민설명회)_변경내역서(Fast-0707)" xfId="194" xr:uid="{00000000-0005-0000-0000-0000C1000000}"/>
    <cellStyle name="_강산-지압보도-1020_시설정비0315_고척개략공사비(주민설명회)_변경내역서(Fast-0723)" xfId="195" xr:uid="{00000000-0005-0000-0000-0000C2000000}"/>
    <cellStyle name="_강산-지압보도-1020_시설정비0315_고척개략공사비(주민설명회)_변경내역서(Fast-Track2)" xfId="196" xr:uid="{00000000-0005-0000-0000-0000C3000000}"/>
    <cellStyle name="_강산-지압보도-1020_시설정비0315_고척공원내역(0929)-1차분" xfId="197" xr:uid="{00000000-0005-0000-0000-0000C4000000}"/>
    <cellStyle name="_강산-지압보도-1020_시설정비0315_고척공원내역(0929)-1차분_1.토목내역서" xfId="198" xr:uid="{00000000-0005-0000-0000-0000C5000000}"/>
    <cellStyle name="_강산-지압보도-1020_시설정비0315_고척공원내역(0929)-1차분_변경내역서(Fast-0707)" xfId="199" xr:uid="{00000000-0005-0000-0000-0000C6000000}"/>
    <cellStyle name="_강산-지압보도-1020_시설정비0315_고척공원내역(0929)-1차분_변경내역서(Fast-0723)" xfId="200" xr:uid="{00000000-0005-0000-0000-0000C7000000}"/>
    <cellStyle name="_강산-지압보도-1020_시설정비0315_고척공원내역(0929)-1차분_변경내역서(Fast-Track2)" xfId="201" xr:uid="{00000000-0005-0000-0000-0000C8000000}"/>
    <cellStyle name="_강산-지압보도-1020_시설정비0315_변경내역서(Fast-0707)" xfId="202" xr:uid="{00000000-0005-0000-0000-0000C9000000}"/>
    <cellStyle name="_강산-지압보도-1020_시설정비0315_변경내역서(Fast-0723)" xfId="203" xr:uid="{00000000-0005-0000-0000-0000CA000000}"/>
    <cellStyle name="_강산-지압보도-1020_시설정비0315_변경내역서(Fast-Track2)" xfId="204" xr:uid="{00000000-0005-0000-0000-0000CB000000}"/>
    <cellStyle name="_강산-지압보도-1020_시설정비및보완내역서" xfId="205" xr:uid="{00000000-0005-0000-0000-0000CC000000}"/>
    <cellStyle name="_강산-지압보도-1020_시설정비및보완내역서_1.토목내역서" xfId="206" xr:uid="{00000000-0005-0000-0000-0000CD000000}"/>
    <cellStyle name="_강산-지압보도-1020_시설정비및보완내역서_고척개략공사비(주민설명회)" xfId="207" xr:uid="{00000000-0005-0000-0000-0000CE000000}"/>
    <cellStyle name="_강산-지압보도-1020_시설정비및보완내역서_고척개략공사비(주민설명회)_1.토목내역서" xfId="208" xr:uid="{00000000-0005-0000-0000-0000CF000000}"/>
    <cellStyle name="_강산-지압보도-1020_시설정비및보완내역서_고척개략공사비(주민설명회)_변경내역서(Fast-0707)" xfId="209" xr:uid="{00000000-0005-0000-0000-0000D0000000}"/>
    <cellStyle name="_강산-지압보도-1020_시설정비및보완내역서_고척개략공사비(주민설명회)_변경내역서(Fast-0723)" xfId="210" xr:uid="{00000000-0005-0000-0000-0000D1000000}"/>
    <cellStyle name="_강산-지압보도-1020_시설정비및보완내역서_고척개략공사비(주민설명회)_변경내역서(Fast-Track2)" xfId="211" xr:uid="{00000000-0005-0000-0000-0000D2000000}"/>
    <cellStyle name="_강산-지압보도-1020_시설정비및보완내역서_고척공원내역(0929)-1차분" xfId="212" xr:uid="{00000000-0005-0000-0000-0000D3000000}"/>
    <cellStyle name="_강산-지압보도-1020_시설정비및보완내역서_고척공원내역(0929)-1차분_1.토목내역서" xfId="213" xr:uid="{00000000-0005-0000-0000-0000D4000000}"/>
    <cellStyle name="_강산-지압보도-1020_시설정비및보완내역서_고척공원내역(0929)-1차분_변경내역서(Fast-0707)" xfId="214" xr:uid="{00000000-0005-0000-0000-0000D5000000}"/>
    <cellStyle name="_강산-지압보도-1020_시설정비및보완내역서_고척공원내역(0929)-1차분_변경내역서(Fast-0723)" xfId="215" xr:uid="{00000000-0005-0000-0000-0000D6000000}"/>
    <cellStyle name="_강산-지압보도-1020_시설정비및보완내역서_고척공원내역(0929)-1차분_변경내역서(Fast-Track2)" xfId="216" xr:uid="{00000000-0005-0000-0000-0000D7000000}"/>
    <cellStyle name="_강산-지압보도-1020_시설정비및보완내역서_변경내역서(Fast-0707)" xfId="217" xr:uid="{00000000-0005-0000-0000-0000D8000000}"/>
    <cellStyle name="_강산-지압보도-1020_시설정비및보완내역서_변경내역서(Fast-0723)" xfId="218" xr:uid="{00000000-0005-0000-0000-0000D9000000}"/>
    <cellStyle name="_강산-지압보도-1020_시설정비및보완내역서_변경내역서(Fast-Track2)" xfId="219" xr:uid="{00000000-0005-0000-0000-0000DA000000}"/>
    <cellStyle name="_강산-지압보도-1020_신장초내역" xfId="220" xr:uid="{00000000-0005-0000-0000-0000DB000000}"/>
    <cellStyle name="_강산-지압보도-1020_신장초내역_1.토목내역서" xfId="221" xr:uid="{00000000-0005-0000-0000-0000DC000000}"/>
    <cellStyle name="_강산-지압보도-1020_신장초내역_고척개략공사비(주민설명회)" xfId="222" xr:uid="{00000000-0005-0000-0000-0000DD000000}"/>
    <cellStyle name="_강산-지압보도-1020_신장초내역_고척개략공사비(주민설명회)_1.토목내역서" xfId="223" xr:uid="{00000000-0005-0000-0000-0000DE000000}"/>
    <cellStyle name="_강산-지압보도-1020_신장초내역_고척개략공사비(주민설명회)_변경내역서(Fast-0707)" xfId="224" xr:uid="{00000000-0005-0000-0000-0000DF000000}"/>
    <cellStyle name="_강산-지압보도-1020_신장초내역_고척개략공사비(주민설명회)_변경내역서(Fast-0723)" xfId="225" xr:uid="{00000000-0005-0000-0000-0000E0000000}"/>
    <cellStyle name="_강산-지압보도-1020_신장초내역_고척개략공사비(주민설명회)_변경내역서(Fast-Track2)" xfId="226" xr:uid="{00000000-0005-0000-0000-0000E1000000}"/>
    <cellStyle name="_강산-지압보도-1020_신장초내역_고척공원내역(0929)-1차분" xfId="227" xr:uid="{00000000-0005-0000-0000-0000E2000000}"/>
    <cellStyle name="_강산-지압보도-1020_신장초내역_고척공원내역(0929)-1차분_1.토목내역서" xfId="228" xr:uid="{00000000-0005-0000-0000-0000E3000000}"/>
    <cellStyle name="_강산-지압보도-1020_신장초내역_고척공원내역(0929)-1차분_변경내역서(Fast-0707)" xfId="229" xr:uid="{00000000-0005-0000-0000-0000E4000000}"/>
    <cellStyle name="_강산-지압보도-1020_신장초내역_고척공원내역(0929)-1차분_변경내역서(Fast-0723)" xfId="230" xr:uid="{00000000-0005-0000-0000-0000E5000000}"/>
    <cellStyle name="_강산-지압보도-1020_신장초내역_고척공원내역(0929)-1차분_변경내역서(Fast-Track2)" xfId="231" xr:uid="{00000000-0005-0000-0000-0000E6000000}"/>
    <cellStyle name="_강산-지압보도-1020_신장초내역_변경내역서(Fast-0707)" xfId="232" xr:uid="{00000000-0005-0000-0000-0000E7000000}"/>
    <cellStyle name="_강산-지압보도-1020_신장초내역_변경내역서(Fast-0723)" xfId="233" xr:uid="{00000000-0005-0000-0000-0000E8000000}"/>
    <cellStyle name="_강산-지압보도-1020_신장초내역_변경내역서(Fast-Track2)" xfId="234" xr:uid="{00000000-0005-0000-0000-0000E9000000}"/>
    <cellStyle name="_강산-지압보도-1020_신장초내역0310" xfId="235" xr:uid="{00000000-0005-0000-0000-0000EA000000}"/>
    <cellStyle name="_강산-지압보도-1020_신장초내역0310_1.토목내역서" xfId="236" xr:uid="{00000000-0005-0000-0000-0000EB000000}"/>
    <cellStyle name="_강산-지압보도-1020_신장초내역0310_고척개략공사비(주민설명회)" xfId="237" xr:uid="{00000000-0005-0000-0000-0000EC000000}"/>
    <cellStyle name="_강산-지압보도-1020_신장초내역0310_고척개략공사비(주민설명회)_1.토목내역서" xfId="238" xr:uid="{00000000-0005-0000-0000-0000ED000000}"/>
    <cellStyle name="_강산-지압보도-1020_신장초내역0310_고척개략공사비(주민설명회)_변경내역서(Fast-0707)" xfId="239" xr:uid="{00000000-0005-0000-0000-0000EE000000}"/>
    <cellStyle name="_강산-지압보도-1020_신장초내역0310_고척개략공사비(주민설명회)_변경내역서(Fast-0723)" xfId="240" xr:uid="{00000000-0005-0000-0000-0000EF000000}"/>
    <cellStyle name="_강산-지압보도-1020_신장초내역0310_고척개략공사비(주민설명회)_변경내역서(Fast-Track2)" xfId="241" xr:uid="{00000000-0005-0000-0000-0000F0000000}"/>
    <cellStyle name="_강산-지압보도-1020_신장초내역0310_고척공원내역(0929)-1차분" xfId="242" xr:uid="{00000000-0005-0000-0000-0000F1000000}"/>
    <cellStyle name="_강산-지압보도-1020_신장초내역0310_고척공원내역(0929)-1차분_1.토목내역서" xfId="243" xr:uid="{00000000-0005-0000-0000-0000F2000000}"/>
    <cellStyle name="_강산-지압보도-1020_신장초내역0310_고척공원내역(0929)-1차분_변경내역서(Fast-0707)" xfId="244" xr:uid="{00000000-0005-0000-0000-0000F3000000}"/>
    <cellStyle name="_강산-지압보도-1020_신장초내역0310_고척공원내역(0929)-1차분_변경내역서(Fast-0723)" xfId="245" xr:uid="{00000000-0005-0000-0000-0000F4000000}"/>
    <cellStyle name="_강산-지압보도-1020_신장초내역0310_고척공원내역(0929)-1차분_변경내역서(Fast-Track2)" xfId="246" xr:uid="{00000000-0005-0000-0000-0000F5000000}"/>
    <cellStyle name="_강산-지압보도-1020_신장초내역0310_변경내역서(Fast-0707)" xfId="247" xr:uid="{00000000-0005-0000-0000-0000F6000000}"/>
    <cellStyle name="_강산-지압보도-1020_신장초내역0310_변경내역서(Fast-0723)" xfId="248" xr:uid="{00000000-0005-0000-0000-0000F7000000}"/>
    <cellStyle name="_강산-지압보도-1020_신장초내역0310_변경내역서(Fast-Track2)" xfId="249" xr:uid="{00000000-0005-0000-0000-0000F8000000}"/>
    <cellStyle name="_강산-지압보도-1020_신장초내역-수정0307" xfId="250" xr:uid="{00000000-0005-0000-0000-0000F9000000}"/>
    <cellStyle name="_강산-지압보도-1020_신장초내역-수정0307_1.토목내역서" xfId="251" xr:uid="{00000000-0005-0000-0000-0000FA000000}"/>
    <cellStyle name="_강산-지압보도-1020_신장초내역-수정0307_고척개략공사비(주민설명회)" xfId="252" xr:uid="{00000000-0005-0000-0000-0000FB000000}"/>
    <cellStyle name="_강산-지압보도-1020_신장초내역-수정0307_고척개략공사비(주민설명회)_1.토목내역서" xfId="253" xr:uid="{00000000-0005-0000-0000-0000FC000000}"/>
    <cellStyle name="_강산-지압보도-1020_신장초내역-수정0307_고척개략공사비(주민설명회)_변경내역서(Fast-0707)" xfId="254" xr:uid="{00000000-0005-0000-0000-0000FD000000}"/>
    <cellStyle name="_강산-지압보도-1020_신장초내역-수정0307_고척개략공사비(주민설명회)_변경내역서(Fast-0723)" xfId="255" xr:uid="{00000000-0005-0000-0000-0000FE000000}"/>
    <cellStyle name="_강산-지압보도-1020_신장초내역-수정0307_고척개략공사비(주민설명회)_변경내역서(Fast-Track2)" xfId="256" xr:uid="{00000000-0005-0000-0000-0000FF000000}"/>
    <cellStyle name="_강산-지압보도-1020_신장초내역-수정0307_고척공원내역(0929)-1차분" xfId="257" xr:uid="{00000000-0005-0000-0000-000000010000}"/>
    <cellStyle name="_강산-지압보도-1020_신장초내역-수정0307_고척공원내역(0929)-1차분_1.토목내역서" xfId="258" xr:uid="{00000000-0005-0000-0000-000001010000}"/>
    <cellStyle name="_강산-지압보도-1020_신장초내역-수정0307_고척공원내역(0929)-1차분_변경내역서(Fast-0707)" xfId="259" xr:uid="{00000000-0005-0000-0000-000002010000}"/>
    <cellStyle name="_강산-지압보도-1020_신장초내역-수정0307_고척공원내역(0929)-1차분_변경내역서(Fast-0723)" xfId="260" xr:uid="{00000000-0005-0000-0000-000003010000}"/>
    <cellStyle name="_강산-지압보도-1020_신장초내역-수정0307_고척공원내역(0929)-1차분_변경내역서(Fast-Track2)" xfId="261" xr:uid="{00000000-0005-0000-0000-000004010000}"/>
    <cellStyle name="_강산-지압보도-1020_신장초내역-수정0307_변경내역서(Fast-0707)" xfId="262" xr:uid="{00000000-0005-0000-0000-000005010000}"/>
    <cellStyle name="_강산-지압보도-1020_신장초내역-수정0307_변경내역서(Fast-0723)" xfId="263" xr:uid="{00000000-0005-0000-0000-000006010000}"/>
    <cellStyle name="_강산-지압보도-1020_신장초내역-수정0307_변경내역서(Fast-Track2)" xfId="264" xr:uid="{00000000-0005-0000-0000-000007010000}"/>
    <cellStyle name="_강산-지압보도-1023" xfId="265" xr:uid="{00000000-0005-0000-0000-000008010000}"/>
    <cellStyle name="_강산-지압보도-1023_1.토목내역서" xfId="266" xr:uid="{00000000-0005-0000-0000-000009010000}"/>
    <cellStyle name="_강산-지압보도-1023_고척개략공사비(주민설명회)" xfId="267" xr:uid="{00000000-0005-0000-0000-00000A010000}"/>
    <cellStyle name="_강산-지압보도-1023_고척개략공사비(주민설명회)_1.토목내역서" xfId="268" xr:uid="{00000000-0005-0000-0000-00000B010000}"/>
    <cellStyle name="_강산-지압보도-1023_고척개략공사비(주민설명회)_변경내역서(Fast-0707)" xfId="269" xr:uid="{00000000-0005-0000-0000-00000C010000}"/>
    <cellStyle name="_강산-지압보도-1023_고척개략공사비(주민설명회)_변경내역서(Fast-0723)" xfId="270" xr:uid="{00000000-0005-0000-0000-00000D010000}"/>
    <cellStyle name="_강산-지압보도-1023_고척개략공사비(주민설명회)_변경내역서(Fast-Track2)" xfId="271" xr:uid="{00000000-0005-0000-0000-00000E010000}"/>
    <cellStyle name="_강산-지압보도-1023_고척공원내역(0929)-1차분" xfId="272" xr:uid="{00000000-0005-0000-0000-00000F010000}"/>
    <cellStyle name="_강산-지압보도-1023_고척공원내역(0929)-1차분_1.토목내역서" xfId="273" xr:uid="{00000000-0005-0000-0000-000010010000}"/>
    <cellStyle name="_강산-지압보도-1023_고척공원내역(0929)-1차분_변경내역서(Fast-0707)" xfId="274" xr:uid="{00000000-0005-0000-0000-000011010000}"/>
    <cellStyle name="_강산-지압보도-1023_고척공원내역(0929)-1차분_변경내역서(Fast-0723)" xfId="275" xr:uid="{00000000-0005-0000-0000-000012010000}"/>
    <cellStyle name="_강산-지압보도-1023_고척공원내역(0929)-1차분_변경내역서(Fast-Track2)" xfId="276" xr:uid="{00000000-0005-0000-0000-000013010000}"/>
    <cellStyle name="_강산-지압보도-1023_노인휴양소" xfId="277" xr:uid="{00000000-0005-0000-0000-000014010000}"/>
    <cellStyle name="_강산-지압보도-1023_노인휴양소_1.토목내역서" xfId="278" xr:uid="{00000000-0005-0000-0000-000015010000}"/>
    <cellStyle name="_강산-지압보도-1023_노인휴양소_고척개략공사비(주민설명회)" xfId="279" xr:uid="{00000000-0005-0000-0000-000016010000}"/>
    <cellStyle name="_강산-지압보도-1023_노인휴양소_고척개략공사비(주민설명회)_1.토목내역서" xfId="280" xr:uid="{00000000-0005-0000-0000-000017010000}"/>
    <cellStyle name="_강산-지압보도-1023_노인휴양소_고척개략공사비(주민설명회)_변경내역서(Fast-0707)" xfId="281" xr:uid="{00000000-0005-0000-0000-000018010000}"/>
    <cellStyle name="_강산-지압보도-1023_노인휴양소_고척개략공사비(주민설명회)_변경내역서(Fast-0723)" xfId="282" xr:uid="{00000000-0005-0000-0000-000019010000}"/>
    <cellStyle name="_강산-지압보도-1023_노인휴양소_고척개략공사비(주민설명회)_변경내역서(Fast-Track2)" xfId="283" xr:uid="{00000000-0005-0000-0000-00001A010000}"/>
    <cellStyle name="_강산-지압보도-1023_노인휴양소_고척공원내역(0929)-1차분" xfId="284" xr:uid="{00000000-0005-0000-0000-00001B010000}"/>
    <cellStyle name="_강산-지압보도-1023_노인휴양소_고척공원내역(0929)-1차분_1.토목내역서" xfId="285" xr:uid="{00000000-0005-0000-0000-00001C010000}"/>
    <cellStyle name="_강산-지압보도-1023_노인휴양소_고척공원내역(0929)-1차분_변경내역서(Fast-0707)" xfId="286" xr:uid="{00000000-0005-0000-0000-00001D010000}"/>
    <cellStyle name="_강산-지압보도-1023_노인휴양소_고척공원내역(0929)-1차분_변경내역서(Fast-0723)" xfId="287" xr:uid="{00000000-0005-0000-0000-00001E010000}"/>
    <cellStyle name="_강산-지압보도-1023_노인휴양소_고척공원내역(0929)-1차분_변경내역서(Fast-Track2)" xfId="288" xr:uid="{00000000-0005-0000-0000-00001F010000}"/>
    <cellStyle name="_강산-지압보도-1023_노인휴양소_변경내역서(Fast-0707)" xfId="289" xr:uid="{00000000-0005-0000-0000-000020010000}"/>
    <cellStyle name="_강산-지압보도-1023_노인휴양소_변경내역서(Fast-0723)" xfId="290" xr:uid="{00000000-0005-0000-0000-000021010000}"/>
    <cellStyle name="_강산-지압보도-1023_노인휴양소_변경내역서(Fast-Track2)" xfId="291" xr:uid="{00000000-0005-0000-0000-000022010000}"/>
    <cellStyle name="_강산-지압보도-1023_녹지대 보수공사" xfId="292" xr:uid="{00000000-0005-0000-0000-000023010000}"/>
    <cellStyle name="_강산-지압보도-1023_녹지대 보수공사_1.토목내역서" xfId="293" xr:uid="{00000000-0005-0000-0000-000024010000}"/>
    <cellStyle name="_강산-지압보도-1023_녹지대 보수공사_고척개략공사비(주민설명회)" xfId="294" xr:uid="{00000000-0005-0000-0000-000025010000}"/>
    <cellStyle name="_강산-지압보도-1023_녹지대 보수공사_고척개략공사비(주민설명회)_1.토목내역서" xfId="295" xr:uid="{00000000-0005-0000-0000-000026010000}"/>
    <cellStyle name="_강산-지압보도-1023_녹지대 보수공사_고척개략공사비(주민설명회)_변경내역서(Fast-0707)" xfId="296" xr:uid="{00000000-0005-0000-0000-000027010000}"/>
    <cellStyle name="_강산-지압보도-1023_녹지대 보수공사_고척개략공사비(주민설명회)_변경내역서(Fast-0723)" xfId="297" xr:uid="{00000000-0005-0000-0000-000028010000}"/>
    <cellStyle name="_강산-지압보도-1023_녹지대 보수공사_고척개략공사비(주민설명회)_변경내역서(Fast-Track2)" xfId="298" xr:uid="{00000000-0005-0000-0000-000029010000}"/>
    <cellStyle name="_강산-지압보도-1023_녹지대 보수공사_고척공원내역(0929)-1차분" xfId="299" xr:uid="{00000000-0005-0000-0000-00002A010000}"/>
    <cellStyle name="_강산-지압보도-1023_녹지대 보수공사_고척공원내역(0929)-1차분_1.토목내역서" xfId="300" xr:uid="{00000000-0005-0000-0000-00002B010000}"/>
    <cellStyle name="_강산-지압보도-1023_녹지대 보수공사_고척공원내역(0929)-1차분_변경내역서(Fast-0707)" xfId="301" xr:uid="{00000000-0005-0000-0000-00002C010000}"/>
    <cellStyle name="_강산-지압보도-1023_녹지대 보수공사_고척공원내역(0929)-1차분_변경내역서(Fast-0723)" xfId="302" xr:uid="{00000000-0005-0000-0000-00002D010000}"/>
    <cellStyle name="_강산-지압보도-1023_녹지대 보수공사_고척공원내역(0929)-1차분_변경내역서(Fast-Track2)" xfId="303" xr:uid="{00000000-0005-0000-0000-00002E010000}"/>
    <cellStyle name="_강산-지압보도-1023_녹지대 보수공사_변경내역서(Fast-0707)" xfId="304" xr:uid="{00000000-0005-0000-0000-00002F010000}"/>
    <cellStyle name="_강산-지압보도-1023_녹지대 보수공사_변경내역서(Fast-0723)" xfId="305" xr:uid="{00000000-0005-0000-0000-000030010000}"/>
    <cellStyle name="_강산-지압보도-1023_녹지대 보수공사_변경내역서(Fast-Track2)" xfId="306" xr:uid="{00000000-0005-0000-0000-000031010000}"/>
    <cellStyle name="_강산-지압보도-1023_변경내역서(Fast-0707)" xfId="307" xr:uid="{00000000-0005-0000-0000-000032010000}"/>
    <cellStyle name="_강산-지압보도-1023_변경내역서(Fast-0723)" xfId="308" xr:uid="{00000000-0005-0000-0000-000033010000}"/>
    <cellStyle name="_강산-지압보도-1023_변경내역서(Fast-Track2)" xfId="309" xr:uid="{00000000-0005-0000-0000-000034010000}"/>
    <cellStyle name="_강산-지압보도-1023_시설정비0315" xfId="310" xr:uid="{00000000-0005-0000-0000-000035010000}"/>
    <cellStyle name="_강산-지압보도-1023_시설정비0315_1.토목내역서" xfId="311" xr:uid="{00000000-0005-0000-0000-000036010000}"/>
    <cellStyle name="_강산-지압보도-1023_시설정비0315_고척개략공사비(주민설명회)" xfId="312" xr:uid="{00000000-0005-0000-0000-000037010000}"/>
    <cellStyle name="_강산-지압보도-1023_시설정비0315_고척개략공사비(주민설명회)_1.토목내역서" xfId="313" xr:uid="{00000000-0005-0000-0000-000038010000}"/>
    <cellStyle name="_강산-지압보도-1023_시설정비0315_고척개략공사비(주민설명회)_변경내역서(Fast-0707)" xfId="314" xr:uid="{00000000-0005-0000-0000-000039010000}"/>
    <cellStyle name="_강산-지압보도-1023_시설정비0315_고척개략공사비(주민설명회)_변경내역서(Fast-0723)" xfId="315" xr:uid="{00000000-0005-0000-0000-00003A010000}"/>
    <cellStyle name="_강산-지압보도-1023_시설정비0315_고척개략공사비(주민설명회)_변경내역서(Fast-Track2)" xfId="316" xr:uid="{00000000-0005-0000-0000-00003B010000}"/>
    <cellStyle name="_강산-지압보도-1023_시설정비0315_고척공원내역(0929)-1차분" xfId="317" xr:uid="{00000000-0005-0000-0000-00003C010000}"/>
    <cellStyle name="_강산-지압보도-1023_시설정비0315_고척공원내역(0929)-1차분_1.토목내역서" xfId="318" xr:uid="{00000000-0005-0000-0000-00003D010000}"/>
    <cellStyle name="_강산-지압보도-1023_시설정비0315_고척공원내역(0929)-1차분_변경내역서(Fast-0707)" xfId="319" xr:uid="{00000000-0005-0000-0000-00003E010000}"/>
    <cellStyle name="_강산-지압보도-1023_시설정비0315_고척공원내역(0929)-1차분_변경내역서(Fast-0723)" xfId="320" xr:uid="{00000000-0005-0000-0000-00003F010000}"/>
    <cellStyle name="_강산-지압보도-1023_시설정비0315_고척공원내역(0929)-1차분_변경내역서(Fast-Track2)" xfId="321" xr:uid="{00000000-0005-0000-0000-000040010000}"/>
    <cellStyle name="_강산-지압보도-1023_시설정비0315_변경내역서(Fast-0707)" xfId="322" xr:uid="{00000000-0005-0000-0000-000041010000}"/>
    <cellStyle name="_강산-지압보도-1023_시설정비0315_변경내역서(Fast-0723)" xfId="323" xr:uid="{00000000-0005-0000-0000-000042010000}"/>
    <cellStyle name="_강산-지압보도-1023_시설정비0315_변경내역서(Fast-Track2)" xfId="324" xr:uid="{00000000-0005-0000-0000-000043010000}"/>
    <cellStyle name="_강산-지압보도-1023_시설정비및보완내역서" xfId="325" xr:uid="{00000000-0005-0000-0000-000044010000}"/>
    <cellStyle name="_강산-지압보도-1023_시설정비및보완내역서_1.토목내역서" xfId="326" xr:uid="{00000000-0005-0000-0000-000045010000}"/>
    <cellStyle name="_강산-지압보도-1023_시설정비및보완내역서_고척개략공사비(주민설명회)" xfId="327" xr:uid="{00000000-0005-0000-0000-000046010000}"/>
    <cellStyle name="_강산-지압보도-1023_시설정비및보완내역서_고척개략공사비(주민설명회)_1.토목내역서" xfId="328" xr:uid="{00000000-0005-0000-0000-000047010000}"/>
    <cellStyle name="_강산-지압보도-1023_시설정비및보완내역서_고척개략공사비(주민설명회)_변경내역서(Fast-0707)" xfId="329" xr:uid="{00000000-0005-0000-0000-000048010000}"/>
    <cellStyle name="_강산-지압보도-1023_시설정비및보완내역서_고척개략공사비(주민설명회)_변경내역서(Fast-0723)" xfId="330" xr:uid="{00000000-0005-0000-0000-000049010000}"/>
    <cellStyle name="_강산-지압보도-1023_시설정비및보완내역서_고척개략공사비(주민설명회)_변경내역서(Fast-Track2)" xfId="331" xr:uid="{00000000-0005-0000-0000-00004A010000}"/>
    <cellStyle name="_강산-지압보도-1023_시설정비및보완내역서_고척공원내역(0929)-1차분" xfId="332" xr:uid="{00000000-0005-0000-0000-00004B010000}"/>
    <cellStyle name="_강산-지압보도-1023_시설정비및보완내역서_고척공원내역(0929)-1차분_1.토목내역서" xfId="333" xr:uid="{00000000-0005-0000-0000-00004C010000}"/>
    <cellStyle name="_강산-지압보도-1023_시설정비및보완내역서_고척공원내역(0929)-1차분_변경내역서(Fast-0707)" xfId="334" xr:uid="{00000000-0005-0000-0000-00004D010000}"/>
    <cellStyle name="_강산-지압보도-1023_시설정비및보완내역서_고척공원내역(0929)-1차분_변경내역서(Fast-0723)" xfId="335" xr:uid="{00000000-0005-0000-0000-00004E010000}"/>
    <cellStyle name="_강산-지압보도-1023_시설정비및보완내역서_고척공원내역(0929)-1차분_변경내역서(Fast-Track2)" xfId="336" xr:uid="{00000000-0005-0000-0000-00004F010000}"/>
    <cellStyle name="_강산-지압보도-1023_시설정비및보완내역서_변경내역서(Fast-0707)" xfId="337" xr:uid="{00000000-0005-0000-0000-000050010000}"/>
    <cellStyle name="_강산-지압보도-1023_시설정비및보완내역서_변경내역서(Fast-0723)" xfId="338" xr:uid="{00000000-0005-0000-0000-000051010000}"/>
    <cellStyle name="_강산-지압보도-1023_시설정비및보완내역서_변경내역서(Fast-Track2)" xfId="339" xr:uid="{00000000-0005-0000-0000-000052010000}"/>
    <cellStyle name="_강산-지압보도-1023_신장초내역" xfId="340" xr:uid="{00000000-0005-0000-0000-000053010000}"/>
    <cellStyle name="_강산-지압보도-1023_신장초내역_1.토목내역서" xfId="341" xr:uid="{00000000-0005-0000-0000-000054010000}"/>
    <cellStyle name="_강산-지압보도-1023_신장초내역_고척개략공사비(주민설명회)" xfId="342" xr:uid="{00000000-0005-0000-0000-000055010000}"/>
    <cellStyle name="_강산-지압보도-1023_신장초내역_고척개략공사비(주민설명회)_1.토목내역서" xfId="343" xr:uid="{00000000-0005-0000-0000-000056010000}"/>
    <cellStyle name="_강산-지압보도-1023_신장초내역_고척개략공사비(주민설명회)_변경내역서(Fast-0707)" xfId="344" xr:uid="{00000000-0005-0000-0000-000057010000}"/>
    <cellStyle name="_강산-지압보도-1023_신장초내역_고척개략공사비(주민설명회)_변경내역서(Fast-0723)" xfId="345" xr:uid="{00000000-0005-0000-0000-000058010000}"/>
    <cellStyle name="_강산-지압보도-1023_신장초내역_고척개략공사비(주민설명회)_변경내역서(Fast-Track2)" xfId="346" xr:uid="{00000000-0005-0000-0000-000059010000}"/>
    <cellStyle name="_강산-지압보도-1023_신장초내역_고척공원내역(0929)-1차분" xfId="347" xr:uid="{00000000-0005-0000-0000-00005A010000}"/>
    <cellStyle name="_강산-지압보도-1023_신장초내역_고척공원내역(0929)-1차분_1.토목내역서" xfId="348" xr:uid="{00000000-0005-0000-0000-00005B010000}"/>
    <cellStyle name="_강산-지압보도-1023_신장초내역_고척공원내역(0929)-1차분_변경내역서(Fast-0707)" xfId="349" xr:uid="{00000000-0005-0000-0000-00005C010000}"/>
    <cellStyle name="_강산-지압보도-1023_신장초내역_고척공원내역(0929)-1차분_변경내역서(Fast-0723)" xfId="350" xr:uid="{00000000-0005-0000-0000-00005D010000}"/>
    <cellStyle name="_강산-지압보도-1023_신장초내역_고척공원내역(0929)-1차분_변경내역서(Fast-Track2)" xfId="351" xr:uid="{00000000-0005-0000-0000-00005E010000}"/>
    <cellStyle name="_강산-지압보도-1023_신장초내역_변경내역서(Fast-0707)" xfId="352" xr:uid="{00000000-0005-0000-0000-00005F010000}"/>
    <cellStyle name="_강산-지압보도-1023_신장초내역_변경내역서(Fast-0723)" xfId="353" xr:uid="{00000000-0005-0000-0000-000060010000}"/>
    <cellStyle name="_강산-지압보도-1023_신장초내역_변경내역서(Fast-Track2)" xfId="354" xr:uid="{00000000-0005-0000-0000-000061010000}"/>
    <cellStyle name="_강산-지압보도-1023_신장초내역0310" xfId="355" xr:uid="{00000000-0005-0000-0000-000062010000}"/>
    <cellStyle name="_강산-지압보도-1023_신장초내역0310_1.토목내역서" xfId="356" xr:uid="{00000000-0005-0000-0000-000063010000}"/>
    <cellStyle name="_강산-지압보도-1023_신장초내역0310_고척개략공사비(주민설명회)" xfId="357" xr:uid="{00000000-0005-0000-0000-000064010000}"/>
    <cellStyle name="_강산-지압보도-1023_신장초내역0310_고척개략공사비(주민설명회)_1.토목내역서" xfId="358" xr:uid="{00000000-0005-0000-0000-000065010000}"/>
    <cellStyle name="_강산-지압보도-1023_신장초내역0310_고척개략공사비(주민설명회)_변경내역서(Fast-0707)" xfId="359" xr:uid="{00000000-0005-0000-0000-000066010000}"/>
    <cellStyle name="_강산-지압보도-1023_신장초내역0310_고척개략공사비(주민설명회)_변경내역서(Fast-0723)" xfId="360" xr:uid="{00000000-0005-0000-0000-000067010000}"/>
    <cellStyle name="_강산-지압보도-1023_신장초내역0310_고척개략공사비(주민설명회)_변경내역서(Fast-Track2)" xfId="361" xr:uid="{00000000-0005-0000-0000-000068010000}"/>
    <cellStyle name="_강산-지압보도-1023_신장초내역0310_고척공원내역(0929)-1차분" xfId="362" xr:uid="{00000000-0005-0000-0000-000069010000}"/>
    <cellStyle name="_강산-지압보도-1023_신장초내역0310_고척공원내역(0929)-1차분_1.토목내역서" xfId="363" xr:uid="{00000000-0005-0000-0000-00006A010000}"/>
    <cellStyle name="_강산-지압보도-1023_신장초내역0310_고척공원내역(0929)-1차분_변경내역서(Fast-0707)" xfId="364" xr:uid="{00000000-0005-0000-0000-00006B010000}"/>
    <cellStyle name="_강산-지압보도-1023_신장초내역0310_고척공원내역(0929)-1차분_변경내역서(Fast-0723)" xfId="365" xr:uid="{00000000-0005-0000-0000-00006C010000}"/>
    <cellStyle name="_강산-지압보도-1023_신장초내역0310_고척공원내역(0929)-1차분_변경내역서(Fast-Track2)" xfId="366" xr:uid="{00000000-0005-0000-0000-00006D010000}"/>
    <cellStyle name="_강산-지압보도-1023_신장초내역0310_변경내역서(Fast-0707)" xfId="367" xr:uid="{00000000-0005-0000-0000-00006E010000}"/>
    <cellStyle name="_강산-지압보도-1023_신장초내역0310_변경내역서(Fast-0723)" xfId="368" xr:uid="{00000000-0005-0000-0000-00006F010000}"/>
    <cellStyle name="_강산-지압보도-1023_신장초내역0310_변경내역서(Fast-Track2)" xfId="369" xr:uid="{00000000-0005-0000-0000-000070010000}"/>
    <cellStyle name="_강산-지압보도-1023_신장초내역-수정0307" xfId="370" xr:uid="{00000000-0005-0000-0000-000071010000}"/>
    <cellStyle name="_강산-지압보도-1023_신장초내역-수정0307_1.토목내역서" xfId="371" xr:uid="{00000000-0005-0000-0000-000072010000}"/>
    <cellStyle name="_강산-지압보도-1023_신장초내역-수정0307_고척개략공사비(주민설명회)" xfId="372" xr:uid="{00000000-0005-0000-0000-000073010000}"/>
    <cellStyle name="_강산-지압보도-1023_신장초내역-수정0307_고척개략공사비(주민설명회)_1.토목내역서" xfId="373" xr:uid="{00000000-0005-0000-0000-000074010000}"/>
    <cellStyle name="_강산-지압보도-1023_신장초내역-수정0307_고척개략공사비(주민설명회)_변경내역서(Fast-0707)" xfId="374" xr:uid="{00000000-0005-0000-0000-000075010000}"/>
    <cellStyle name="_강산-지압보도-1023_신장초내역-수정0307_고척개략공사비(주민설명회)_변경내역서(Fast-0723)" xfId="375" xr:uid="{00000000-0005-0000-0000-000076010000}"/>
    <cellStyle name="_강산-지압보도-1023_신장초내역-수정0307_고척개략공사비(주민설명회)_변경내역서(Fast-Track2)" xfId="376" xr:uid="{00000000-0005-0000-0000-000077010000}"/>
    <cellStyle name="_강산-지압보도-1023_신장초내역-수정0307_고척공원내역(0929)-1차분" xfId="377" xr:uid="{00000000-0005-0000-0000-000078010000}"/>
    <cellStyle name="_강산-지압보도-1023_신장초내역-수정0307_고척공원내역(0929)-1차분_1.토목내역서" xfId="378" xr:uid="{00000000-0005-0000-0000-000079010000}"/>
    <cellStyle name="_강산-지압보도-1023_신장초내역-수정0307_고척공원내역(0929)-1차분_변경내역서(Fast-0707)" xfId="379" xr:uid="{00000000-0005-0000-0000-00007A010000}"/>
    <cellStyle name="_강산-지압보도-1023_신장초내역-수정0307_고척공원내역(0929)-1차분_변경내역서(Fast-0723)" xfId="380" xr:uid="{00000000-0005-0000-0000-00007B010000}"/>
    <cellStyle name="_강산-지압보도-1023_신장초내역-수정0307_고척공원내역(0929)-1차분_변경내역서(Fast-Track2)" xfId="381" xr:uid="{00000000-0005-0000-0000-00007C010000}"/>
    <cellStyle name="_강산-지압보도-1023_신장초내역-수정0307_변경내역서(Fast-0707)" xfId="382" xr:uid="{00000000-0005-0000-0000-00007D010000}"/>
    <cellStyle name="_강산-지압보도-1023_신장초내역-수정0307_변경내역서(Fast-0723)" xfId="383" xr:uid="{00000000-0005-0000-0000-00007E010000}"/>
    <cellStyle name="_강산-지압보도-1023_신장초내역-수정0307_변경내역서(Fast-Track2)" xfId="384" xr:uid="{00000000-0005-0000-0000-00007F010000}"/>
    <cellStyle name="_건축전기계산서(제천자원관리센타)-R0" xfId="385" xr:uid="{00000000-0005-0000-0000-000080010000}"/>
    <cellStyle name="_계룡네거리원설계" xfId="386" xr:uid="{00000000-0005-0000-0000-000081010000}"/>
    <cellStyle name="_계룡네거리원설계_1.토목내역서" xfId="387" xr:uid="{00000000-0005-0000-0000-000082010000}"/>
    <cellStyle name="_계산서-2" xfId="388" xr:uid="{00000000-0005-0000-0000-000083010000}"/>
    <cellStyle name="_계측제어용량선정(0812)" xfId="389" xr:uid="{00000000-0005-0000-0000-000084010000}"/>
    <cellStyle name="_공문 " xfId="390" xr:uid="{00000000-0005-0000-0000-000085010000}"/>
    <cellStyle name="_공문 _1.토목내역서" xfId="391" xr:uid="{00000000-0005-0000-0000-000086010000}"/>
    <cellStyle name="_공문 _내역서" xfId="392" xr:uid="{00000000-0005-0000-0000-000087010000}"/>
    <cellStyle name="_공문 _내역서_1.토목내역서" xfId="393" xr:uid="{00000000-0005-0000-0000-000088010000}"/>
    <cellStyle name="_공문양식" xfId="394" xr:uid="{00000000-0005-0000-0000-000089010000}"/>
    <cellStyle name="_공문양식_1.토목내역서" xfId="395" xr:uid="{00000000-0005-0000-0000-00008A010000}"/>
    <cellStyle name="_공원시설정비공사" xfId="396" xr:uid="{00000000-0005-0000-0000-00008B010000}"/>
    <cellStyle name="_구즉내역서" xfId="397" xr:uid="{00000000-0005-0000-0000-00008C010000}"/>
    <cellStyle name="_기성검사원" xfId="398" xr:uid="{00000000-0005-0000-0000-00008D010000}"/>
    <cellStyle name="_기성검사원_1.토목내역서" xfId="399" xr:uid="{00000000-0005-0000-0000-00008E010000}"/>
    <cellStyle name="_기성검사원_내역서" xfId="400" xr:uid="{00000000-0005-0000-0000-00008F010000}"/>
    <cellStyle name="_기성검사원_내역서_1.토목내역서" xfId="401" xr:uid="{00000000-0005-0000-0000-000090010000}"/>
    <cellStyle name="_노고봉-내역" xfId="402" xr:uid="{00000000-0005-0000-0000-000091010000}"/>
    <cellStyle name="_노고봉-내역_1.토목내역서" xfId="403" xr:uid="{00000000-0005-0000-0000-000092010000}"/>
    <cellStyle name="_노고봉-내역_고척개략공사비(주민설명회)" xfId="404" xr:uid="{00000000-0005-0000-0000-000093010000}"/>
    <cellStyle name="_노고봉-내역_고척개략공사비(주민설명회)_1.토목내역서" xfId="405" xr:uid="{00000000-0005-0000-0000-000094010000}"/>
    <cellStyle name="_노고봉-내역_고척개략공사비(주민설명회)_변경내역서(Fast-0707)" xfId="406" xr:uid="{00000000-0005-0000-0000-000095010000}"/>
    <cellStyle name="_노고봉-내역_고척개략공사비(주민설명회)_변경내역서(Fast-0723)" xfId="407" xr:uid="{00000000-0005-0000-0000-000096010000}"/>
    <cellStyle name="_노고봉-내역_고척개략공사비(주민설명회)_변경내역서(Fast-Track2)" xfId="408" xr:uid="{00000000-0005-0000-0000-000097010000}"/>
    <cellStyle name="_노고봉-내역_고척공원내역(0929)-1차분" xfId="409" xr:uid="{00000000-0005-0000-0000-000098010000}"/>
    <cellStyle name="_노고봉-내역_고척공원내역(0929)-1차분_1.토목내역서" xfId="410" xr:uid="{00000000-0005-0000-0000-000099010000}"/>
    <cellStyle name="_노고봉-내역_고척공원내역(0929)-1차분_변경내역서(Fast-0707)" xfId="411" xr:uid="{00000000-0005-0000-0000-00009A010000}"/>
    <cellStyle name="_노고봉-내역_고척공원내역(0929)-1차분_변경내역서(Fast-0723)" xfId="412" xr:uid="{00000000-0005-0000-0000-00009B010000}"/>
    <cellStyle name="_노고봉-내역_고척공원내역(0929)-1차분_변경내역서(Fast-Track2)" xfId="413" xr:uid="{00000000-0005-0000-0000-00009C010000}"/>
    <cellStyle name="_노고봉-내역_노인휴양소" xfId="414" xr:uid="{00000000-0005-0000-0000-00009D010000}"/>
    <cellStyle name="_노고봉-내역_노인휴양소_1.토목내역서" xfId="415" xr:uid="{00000000-0005-0000-0000-00009E010000}"/>
    <cellStyle name="_노고봉-내역_노인휴양소_고척개략공사비(주민설명회)" xfId="416" xr:uid="{00000000-0005-0000-0000-00009F010000}"/>
    <cellStyle name="_노고봉-내역_노인휴양소_고척개략공사비(주민설명회)_1.토목내역서" xfId="417" xr:uid="{00000000-0005-0000-0000-0000A0010000}"/>
    <cellStyle name="_노고봉-내역_노인휴양소_고척개략공사비(주민설명회)_변경내역서(Fast-0707)" xfId="418" xr:uid="{00000000-0005-0000-0000-0000A1010000}"/>
    <cellStyle name="_노고봉-내역_노인휴양소_고척개략공사비(주민설명회)_변경내역서(Fast-0723)" xfId="419" xr:uid="{00000000-0005-0000-0000-0000A2010000}"/>
    <cellStyle name="_노고봉-내역_노인휴양소_고척개략공사비(주민설명회)_변경내역서(Fast-Track2)" xfId="420" xr:uid="{00000000-0005-0000-0000-0000A3010000}"/>
    <cellStyle name="_노고봉-내역_노인휴양소_고척공원내역(0929)-1차분" xfId="421" xr:uid="{00000000-0005-0000-0000-0000A4010000}"/>
    <cellStyle name="_노고봉-내역_노인휴양소_고척공원내역(0929)-1차분_1.토목내역서" xfId="422" xr:uid="{00000000-0005-0000-0000-0000A5010000}"/>
    <cellStyle name="_노고봉-내역_노인휴양소_고척공원내역(0929)-1차분_변경내역서(Fast-0707)" xfId="423" xr:uid="{00000000-0005-0000-0000-0000A6010000}"/>
    <cellStyle name="_노고봉-내역_노인휴양소_고척공원내역(0929)-1차분_변경내역서(Fast-0723)" xfId="424" xr:uid="{00000000-0005-0000-0000-0000A7010000}"/>
    <cellStyle name="_노고봉-내역_노인휴양소_고척공원내역(0929)-1차분_변경내역서(Fast-Track2)" xfId="425" xr:uid="{00000000-0005-0000-0000-0000A8010000}"/>
    <cellStyle name="_노고봉-내역_노인휴양소_변경내역서(Fast-0707)" xfId="426" xr:uid="{00000000-0005-0000-0000-0000A9010000}"/>
    <cellStyle name="_노고봉-내역_노인휴양소_변경내역서(Fast-0723)" xfId="427" xr:uid="{00000000-0005-0000-0000-0000AA010000}"/>
    <cellStyle name="_노고봉-내역_노인휴양소_변경내역서(Fast-Track2)" xfId="428" xr:uid="{00000000-0005-0000-0000-0000AB010000}"/>
    <cellStyle name="_노고봉-내역_녹지대 보수공사" xfId="429" xr:uid="{00000000-0005-0000-0000-0000AC010000}"/>
    <cellStyle name="_노고봉-내역_녹지대 보수공사_1.토목내역서" xfId="430" xr:uid="{00000000-0005-0000-0000-0000AD010000}"/>
    <cellStyle name="_노고봉-내역_녹지대 보수공사_고척개략공사비(주민설명회)" xfId="431" xr:uid="{00000000-0005-0000-0000-0000AE010000}"/>
    <cellStyle name="_노고봉-내역_녹지대 보수공사_고척개략공사비(주민설명회)_1.토목내역서" xfId="432" xr:uid="{00000000-0005-0000-0000-0000AF010000}"/>
    <cellStyle name="_노고봉-내역_녹지대 보수공사_고척개략공사비(주민설명회)_변경내역서(Fast-0707)" xfId="433" xr:uid="{00000000-0005-0000-0000-0000B0010000}"/>
    <cellStyle name="_노고봉-내역_녹지대 보수공사_고척개략공사비(주민설명회)_변경내역서(Fast-0723)" xfId="434" xr:uid="{00000000-0005-0000-0000-0000B1010000}"/>
    <cellStyle name="_노고봉-내역_녹지대 보수공사_고척개략공사비(주민설명회)_변경내역서(Fast-Track2)" xfId="435" xr:uid="{00000000-0005-0000-0000-0000B2010000}"/>
    <cellStyle name="_노고봉-내역_녹지대 보수공사_고척공원내역(0929)-1차분" xfId="436" xr:uid="{00000000-0005-0000-0000-0000B3010000}"/>
    <cellStyle name="_노고봉-내역_녹지대 보수공사_고척공원내역(0929)-1차분_1.토목내역서" xfId="437" xr:uid="{00000000-0005-0000-0000-0000B4010000}"/>
    <cellStyle name="_노고봉-내역_녹지대 보수공사_고척공원내역(0929)-1차분_변경내역서(Fast-0707)" xfId="438" xr:uid="{00000000-0005-0000-0000-0000B5010000}"/>
    <cellStyle name="_노고봉-내역_녹지대 보수공사_고척공원내역(0929)-1차분_변경내역서(Fast-0723)" xfId="439" xr:uid="{00000000-0005-0000-0000-0000B6010000}"/>
    <cellStyle name="_노고봉-내역_녹지대 보수공사_고척공원내역(0929)-1차분_변경내역서(Fast-Track2)" xfId="440" xr:uid="{00000000-0005-0000-0000-0000B7010000}"/>
    <cellStyle name="_노고봉-내역_녹지대 보수공사_변경내역서(Fast-0707)" xfId="441" xr:uid="{00000000-0005-0000-0000-0000B8010000}"/>
    <cellStyle name="_노고봉-내역_녹지대 보수공사_변경내역서(Fast-0723)" xfId="442" xr:uid="{00000000-0005-0000-0000-0000B9010000}"/>
    <cellStyle name="_노고봉-내역_녹지대 보수공사_변경내역서(Fast-Track2)" xfId="443" xr:uid="{00000000-0005-0000-0000-0000BA010000}"/>
    <cellStyle name="_노고봉-내역_변경내역서(Fast-0707)" xfId="444" xr:uid="{00000000-0005-0000-0000-0000BB010000}"/>
    <cellStyle name="_노고봉-내역_변경내역서(Fast-0723)" xfId="445" xr:uid="{00000000-0005-0000-0000-0000BC010000}"/>
    <cellStyle name="_노고봉-내역_변경내역서(Fast-Track2)" xfId="446" xr:uid="{00000000-0005-0000-0000-0000BD010000}"/>
    <cellStyle name="_노고봉-내역_시설정비0315" xfId="447" xr:uid="{00000000-0005-0000-0000-0000BE010000}"/>
    <cellStyle name="_노고봉-내역_시설정비0315_1.토목내역서" xfId="448" xr:uid="{00000000-0005-0000-0000-0000BF010000}"/>
    <cellStyle name="_노고봉-내역_시설정비0315_고척개략공사비(주민설명회)" xfId="449" xr:uid="{00000000-0005-0000-0000-0000C0010000}"/>
    <cellStyle name="_노고봉-내역_시설정비0315_고척개략공사비(주민설명회)_1.토목내역서" xfId="450" xr:uid="{00000000-0005-0000-0000-0000C1010000}"/>
    <cellStyle name="_노고봉-내역_시설정비0315_고척개략공사비(주민설명회)_변경내역서(Fast-0707)" xfId="451" xr:uid="{00000000-0005-0000-0000-0000C2010000}"/>
    <cellStyle name="_노고봉-내역_시설정비0315_고척개략공사비(주민설명회)_변경내역서(Fast-0723)" xfId="452" xr:uid="{00000000-0005-0000-0000-0000C3010000}"/>
    <cellStyle name="_노고봉-내역_시설정비0315_고척개략공사비(주민설명회)_변경내역서(Fast-Track2)" xfId="453" xr:uid="{00000000-0005-0000-0000-0000C4010000}"/>
    <cellStyle name="_노고봉-내역_시설정비0315_고척공원내역(0929)-1차분" xfId="454" xr:uid="{00000000-0005-0000-0000-0000C5010000}"/>
    <cellStyle name="_노고봉-내역_시설정비0315_고척공원내역(0929)-1차분_1.토목내역서" xfId="455" xr:uid="{00000000-0005-0000-0000-0000C6010000}"/>
    <cellStyle name="_노고봉-내역_시설정비0315_고척공원내역(0929)-1차분_변경내역서(Fast-0707)" xfId="456" xr:uid="{00000000-0005-0000-0000-0000C7010000}"/>
    <cellStyle name="_노고봉-내역_시설정비0315_고척공원내역(0929)-1차분_변경내역서(Fast-0723)" xfId="457" xr:uid="{00000000-0005-0000-0000-0000C8010000}"/>
    <cellStyle name="_노고봉-내역_시설정비0315_고척공원내역(0929)-1차분_변경내역서(Fast-Track2)" xfId="458" xr:uid="{00000000-0005-0000-0000-0000C9010000}"/>
    <cellStyle name="_노고봉-내역_시설정비0315_변경내역서(Fast-0707)" xfId="459" xr:uid="{00000000-0005-0000-0000-0000CA010000}"/>
    <cellStyle name="_노고봉-내역_시설정비0315_변경내역서(Fast-0723)" xfId="460" xr:uid="{00000000-0005-0000-0000-0000CB010000}"/>
    <cellStyle name="_노고봉-내역_시설정비0315_변경내역서(Fast-Track2)" xfId="461" xr:uid="{00000000-0005-0000-0000-0000CC010000}"/>
    <cellStyle name="_노고봉-내역_시설정비및보완내역서" xfId="462" xr:uid="{00000000-0005-0000-0000-0000CD010000}"/>
    <cellStyle name="_노고봉-내역_시설정비및보완내역서_1.토목내역서" xfId="463" xr:uid="{00000000-0005-0000-0000-0000CE010000}"/>
    <cellStyle name="_노고봉-내역_시설정비및보완내역서_고척개략공사비(주민설명회)" xfId="464" xr:uid="{00000000-0005-0000-0000-0000CF010000}"/>
    <cellStyle name="_노고봉-내역_시설정비및보완내역서_고척개략공사비(주민설명회)_1.토목내역서" xfId="465" xr:uid="{00000000-0005-0000-0000-0000D0010000}"/>
    <cellStyle name="_노고봉-내역_시설정비및보완내역서_고척개략공사비(주민설명회)_변경내역서(Fast-0707)" xfId="466" xr:uid="{00000000-0005-0000-0000-0000D1010000}"/>
    <cellStyle name="_노고봉-내역_시설정비및보완내역서_고척개략공사비(주민설명회)_변경내역서(Fast-0723)" xfId="467" xr:uid="{00000000-0005-0000-0000-0000D2010000}"/>
    <cellStyle name="_노고봉-내역_시설정비및보완내역서_고척개략공사비(주민설명회)_변경내역서(Fast-Track2)" xfId="468" xr:uid="{00000000-0005-0000-0000-0000D3010000}"/>
    <cellStyle name="_노고봉-내역_시설정비및보완내역서_고척공원내역(0929)-1차분" xfId="469" xr:uid="{00000000-0005-0000-0000-0000D4010000}"/>
    <cellStyle name="_노고봉-내역_시설정비및보완내역서_고척공원내역(0929)-1차분_1.토목내역서" xfId="470" xr:uid="{00000000-0005-0000-0000-0000D5010000}"/>
    <cellStyle name="_노고봉-내역_시설정비및보완내역서_고척공원내역(0929)-1차분_변경내역서(Fast-0707)" xfId="471" xr:uid="{00000000-0005-0000-0000-0000D6010000}"/>
    <cellStyle name="_노고봉-내역_시설정비및보완내역서_고척공원내역(0929)-1차분_변경내역서(Fast-0723)" xfId="472" xr:uid="{00000000-0005-0000-0000-0000D7010000}"/>
    <cellStyle name="_노고봉-내역_시설정비및보완내역서_고척공원내역(0929)-1차분_변경내역서(Fast-Track2)" xfId="473" xr:uid="{00000000-0005-0000-0000-0000D8010000}"/>
    <cellStyle name="_노고봉-내역_시설정비및보완내역서_변경내역서(Fast-0707)" xfId="474" xr:uid="{00000000-0005-0000-0000-0000D9010000}"/>
    <cellStyle name="_노고봉-내역_시설정비및보완내역서_변경내역서(Fast-0723)" xfId="475" xr:uid="{00000000-0005-0000-0000-0000DA010000}"/>
    <cellStyle name="_노고봉-내역_시설정비및보완내역서_변경내역서(Fast-Track2)" xfId="476" xr:uid="{00000000-0005-0000-0000-0000DB010000}"/>
    <cellStyle name="_노고봉-내역_신장초내역" xfId="477" xr:uid="{00000000-0005-0000-0000-0000DC010000}"/>
    <cellStyle name="_노고봉-내역_신장초내역_1.토목내역서" xfId="478" xr:uid="{00000000-0005-0000-0000-0000DD010000}"/>
    <cellStyle name="_노고봉-내역_신장초내역_고척개략공사비(주민설명회)" xfId="479" xr:uid="{00000000-0005-0000-0000-0000DE010000}"/>
    <cellStyle name="_노고봉-내역_신장초내역_고척개략공사비(주민설명회)_1.토목내역서" xfId="480" xr:uid="{00000000-0005-0000-0000-0000DF010000}"/>
    <cellStyle name="_노고봉-내역_신장초내역_고척개략공사비(주민설명회)_변경내역서(Fast-0707)" xfId="481" xr:uid="{00000000-0005-0000-0000-0000E0010000}"/>
    <cellStyle name="_노고봉-내역_신장초내역_고척개략공사비(주민설명회)_변경내역서(Fast-0723)" xfId="482" xr:uid="{00000000-0005-0000-0000-0000E1010000}"/>
    <cellStyle name="_노고봉-내역_신장초내역_고척개략공사비(주민설명회)_변경내역서(Fast-Track2)" xfId="483" xr:uid="{00000000-0005-0000-0000-0000E2010000}"/>
    <cellStyle name="_노고봉-내역_신장초내역_고척공원내역(0929)-1차분" xfId="484" xr:uid="{00000000-0005-0000-0000-0000E3010000}"/>
    <cellStyle name="_노고봉-내역_신장초내역_고척공원내역(0929)-1차분_1.토목내역서" xfId="485" xr:uid="{00000000-0005-0000-0000-0000E4010000}"/>
    <cellStyle name="_노고봉-내역_신장초내역_고척공원내역(0929)-1차분_변경내역서(Fast-0707)" xfId="486" xr:uid="{00000000-0005-0000-0000-0000E5010000}"/>
    <cellStyle name="_노고봉-내역_신장초내역_고척공원내역(0929)-1차분_변경내역서(Fast-0723)" xfId="487" xr:uid="{00000000-0005-0000-0000-0000E6010000}"/>
    <cellStyle name="_노고봉-내역_신장초내역_고척공원내역(0929)-1차분_변경내역서(Fast-Track2)" xfId="488" xr:uid="{00000000-0005-0000-0000-0000E7010000}"/>
    <cellStyle name="_노고봉-내역_신장초내역_변경내역서(Fast-0707)" xfId="489" xr:uid="{00000000-0005-0000-0000-0000E8010000}"/>
    <cellStyle name="_노고봉-내역_신장초내역_변경내역서(Fast-0723)" xfId="490" xr:uid="{00000000-0005-0000-0000-0000E9010000}"/>
    <cellStyle name="_노고봉-내역_신장초내역_변경내역서(Fast-Track2)" xfId="491" xr:uid="{00000000-0005-0000-0000-0000EA010000}"/>
    <cellStyle name="_노고봉-내역_신장초내역0310" xfId="492" xr:uid="{00000000-0005-0000-0000-0000EB010000}"/>
    <cellStyle name="_노고봉-내역_신장초내역0310_1.토목내역서" xfId="493" xr:uid="{00000000-0005-0000-0000-0000EC010000}"/>
    <cellStyle name="_노고봉-내역_신장초내역0310_고척개략공사비(주민설명회)" xfId="494" xr:uid="{00000000-0005-0000-0000-0000ED010000}"/>
    <cellStyle name="_노고봉-내역_신장초내역0310_고척개략공사비(주민설명회)_1.토목내역서" xfId="495" xr:uid="{00000000-0005-0000-0000-0000EE010000}"/>
    <cellStyle name="_노고봉-내역_신장초내역0310_고척개략공사비(주민설명회)_변경내역서(Fast-0707)" xfId="496" xr:uid="{00000000-0005-0000-0000-0000EF010000}"/>
    <cellStyle name="_노고봉-내역_신장초내역0310_고척개략공사비(주민설명회)_변경내역서(Fast-0723)" xfId="497" xr:uid="{00000000-0005-0000-0000-0000F0010000}"/>
    <cellStyle name="_노고봉-내역_신장초내역0310_고척개략공사비(주민설명회)_변경내역서(Fast-Track2)" xfId="498" xr:uid="{00000000-0005-0000-0000-0000F1010000}"/>
    <cellStyle name="_노고봉-내역_신장초내역0310_고척공원내역(0929)-1차분" xfId="499" xr:uid="{00000000-0005-0000-0000-0000F2010000}"/>
    <cellStyle name="_노고봉-내역_신장초내역0310_고척공원내역(0929)-1차분_1.토목내역서" xfId="500" xr:uid="{00000000-0005-0000-0000-0000F3010000}"/>
    <cellStyle name="_노고봉-내역_신장초내역0310_고척공원내역(0929)-1차분_변경내역서(Fast-0707)" xfId="501" xr:uid="{00000000-0005-0000-0000-0000F4010000}"/>
    <cellStyle name="_노고봉-내역_신장초내역0310_고척공원내역(0929)-1차분_변경내역서(Fast-0723)" xfId="502" xr:uid="{00000000-0005-0000-0000-0000F5010000}"/>
    <cellStyle name="_노고봉-내역_신장초내역0310_고척공원내역(0929)-1차분_변경내역서(Fast-Track2)" xfId="503" xr:uid="{00000000-0005-0000-0000-0000F6010000}"/>
    <cellStyle name="_노고봉-내역_신장초내역0310_변경내역서(Fast-0707)" xfId="504" xr:uid="{00000000-0005-0000-0000-0000F7010000}"/>
    <cellStyle name="_노고봉-내역_신장초내역0310_변경내역서(Fast-0723)" xfId="505" xr:uid="{00000000-0005-0000-0000-0000F8010000}"/>
    <cellStyle name="_노고봉-내역_신장초내역0310_변경내역서(Fast-Track2)" xfId="506" xr:uid="{00000000-0005-0000-0000-0000F9010000}"/>
    <cellStyle name="_노고봉-내역_신장초내역-수정0307" xfId="507" xr:uid="{00000000-0005-0000-0000-0000FA010000}"/>
    <cellStyle name="_노고봉-내역_신장초내역-수정0307_1.토목내역서" xfId="508" xr:uid="{00000000-0005-0000-0000-0000FB010000}"/>
    <cellStyle name="_노고봉-내역_신장초내역-수정0307_고척개략공사비(주민설명회)" xfId="509" xr:uid="{00000000-0005-0000-0000-0000FC010000}"/>
    <cellStyle name="_노고봉-내역_신장초내역-수정0307_고척개략공사비(주민설명회)_1.토목내역서" xfId="510" xr:uid="{00000000-0005-0000-0000-0000FD010000}"/>
    <cellStyle name="_노고봉-내역_신장초내역-수정0307_고척개략공사비(주민설명회)_변경내역서(Fast-0707)" xfId="511" xr:uid="{00000000-0005-0000-0000-0000FE010000}"/>
    <cellStyle name="_노고봉-내역_신장초내역-수정0307_고척개략공사비(주민설명회)_변경내역서(Fast-0723)" xfId="512" xr:uid="{00000000-0005-0000-0000-0000FF010000}"/>
    <cellStyle name="_노고봉-내역_신장초내역-수정0307_고척개략공사비(주민설명회)_변경내역서(Fast-Track2)" xfId="513" xr:uid="{00000000-0005-0000-0000-000000020000}"/>
    <cellStyle name="_노고봉-내역_신장초내역-수정0307_고척공원내역(0929)-1차분" xfId="514" xr:uid="{00000000-0005-0000-0000-000001020000}"/>
    <cellStyle name="_노고봉-내역_신장초내역-수정0307_고척공원내역(0929)-1차분_1.토목내역서" xfId="515" xr:uid="{00000000-0005-0000-0000-000002020000}"/>
    <cellStyle name="_노고봉-내역_신장초내역-수정0307_고척공원내역(0929)-1차분_변경내역서(Fast-0707)" xfId="516" xr:uid="{00000000-0005-0000-0000-000003020000}"/>
    <cellStyle name="_노고봉-내역_신장초내역-수정0307_고척공원내역(0929)-1차분_변경내역서(Fast-0723)" xfId="517" xr:uid="{00000000-0005-0000-0000-000004020000}"/>
    <cellStyle name="_노고봉-내역_신장초내역-수정0307_고척공원내역(0929)-1차분_변경내역서(Fast-Track2)" xfId="518" xr:uid="{00000000-0005-0000-0000-000005020000}"/>
    <cellStyle name="_노고봉-내역_신장초내역-수정0307_변경내역서(Fast-0707)" xfId="519" xr:uid="{00000000-0005-0000-0000-000006020000}"/>
    <cellStyle name="_노고봉-내역_신장초내역-수정0307_변경내역서(Fast-0723)" xfId="520" xr:uid="{00000000-0005-0000-0000-000007020000}"/>
    <cellStyle name="_노고봉-내역_신장초내역-수정0307_변경내역서(Fast-Track2)" xfId="521" xr:uid="{00000000-0005-0000-0000-000008020000}"/>
    <cellStyle name="_노은2지구 내역서(수정)" xfId="522" xr:uid="{00000000-0005-0000-0000-000009020000}"/>
    <cellStyle name="_능말폐기물내역(2단계-총괄)" xfId="523" xr:uid="{00000000-0005-0000-0000-00000A020000}"/>
    <cellStyle name="_능말폐기물내역(2단계-총괄)_1.토목내역서" xfId="524" xr:uid="{00000000-0005-0000-0000-00000B020000}"/>
    <cellStyle name="_당항포착공내역서(최종)" xfId="525" xr:uid="{00000000-0005-0000-0000-00000C020000}"/>
    <cellStyle name="_동원꽃농원" xfId="526" xr:uid="{00000000-0005-0000-0000-00000D020000}"/>
    <cellStyle name="_동원꽃농원_1.토목내역서" xfId="527" xr:uid="{00000000-0005-0000-0000-00000E020000}"/>
    <cellStyle name="_마산실시접지계산(감리반영)" xfId="528" xr:uid="{00000000-0005-0000-0000-00000F020000}"/>
    <cellStyle name="_망향휴게소조경시설물설치공사" xfId="529" xr:uid="{00000000-0005-0000-0000-000010020000}"/>
    <cellStyle name="_망향휴게소조경시설물설치공사_1.토목내역서" xfId="530" xr:uid="{00000000-0005-0000-0000-000011020000}"/>
    <cellStyle name="_발전기" xfId="531" xr:uid="{00000000-0005-0000-0000-000012020000}"/>
    <cellStyle name="_방동" xfId="532" xr:uid="{00000000-0005-0000-0000-000013020000}"/>
    <cellStyle name="_방동_1.토목내역서" xfId="533" xr:uid="{00000000-0005-0000-0000-000014020000}"/>
    <cellStyle name="_방동_고척개략공사비(주민설명회)" xfId="534" xr:uid="{00000000-0005-0000-0000-000015020000}"/>
    <cellStyle name="_방동_고척개략공사비(주민설명회)_1.토목내역서" xfId="535" xr:uid="{00000000-0005-0000-0000-000016020000}"/>
    <cellStyle name="_방동_고척개략공사비(주민설명회)_변경내역서(Fast-0707)" xfId="536" xr:uid="{00000000-0005-0000-0000-000017020000}"/>
    <cellStyle name="_방동_고척개략공사비(주민설명회)_변경내역서(Fast-0723)" xfId="537" xr:uid="{00000000-0005-0000-0000-000018020000}"/>
    <cellStyle name="_방동_고척개략공사비(주민설명회)_변경내역서(Fast-Track2)" xfId="538" xr:uid="{00000000-0005-0000-0000-000019020000}"/>
    <cellStyle name="_방동_고척공원내역(0929)-1차분" xfId="539" xr:uid="{00000000-0005-0000-0000-00001A020000}"/>
    <cellStyle name="_방동_고척공원내역(0929)-1차분_1.토목내역서" xfId="540" xr:uid="{00000000-0005-0000-0000-00001B020000}"/>
    <cellStyle name="_방동_고척공원내역(0929)-1차분_변경내역서(Fast-0707)" xfId="541" xr:uid="{00000000-0005-0000-0000-00001C020000}"/>
    <cellStyle name="_방동_고척공원내역(0929)-1차분_변경내역서(Fast-0723)" xfId="542" xr:uid="{00000000-0005-0000-0000-00001D020000}"/>
    <cellStyle name="_방동_고척공원내역(0929)-1차분_변경내역서(Fast-Track2)" xfId="543" xr:uid="{00000000-0005-0000-0000-00001E020000}"/>
    <cellStyle name="_방동_방동" xfId="544" xr:uid="{00000000-0005-0000-0000-00001F020000}"/>
    <cellStyle name="_방동_방동_1.토목내역서" xfId="545" xr:uid="{00000000-0005-0000-0000-000020020000}"/>
    <cellStyle name="_방동_방동_고척개략공사비(주민설명회)" xfId="546" xr:uid="{00000000-0005-0000-0000-000021020000}"/>
    <cellStyle name="_방동_방동_고척개략공사비(주민설명회)_1.토목내역서" xfId="547" xr:uid="{00000000-0005-0000-0000-000022020000}"/>
    <cellStyle name="_방동_방동_고척개략공사비(주민설명회)_변경내역서(Fast-0707)" xfId="548" xr:uid="{00000000-0005-0000-0000-000023020000}"/>
    <cellStyle name="_방동_방동_고척개략공사비(주민설명회)_변경내역서(Fast-0723)" xfId="549" xr:uid="{00000000-0005-0000-0000-000024020000}"/>
    <cellStyle name="_방동_방동_고척개략공사비(주민설명회)_변경내역서(Fast-Track2)" xfId="550" xr:uid="{00000000-0005-0000-0000-000025020000}"/>
    <cellStyle name="_방동_방동_고척공원내역(0929)-1차분" xfId="551" xr:uid="{00000000-0005-0000-0000-000026020000}"/>
    <cellStyle name="_방동_방동_고척공원내역(0929)-1차분_1.토목내역서" xfId="552" xr:uid="{00000000-0005-0000-0000-000027020000}"/>
    <cellStyle name="_방동_방동_고척공원내역(0929)-1차분_변경내역서(Fast-0707)" xfId="553" xr:uid="{00000000-0005-0000-0000-000028020000}"/>
    <cellStyle name="_방동_방동_고척공원내역(0929)-1차분_변경내역서(Fast-0723)" xfId="554" xr:uid="{00000000-0005-0000-0000-000029020000}"/>
    <cellStyle name="_방동_방동_고척공원내역(0929)-1차분_변경내역서(Fast-Track2)" xfId="555" xr:uid="{00000000-0005-0000-0000-00002A020000}"/>
    <cellStyle name="_방동_방동_변경내역서(Fast-0707)" xfId="556" xr:uid="{00000000-0005-0000-0000-00002B020000}"/>
    <cellStyle name="_방동_방동_변경내역서(Fast-0723)" xfId="557" xr:uid="{00000000-0005-0000-0000-00002C020000}"/>
    <cellStyle name="_방동_방동_변경내역서(Fast-Track2)" xfId="558" xr:uid="{00000000-0005-0000-0000-00002D020000}"/>
    <cellStyle name="_방동_방동_옥상조경내역서1026" xfId="559" xr:uid="{00000000-0005-0000-0000-00002E020000}"/>
    <cellStyle name="_방동_방동_옥상조경내역서1026_1.토목내역서" xfId="560" xr:uid="{00000000-0005-0000-0000-00002F020000}"/>
    <cellStyle name="_방동_방동_옥상조경내역서1026_고척개략공사비(주민설명회)" xfId="561" xr:uid="{00000000-0005-0000-0000-000030020000}"/>
    <cellStyle name="_방동_방동_옥상조경내역서1026_고척개략공사비(주민설명회)_1.토목내역서" xfId="562" xr:uid="{00000000-0005-0000-0000-000031020000}"/>
    <cellStyle name="_방동_방동_옥상조경내역서1026_고척개략공사비(주민설명회)_변경내역서(Fast-0707)" xfId="563" xr:uid="{00000000-0005-0000-0000-000032020000}"/>
    <cellStyle name="_방동_방동_옥상조경내역서1026_고척개략공사비(주민설명회)_변경내역서(Fast-0723)" xfId="564" xr:uid="{00000000-0005-0000-0000-000033020000}"/>
    <cellStyle name="_방동_방동_옥상조경내역서1026_고척개략공사비(주민설명회)_변경내역서(Fast-Track2)" xfId="565" xr:uid="{00000000-0005-0000-0000-000034020000}"/>
    <cellStyle name="_방동_방동_옥상조경내역서1026_고척공원내역(0929)-1차분" xfId="566" xr:uid="{00000000-0005-0000-0000-000035020000}"/>
    <cellStyle name="_방동_방동_옥상조경내역서1026_고척공원내역(0929)-1차분_1.토목내역서" xfId="567" xr:uid="{00000000-0005-0000-0000-000036020000}"/>
    <cellStyle name="_방동_방동_옥상조경내역서1026_고척공원내역(0929)-1차분_변경내역서(Fast-0707)" xfId="568" xr:uid="{00000000-0005-0000-0000-000037020000}"/>
    <cellStyle name="_방동_방동_옥상조경내역서1026_고척공원내역(0929)-1차분_변경내역서(Fast-0723)" xfId="569" xr:uid="{00000000-0005-0000-0000-000038020000}"/>
    <cellStyle name="_방동_방동_옥상조경내역서1026_고척공원내역(0929)-1차분_변경내역서(Fast-Track2)" xfId="570" xr:uid="{00000000-0005-0000-0000-000039020000}"/>
    <cellStyle name="_방동_방동_옥상조경내역서1026_노인휴양소" xfId="571" xr:uid="{00000000-0005-0000-0000-00003A020000}"/>
    <cellStyle name="_방동_방동_옥상조경내역서1026_노인휴양소_1.토목내역서" xfId="572" xr:uid="{00000000-0005-0000-0000-00003B020000}"/>
    <cellStyle name="_방동_방동_옥상조경내역서1026_노인휴양소_고척개략공사비(주민설명회)" xfId="573" xr:uid="{00000000-0005-0000-0000-00003C020000}"/>
    <cellStyle name="_방동_방동_옥상조경내역서1026_노인휴양소_고척개략공사비(주민설명회)_1.토목내역서" xfId="574" xr:uid="{00000000-0005-0000-0000-00003D020000}"/>
    <cellStyle name="_방동_방동_옥상조경내역서1026_노인휴양소_고척개략공사비(주민설명회)_변경내역서(Fast-0707)" xfId="575" xr:uid="{00000000-0005-0000-0000-00003E020000}"/>
    <cellStyle name="_방동_방동_옥상조경내역서1026_노인휴양소_고척개략공사비(주민설명회)_변경내역서(Fast-0723)" xfId="576" xr:uid="{00000000-0005-0000-0000-00003F020000}"/>
    <cellStyle name="_방동_방동_옥상조경내역서1026_노인휴양소_고척개략공사비(주민설명회)_변경내역서(Fast-Track2)" xfId="577" xr:uid="{00000000-0005-0000-0000-000040020000}"/>
    <cellStyle name="_방동_방동_옥상조경내역서1026_노인휴양소_고척공원내역(0929)-1차분" xfId="578" xr:uid="{00000000-0005-0000-0000-000041020000}"/>
    <cellStyle name="_방동_방동_옥상조경내역서1026_노인휴양소_고척공원내역(0929)-1차분_1.토목내역서" xfId="579" xr:uid="{00000000-0005-0000-0000-000042020000}"/>
    <cellStyle name="_방동_방동_옥상조경내역서1026_노인휴양소_고척공원내역(0929)-1차분_변경내역서(Fast-0707)" xfId="580" xr:uid="{00000000-0005-0000-0000-000043020000}"/>
    <cellStyle name="_방동_방동_옥상조경내역서1026_노인휴양소_고척공원내역(0929)-1차분_변경내역서(Fast-0723)" xfId="581" xr:uid="{00000000-0005-0000-0000-000044020000}"/>
    <cellStyle name="_방동_방동_옥상조경내역서1026_노인휴양소_고척공원내역(0929)-1차분_변경내역서(Fast-Track2)" xfId="582" xr:uid="{00000000-0005-0000-0000-000045020000}"/>
    <cellStyle name="_방동_방동_옥상조경내역서1026_노인휴양소_변경내역서(Fast-0707)" xfId="583" xr:uid="{00000000-0005-0000-0000-000046020000}"/>
    <cellStyle name="_방동_방동_옥상조경내역서1026_노인휴양소_변경내역서(Fast-0723)" xfId="584" xr:uid="{00000000-0005-0000-0000-000047020000}"/>
    <cellStyle name="_방동_방동_옥상조경내역서1026_노인휴양소_변경내역서(Fast-Track2)" xfId="585" xr:uid="{00000000-0005-0000-0000-000048020000}"/>
    <cellStyle name="_방동_방동_옥상조경내역서1026_녹지대 보수공사" xfId="586" xr:uid="{00000000-0005-0000-0000-000049020000}"/>
    <cellStyle name="_방동_방동_옥상조경내역서1026_녹지대 보수공사_1.토목내역서" xfId="587" xr:uid="{00000000-0005-0000-0000-00004A020000}"/>
    <cellStyle name="_방동_방동_옥상조경내역서1026_녹지대 보수공사_고척개략공사비(주민설명회)" xfId="588" xr:uid="{00000000-0005-0000-0000-00004B020000}"/>
    <cellStyle name="_방동_방동_옥상조경내역서1026_녹지대 보수공사_고척개략공사비(주민설명회)_1.토목내역서" xfId="589" xr:uid="{00000000-0005-0000-0000-00004C020000}"/>
    <cellStyle name="_방동_방동_옥상조경내역서1026_녹지대 보수공사_고척개략공사비(주민설명회)_변경내역서(Fast-0707)" xfId="590" xr:uid="{00000000-0005-0000-0000-00004D020000}"/>
    <cellStyle name="_방동_방동_옥상조경내역서1026_녹지대 보수공사_고척개략공사비(주민설명회)_변경내역서(Fast-0723)" xfId="591" xr:uid="{00000000-0005-0000-0000-00004E020000}"/>
    <cellStyle name="_방동_방동_옥상조경내역서1026_녹지대 보수공사_고척개략공사비(주민설명회)_변경내역서(Fast-Track2)" xfId="592" xr:uid="{00000000-0005-0000-0000-00004F020000}"/>
    <cellStyle name="_방동_방동_옥상조경내역서1026_녹지대 보수공사_고척공원내역(0929)-1차분" xfId="593" xr:uid="{00000000-0005-0000-0000-000050020000}"/>
    <cellStyle name="_방동_방동_옥상조경내역서1026_녹지대 보수공사_고척공원내역(0929)-1차분_1.토목내역서" xfId="594" xr:uid="{00000000-0005-0000-0000-000051020000}"/>
    <cellStyle name="_방동_방동_옥상조경내역서1026_녹지대 보수공사_고척공원내역(0929)-1차분_변경내역서(Fast-0707)" xfId="595" xr:uid="{00000000-0005-0000-0000-000052020000}"/>
    <cellStyle name="_방동_방동_옥상조경내역서1026_녹지대 보수공사_고척공원내역(0929)-1차분_변경내역서(Fast-0723)" xfId="596" xr:uid="{00000000-0005-0000-0000-000053020000}"/>
    <cellStyle name="_방동_방동_옥상조경내역서1026_녹지대 보수공사_고척공원내역(0929)-1차분_변경내역서(Fast-Track2)" xfId="597" xr:uid="{00000000-0005-0000-0000-000054020000}"/>
    <cellStyle name="_방동_방동_옥상조경내역서1026_녹지대 보수공사_변경내역서(Fast-0707)" xfId="598" xr:uid="{00000000-0005-0000-0000-000055020000}"/>
    <cellStyle name="_방동_방동_옥상조경내역서1026_녹지대 보수공사_변경내역서(Fast-0723)" xfId="599" xr:uid="{00000000-0005-0000-0000-000056020000}"/>
    <cellStyle name="_방동_방동_옥상조경내역서1026_녹지대 보수공사_변경내역서(Fast-Track2)" xfId="600" xr:uid="{00000000-0005-0000-0000-000057020000}"/>
    <cellStyle name="_방동_방동_옥상조경내역서1026_변경내역서(Fast-0707)" xfId="601" xr:uid="{00000000-0005-0000-0000-000058020000}"/>
    <cellStyle name="_방동_방동_옥상조경내역서1026_변경내역서(Fast-0723)" xfId="602" xr:uid="{00000000-0005-0000-0000-000059020000}"/>
    <cellStyle name="_방동_방동_옥상조경내역서1026_변경내역서(Fast-Track2)" xfId="603" xr:uid="{00000000-0005-0000-0000-00005A020000}"/>
    <cellStyle name="_방동_방동_옥상조경내역서1026_시설정비0315" xfId="604" xr:uid="{00000000-0005-0000-0000-00005B020000}"/>
    <cellStyle name="_방동_방동_옥상조경내역서1026_시설정비0315_1.토목내역서" xfId="605" xr:uid="{00000000-0005-0000-0000-00005C020000}"/>
    <cellStyle name="_방동_방동_옥상조경내역서1026_시설정비0315_고척개략공사비(주민설명회)" xfId="606" xr:uid="{00000000-0005-0000-0000-00005D020000}"/>
    <cellStyle name="_방동_방동_옥상조경내역서1026_시설정비0315_고척개략공사비(주민설명회)_1.토목내역서" xfId="607" xr:uid="{00000000-0005-0000-0000-00005E020000}"/>
    <cellStyle name="_방동_방동_옥상조경내역서1026_시설정비0315_고척개략공사비(주민설명회)_변경내역서(Fast-0707)" xfId="608" xr:uid="{00000000-0005-0000-0000-00005F020000}"/>
    <cellStyle name="_방동_방동_옥상조경내역서1026_시설정비0315_고척개략공사비(주민설명회)_변경내역서(Fast-0723)" xfId="609" xr:uid="{00000000-0005-0000-0000-000060020000}"/>
    <cellStyle name="_방동_방동_옥상조경내역서1026_시설정비0315_고척개략공사비(주민설명회)_변경내역서(Fast-Track2)" xfId="610" xr:uid="{00000000-0005-0000-0000-000061020000}"/>
    <cellStyle name="_방동_방동_옥상조경내역서1026_시설정비0315_고척공원내역(0929)-1차분" xfId="611" xr:uid="{00000000-0005-0000-0000-000062020000}"/>
    <cellStyle name="_방동_방동_옥상조경내역서1026_시설정비0315_고척공원내역(0929)-1차분_1.토목내역서" xfId="612" xr:uid="{00000000-0005-0000-0000-000063020000}"/>
    <cellStyle name="_방동_방동_옥상조경내역서1026_시설정비0315_고척공원내역(0929)-1차분_변경내역서(Fast-0707)" xfId="613" xr:uid="{00000000-0005-0000-0000-000064020000}"/>
    <cellStyle name="_방동_방동_옥상조경내역서1026_시설정비0315_고척공원내역(0929)-1차분_변경내역서(Fast-0723)" xfId="614" xr:uid="{00000000-0005-0000-0000-000065020000}"/>
    <cellStyle name="_방동_방동_옥상조경내역서1026_시설정비0315_고척공원내역(0929)-1차분_변경내역서(Fast-Track2)" xfId="615" xr:uid="{00000000-0005-0000-0000-000066020000}"/>
    <cellStyle name="_방동_방동_옥상조경내역서1026_시설정비0315_변경내역서(Fast-0707)" xfId="616" xr:uid="{00000000-0005-0000-0000-000067020000}"/>
    <cellStyle name="_방동_방동_옥상조경내역서1026_시설정비0315_변경내역서(Fast-0723)" xfId="617" xr:uid="{00000000-0005-0000-0000-000068020000}"/>
    <cellStyle name="_방동_방동_옥상조경내역서1026_시설정비0315_변경내역서(Fast-Track2)" xfId="618" xr:uid="{00000000-0005-0000-0000-000069020000}"/>
    <cellStyle name="_방동_방동_옥상조경내역서1026_시설정비및보완내역서" xfId="619" xr:uid="{00000000-0005-0000-0000-00006A020000}"/>
    <cellStyle name="_방동_방동_옥상조경내역서1026_시설정비및보완내역서_1.토목내역서" xfId="620" xr:uid="{00000000-0005-0000-0000-00006B020000}"/>
    <cellStyle name="_방동_방동_옥상조경내역서1026_시설정비및보완내역서_고척개략공사비(주민설명회)" xfId="621" xr:uid="{00000000-0005-0000-0000-00006C020000}"/>
    <cellStyle name="_방동_방동_옥상조경내역서1026_시설정비및보완내역서_고척개략공사비(주민설명회)_1.토목내역서" xfId="622" xr:uid="{00000000-0005-0000-0000-00006D020000}"/>
    <cellStyle name="_방동_방동_옥상조경내역서1026_시설정비및보완내역서_고척개략공사비(주민설명회)_변경내역서(Fast-0707)" xfId="623" xr:uid="{00000000-0005-0000-0000-00006E020000}"/>
    <cellStyle name="_방동_방동_옥상조경내역서1026_시설정비및보완내역서_고척개략공사비(주민설명회)_변경내역서(Fast-0723)" xfId="624" xr:uid="{00000000-0005-0000-0000-00006F020000}"/>
    <cellStyle name="_방동_방동_옥상조경내역서1026_시설정비및보완내역서_고척개략공사비(주민설명회)_변경내역서(Fast-Track2)" xfId="625" xr:uid="{00000000-0005-0000-0000-000070020000}"/>
    <cellStyle name="_방동_방동_옥상조경내역서1026_시설정비및보완내역서_고척공원내역(0929)-1차분" xfId="626" xr:uid="{00000000-0005-0000-0000-000071020000}"/>
    <cellStyle name="_방동_방동_옥상조경내역서1026_시설정비및보완내역서_고척공원내역(0929)-1차분_1.토목내역서" xfId="627" xr:uid="{00000000-0005-0000-0000-000072020000}"/>
    <cellStyle name="_방동_방동_옥상조경내역서1026_시설정비및보완내역서_고척공원내역(0929)-1차분_변경내역서(Fast-0707)" xfId="628" xr:uid="{00000000-0005-0000-0000-000073020000}"/>
    <cellStyle name="_방동_방동_옥상조경내역서1026_시설정비및보완내역서_고척공원내역(0929)-1차분_변경내역서(Fast-0723)" xfId="629" xr:uid="{00000000-0005-0000-0000-000074020000}"/>
    <cellStyle name="_방동_방동_옥상조경내역서1026_시설정비및보완내역서_고척공원내역(0929)-1차분_변경내역서(Fast-Track2)" xfId="630" xr:uid="{00000000-0005-0000-0000-000075020000}"/>
    <cellStyle name="_방동_방동_옥상조경내역서1026_시설정비및보완내역서_변경내역서(Fast-0707)" xfId="631" xr:uid="{00000000-0005-0000-0000-000076020000}"/>
    <cellStyle name="_방동_방동_옥상조경내역서1026_시설정비및보완내역서_변경내역서(Fast-0723)" xfId="632" xr:uid="{00000000-0005-0000-0000-000077020000}"/>
    <cellStyle name="_방동_방동_옥상조경내역서1026_시설정비및보완내역서_변경내역서(Fast-Track2)" xfId="633" xr:uid="{00000000-0005-0000-0000-000078020000}"/>
    <cellStyle name="_방동_방동_옥상조경내역서1026_신장초내역" xfId="634" xr:uid="{00000000-0005-0000-0000-000079020000}"/>
    <cellStyle name="_방동_방동_옥상조경내역서1026_신장초내역_1.토목내역서" xfId="635" xr:uid="{00000000-0005-0000-0000-00007A020000}"/>
    <cellStyle name="_방동_방동_옥상조경내역서1026_신장초내역_고척개략공사비(주민설명회)" xfId="636" xr:uid="{00000000-0005-0000-0000-00007B020000}"/>
    <cellStyle name="_방동_방동_옥상조경내역서1026_신장초내역_고척개략공사비(주민설명회)_1.토목내역서" xfId="637" xr:uid="{00000000-0005-0000-0000-00007C020000}"/>
    <cellStyle name="_방동_방동_옥상조경내역서1026_신장초내역_고척개략공사비(주민설명회)_변경내역서(Fast-0707)" xfId="638" xr:uid="{00000000-0005-0000-0000-00007D020000}"/>
    <cellStyle name="_방동_방동_옥상조경내역서1026_신장초내역_고척개략공사비(주민설명회)_변경내역서(Fast-0723)" xfId="639" xr:uid="{00000000-0005-0000-0000-00007E020000}"/>
    <cellStyle name="_방동_방동_옥상조경내역서1026_신장초내역_고척개략공사비(주민설명회)_변경내역서(Fast-Track2)" xfId="640" xr:uid="{00000000-0005-0000-0000-00007F020000}"/>
    <cellStyle name="_방동_방동_옥상조경내역서1026_신장초내역_고척공원내역(0929)-1차분" xfId="641" xr:uid="{00000000-0005-0000-0000-000080020000}"/>
    <cellStyle name="_방동_방동_옥상조경내역서1026_신장초내역_고척공원내역(0929)-1차분_1.토목내역서" xfId="642" xr:uid="{00000000-0005-0000-0000-000081020000}"/>
    <cellStyle name="_방동_방동_옥상조경내역서1026_신장초내역_고척공원내역(0929)-1차분_변경내역서(Fast-0707)" xfId="643" xr:uid="{00000000-0005-0000-0000-000082020000}"/>
    <cellStyle name="_방동_방동_옥상조경내역서1026_신장초내역_고척공원내역(0929)-1차분_변경내역서(Fast-0723)" xfId="644" xr:uid="{00000000-0005-0000-0000-000083020000}"/>
    <cellStyle name="_방동_방동_옥상조경내역서1026_신장초내역_고척공원내역(0929)-1차분_변경내역서(Fast-Track2)" xfId="645" xr:uid="{00000000-0005-0000-0000-000084020000}"/>
    <cellStyle name="_방동_방동_옥상조경내역서1026_신장초내역_변경내역서(Fast-0707)" xfId="646" xr:uid="{00000000-0005-0000-0000-000085020000}"/>
    <cellStyle name="_방동_방동_옥상조경내역서1026_신장초내역_변경내역서(Fast-0723)" xfId="647" xr:uid="{00000000-0005-0000-0000-000086020000}"/>
    <cellStyle name="_방동_방동_옥상조경내역서1026_신장초내역_변경내역서(Fast-Track2)" xfId="648" xr:uid="{00000000-0005-0000-0000-000087020000}"/>
    <cellStyle name="_방동_방동_옥상조경내역서1026_신장초내역0310" xfId="649" xr:uid="{00000000-0005-0000-0000-000088020000}"/>
    <cellStyle name="_방동_방동_옥상조경내역서1026_신장초내역0310_1.토목내역서" xfId="650" xr:uid="{00000000-0005-0000-0000-000089020000}"/>
    <cellStyle name="_방동_방동_옥상조경내역서1026_신장초내역0310_고척개략공사비(주민설명회)" xfId="651" xr:uid="{00000000-0005-0000-0000-00008A020000}"/>
    <cellStyle name="_방동_방동_옥상조경내역서1026_신장초내역0310_고척개략공사비(주민설명회)_1.토목내역서" xfId="652" xr:uid="{00000000-0005-0000-0000-00008B020000}"/>
    <cellStyle name="_방동_방동_옥상조경내역서1026_신장초내역0310_고척개략공사비(주민설명회)_변경내역서(Fast-0707)" xfId="653" xr:uid="{00000000-0005-0000-0000-00008C020000}"/>
    <cellStyle name="_방동_방동_옥상조경내역서1026_신장초내역0310_고척개략공사비(주민설명회)_변경내역서(Fast-0723)" xfId="654" xr:uid="{00000000-0005-0000-0000-00008D020000}"/>
    <cellStyle name="_방동_방동_옥상조경내역서1026_신장초내역0310_고척개략공사비(주민설명회)_변경내역서(Fast-Track2)" xfId="655" xr:uid="{00000000-0005-0000-0000-00008E020000}"/>
    <cellStyle name="_방동_방동_옥상조경내역서1026_신장초내역0310_고척공원내역(0929)-1차분" xfId="656" xr:uid="{00000000-0005-0000-0000-00008F020000}"/>
    <cellStyle name="_방동_방동_옥상조경내역서1026_신장초내역0310_고척공원내역(0929)-1차분_1.토목내역서" xfId="657" xr:uid="{00000000-0005-0000-0000-000090020000}"/>
    <cellStyle name="_방동_방동_옥상조경내역서1026_신장초내역0310_고척공원내역(0929)-1차분_변경내역서(Fast-0707)" xfId="658" xr:uid="{00000000-0005-0000-0000-000091020000}"/>
    <cellStyle name="_방동_방동_옥상조경내역서1026_신장초내역0310_고척공원내역(0929)-1차분_변경내역서(Fast-0723)" xfId="659" xr:uid="{00000000-0005-0000-0000-000092020000}"/>
    <cellStyle name="_방동_방동_옥상조경내역서1026_신장초내역0310_고척공원내역(0929)-1차분_변경내역서(Fast-Track2)" xfId="660" xr:uid="{00000000-0005-0000-0000-000093020000}"/>
    <cellStyle name="_방동_방동_옥상조경내역서1026_신장초내역0310_변경내역서(Fast-0707)" xfId="661" xr:uid="{00000000-0005-0000-0000-000094020000}"/>
    <cellStyle name="_방동_방동_옥상조경내역서1026_신장초내역0310_변경내역서(Fast-0723)" xfId="662" xr:uid="{00000000-0005-0000-0000-000095020000}"/>
    <cellStyle name="_방동_방동_옥상조경내역서1026_신장초내역0310_변경내역서(Fast-Track2)" xfId="663" xr:uid="{00000000-0005-0000-0000-000096020000}"/>
    <cellStyle name="_방동_방동_옥상조경내역서1026_신장초내역-수정0307" xfId="664" xr:uid="{00000000-0005-0000-0000-000097020000}"/>
    <cellStyle name="_방동_방동_옥상조경내역서1026_신장초내역-수정0307_1.토목내역서" xfId="665" xr:uid="{00000000-0005-0000-0000-000098020000}"/>
    <cellStyle name="_방동_방동_옥상조경내역서1026_신장초내역-수정0307_고척개략공사비(주민설명회)" xfId="666" xr:uid="{00000000-0005-0000-0000-000099020000}"/>
    <cellStyle name="_방동_방동_옥상조경내역서1026_신장초내역-수정0307_고척개략공사비(주민설명회)_1.토목내역서" xfId="667" xr:uid="{00000000-0005-0000-0000-00009A020000}"/>
    <cellStyle name="_방동_방동_옥상조경내역서1026_신장초내역-수정0307_고척개략공사비(주민설명회)_변경내역서(Fast-0707)" xfId="668" xr:uid="{00000000-0005-0000-0000-00009B020000}"/>
    <cellStyle name="_방동_방동_옥상조경내역서1026_신장초내역-수정0307_고척개략공사비(주민설명회)_변경내역서(Fast-0723)" xfId="669" xr:uid="{00000000-0005-0000-0000-00009C020000}"/>
    <cellStyle name="_방동_방동_옥상조경내역서1026_신장초내역-수정0307_고척개략공사비(주민설명회)_변경내역서(Fast-Track2)" xfId="670" xr:uid="{00000000-0005-0000-0000-00009D020000}"/>
    <cellStyle name="_방동_방동_옥상조경내역서1026_신장초내역-수정0307_고척공원내역(0929)-1차분" xfId="671" xr:uid="{00000000-0005-0000-0000-00009E020000}"/>
    <cellStyle name="_방동_방동_옥상조경내역서1026_신장초내역-수정0307_고척공원내역(0929)-1차분_1.토목내역서" xfId="672" xr:uid="{00000000-0005-0000-0000-00009F020000}"/>
    <cellStyle name="_방동_방동_옥상조경내역서1026_신장초내역-수정0307_고척공원내역(0929)-1차분_변경내역서(Fast-0707)" xfId="673" xr:uid="{00000000-0005-0000-0000-0000A0020000}"/>
    <cellStyle name="_방동_방동_옥상조경내역서1026_신장초내역-수정0307_고척공원내역(0929)-1차분_변경내역서(Fast-0723)" xfId="674" xr:uid="{00000000-0005-0000-0000-0000A1020000}"/>
    <cellStyle name="_방동_방동_옥상조경내역서1026_신장초내역-수정0307_고척공원내역(0929)-1차분_변경내역서(Fast-Track2)" xfId="675" xr:uid="{00000000-0005-0000-0000-0000A2020000}"/>
    <cellStyle name="_방동_방동_옥상조경내역서1026_신장초내역-수정0307_변경내역서(Fast-0707)" xfId="676" xr:uid="{00000000-0005-0000-0000-0000A3020000}"/>
    <cellStyle name="_방동_방동_옥상조경내역서1026_신장초내역-수정0307_변경내역서(Fast-0723)" xfId="677" xr:uid="{00000000-0005-0000-0000-0000A4020000}"/>
    <cellStyle name="_방동_방동_옥상조경내역서1026_신장초내역-수정0307_변경내역서(Fast-Track2)" xfId="678" xr:uid="{00000000-0005-0000-0000-0000A5020000}"/>
    <cellStyle name="_방동_변경내역서(Fast-0707)" xfId="679" xr:uid="{00000000-0005-0000-0000-0000A6020000}"/>
    <cellStyle name="_방동_변경내역서(Fast-0723)" xfId="680" xr:uid="{00000000-0005-0000-0000-0000A7020000}"/>
    <cellStyle name="_방동_변경내역서(Fast-Track2)" xfId="681" xr:uid="{00000000-0005-0000-0000-0000A8020000}"/>
    <cellStyle name="_방동_산양리지구" xfId="682" xr:uid="{00000000-0005-0000-0000-0000A9020000}"/>
    <cellStyle name="_방동_산양리지구_1.토목내역서" xfId="683" xr:uid="{00000000-0005-0000-0000-0000AA020000}"/>
    <cellStyle name="_방동_산양리지구_고척개략공사비(주민설명회)" xfId="684" xr:uid="{00000000-0005-0000-0000-0000AB020000}"/>
    <cellStyle name="_방동_산양리지구_고척개략공사비(주민설명회)_1.토목내역서" xfId="685" xr:uid="{00000000-0005-0000-0000-0000AC020000}"/>
    <cellStyle name="_방동_산양리지구_고척개략공사비(주민설명회)_변경내역서(Fast-0707)" xfId="686" xr:uid="{00000000-0005-0000-0000-0000AD020000}"/>
    <cellStyle name="_방동_산양리지구_고척개략공사비(주민설명회)_변경내역서(Fast-0723)" xfId="687" xr:uid="{00000000-0005-0000-0000-0000AE020000}"/>
    <cellStyle name="_방동_산양리지구_고척개략공사비(주민설명회)_변경내역서(Fast-Track2)" xfId="688" xr:uid="{00000000-0005-0000-0000-0000AF020000}"/>
    <cellStyle name="_방동_산양리지구_고척공원내역(0929)-1차분" xfId="689" xr:uid="{00000000-0005-0000-0000-0000B0020000}"/>
    <cellStyle name="_방동_산양리지구_고척공원내역(0929)-1차분_1.토목내역서" xfId="690" xr:uid="{00000000-0005-0000-0000-0000B1020000}"/>
    <cellStyle name="_방동_산양리지구_고척공원내역(0929)-1차분_변경내역서(Fast-0707)" xfId="691" xr:uid="{00000000-0005-0000-0000-0000B2020000}"/>
    <cellStyle name="_방동_산양리지구_고척공원내역(0929)-1차분_변경내역서(Fast-0723)" xfId="692" xr:uid="{00000000-0005-0000-0000-0000B3020000}"/>
    <cellStyle name="_방동_산양리지구_고척공원내역(0929)-1차분_변경내역서(Fast-Track2)" xfId="693" xr:uid="{00000000-0005-0000-0000-0000B4020000}"/>
    <cellStyle name="_방동_산양리지구_변경내역서(Fast-0707)" xfId="694" xr:uid="{00000000-0005-0000-0000-0000B5020000}"/>
    <cellStyle name="_방동_산양리지구_변경내역서(Fast-0723)" xfId="695" xr:uid="{00000000-0005-0000-0000-0000B6020000}"/>
    <cellStyle name="_방동_산양리지구_변경내역서(Fast-Track2)" xfId="696" xr:uid="{00000000-0005-0000-0000-0000B7020000}"/>
    <cellStyle name="_방동_산양리지구_옥상조경내역서1026" xfId="697" xr:uid="{00000000-0005-0000-0000-0000B8020000}"/>
    <cellStyle name="_방동_산양리지구_옥상조경내역서1026_1.토목내역서" xfId="698" xr:uid="{00000000-0005-0000-0000-0000B9020000}"/>
    <cellStyle name="_방동_산양리지구_옥상조경내역서1026_고척개략공사비(주민설명회)" xfId="699" xr:uid="{00000000-0005-0000-0000-0000BA020000}"/>
    <cellStyle name="_방동_산양리지구_옥상조경내역서1026_고척개략공사비(주민설명회)_1.토목내역서" xfId="700" xr:uid="{00000000-0005-0000-0000-0000BB020000}"/>
    <cellStyle name="_방동_산양리지구_옥상조경내역서1026_고척개략공사비(주민설명회)_변경내역서(Fast-0707)" xfId="701" xr:uid="{00000000-0005-0000-0000-0000BC020000}"/>
    <cellStyle name="_방동_산양리지구_옥상조경내역서1026_고척개략공사비(주민설명회)_변경내역서(Fast-0723)" xfId="702" xr:uid="{00000000-0005-0000-0000-0000BD020000}"/>
    <cellStyle name="_방동_산양리지구_옥상조경내역서1026_고척개략공사비(주민설명회)_변경내역서(Fast-Track2)" xfId="703" xr:uid="{00000000-0005-0000-0000-0000BE020000}"/>
    <cellStyle name="_방동_산양리지구_옥상조경내역서1026_고척공원내역(0929)-1차분" xfId="704" xr:uid="{00000000-0005-0000-0000-0000BF020000}"/>
    <cellStyle name="_방동_산양리지구_옥상조경내역서1026_고척공원내역(0929)-1차분_1.토목내역서" xfId="705" xr:uid="{00000000-0005-0000-0000-0000C0020000}"/>
    <cellStyle name="_방동_산양리지구_옥상조경내역서1026_고척공원내역(0929)-1차분_변경내역서(Fast-0707)" xfId="706" xr:uid="{00000000-0005-0000-0000-0000C1020000}"/>
    <cellStyle name="_방동_산양리지구_옥상조경내역서1026_고척공원내역(0929)-1차분_변경내역서(Fast-0723)" xfId="707" xr:uid="{00000000-0005-0000-0000-0000C2020000}"/>
    <cellStyle name="_방동_산양리지구_옥상조경내역서1026_고척공원내역(0929)-1차분_변경내역서(Fast-Track2)" xfId="708" xr:uid="{00000000-0005-0000-0000-0000C3020000}"/>
    <cellStyle name="_방동_산양리지구_옥상조경내역서1026_노인휴양소" xfId="709" xr:uid="{00000000-0005-0000-0000-0000C4020000}"/>
    <cellStyle name="_방동_산양리지구_옥상조경내역서1026_노인휴양소_1.토목내역서" xfId="710" xr:uid="{00000000-0005-0000-0000-0000C5020000}"/>
    <cellStyle name="_방동_산양리지구_옥상조경내역서1026_노인휴양소_고척개략공사비(주민설명회)" xfId="711" xr:uid="{00000000-0005-0000-0000-0000C6020000}"/>
    <cellStyle name="_방동_산양리지구_옥상조경내역서1026_노인휴양소_고척개략공사비(주민설명회)_1.토목내역서" xfId="712" xr:uid="{00000000-0005-0000-0000-0000C7020000}"/>
    <cellStyle name="_방동_산양리지구_옥상조경내역서1026_노인휴양소_고척개략공사비(주민설명회)_변경내역서(Fast-0707)" xfId="713" xr:uid="{00000000-0005-0000-0000-0000C8020000}"/>
    <cellStyle name="_방동_산양리지구_옥상조경내역서1026_노인휴양소_고척개략공사비(주민설명회)_변경내역서(Fast-0723)" xfId="714" xr:uid="{00000000-0005-0000-0000-0000C9020000}"/>
    <cellStyle name="_방동_산양리지구_옥상조경내역서1026_노인휴양소_고척개략공사비(주민설명회)_변경내역서(Fast-Track2)" xfId="715" xr:uid="{00000000-0005-0000-0000-0000CA020000}"/>
    <cellStyle name="_방동_산양리지구_옥상조경내역서1026_노인휴양소_고척공원내역(0929)-1차분" xfId="716" xr:uid="{00000000-0005-0000-0000-0000CB020000}"/>
    <cellStyle name="_방동_산양리지구_옥상조경내역서1026_노인휴양소_고척공원내역(0929)-1차분_1.토목내역서" xfId="717" xr:uid="{00000000-0005-0000-0000-0000CC020000}"/>
    <cellStyle name="_방동_산양리지구_옥상조경내역서1026_노인휴양소_고척공원내역(0929)-1차분_변경내역서(Fast-0707)" xfId="718" xr:uid="{00000000-0005-0000-0000-0000CD020000}"/>
    <cellStyle name="_방동_산양리지구_옥상조경내역서1026_노인휴양소_고척공원내역(0929)-1차분_변경내역서(Fast-0723)" xfId="719" xr:uid="{00000000-0005-0000-0000-0000CE020000}"/>
    <cellStyle name="_방동_산양리지구_옥상조경내역서1026_노인휴양소_고척공원내역(0929)-1차분_변경내역서(Fast-Track2)" xfId="720" xr:uid="{00000000-0005-0000-0000-0000CF020000}"/>
    <cellStyle name="_방동_산양리지구_옥상조경내역서1026_노인휴양소_변경내역서(Fast-0707)" xfId="721" xr:uid="{00000000-0005-0000-0000-0000D0020000}"/>
    <cellStyle name="_방동_산양리지구_옥상조경내역서1026_노인휴양소_변경내역서(Fast-0723)" xfId="722" xr:uid="{00000000-0005-0000-0000-0000D1020000}"/>
    <cellStyle name="_방동_산양리지구_옥상조경내역서1026_노인휴양소_변경내역서(Fast-Track2)" xfId="723" xr:uid="{00000000-0005-0000-0000-0000D2020000}"/>
    <cellStyle name="_방동_산양리지구_옥상조경내역서1026_녹지대 보수공사" xfId="724" xr:uid="{00000000-0005-0000-0000-0000D3020000}"/>
    <cellStyle name="_방동_산양리지구_옥상조경내역서1026_녹지대 보수공사_1.토목내역서" xfId="725" xr:uid="{00000000-0005-0000-0000-0000D4020000}"/>
    <cellStyle name="_방동_산양리지구_옥상조경내역서1026_녹지대 보수공사_고척개략공사비(주민설명회)" xfId="726" xr:uid="{00000000-0005-0000-0000-0000D5020000}"/>
    <cellStyle name="_방동_산양리지구_옥상조경내역서1026_녹지대 보수공사_고척개략공사비(주민설명회)_1.토목내역서" xfId="727" xr:uid="{00000000-0005-0000-0000-0000D6020000}"/>
    <cellStyle name="_방동_산양리지구_옥상조경내역서1026_녹지대 보수공사_고척개략공사비(주민설명회)_변경내역서(Fast-0707)" xfId="728" xr:uid="{00000000-0005-0000-0000-0000D7020000}"/>
    <cellStyle name="_방동_산양리지구_옥상조경내역서1026_녹지대 보수공사_고척개략공사비(주민설명회)_변경내역서(Fast-0723)" xfId="729" xr:uid="{00000000-0005-0000-0000-0000D8020000}"/>
    <cellStyle name="_방동_산양리지구_옥상조경내역서1026_녹지대 보수공사_고척개략공사비(주민설명회)_변경내역서(Fast-Track2)" xfId="730" xr:uid="{00000000-0005-0000-0000-0000D9020000}"/>
    <cellStyle name="_방동_산양리지구_옥상조경내역서1026_녹지대 보수공사_고척공원내역(0929)-1차분" xfId="731" xr:uid="{00000000-0005-0000-0000-0000DA020000}"/>
    <cellStyle name="_방동_산양리지구_옥상조경내역서1026_녹지대 보수공사_고척공원내역(0929)-1차분_1.토목내역서" xfId="732" xr:uid="{00000000-0005-0000-0000-0000DB020000}"/>
    <cellStyle name="_방동_산양리지구_옥상조경내역서1026_녹지대 보수공사_고척공원내역(0929)-1차분_변경내역서(Fast-0707)" xfId="733" xr:uid="{00000000-0005-0000-0000-0000DC020000}"/>
    <cellStyle name="_방동_산양리지구_옥상조경내역서1026_녹지대 보수공사_고척공원내역(0929)-1차분_변경내역서(Fast-0723)" xfId="734" xr:uid="{00000000-0005-0000-0000-0000DD020000}"/>
    <cellStyle name="_방동_산양리지구_옥상조경내역서1026_녹지대 보수공사_고척공원내역(0929)-1차분_변경내역서(Fast-Track2)" xfId="735" xr:uid="{00000000-0005-0000-0000-0000DE020000}"/>
    <cellStyle name="_방동_산양리지구_옥상조경내역서1026_녹지대 보수공사_변경내역서(Fast-0707)" xfId="736" xr:uid="{00000000-0005-0000-0000-0000DF020000}"/>
    <cellStyle name="_방동_산양리지구_옥상조경내역서1026_녹지대 보수공사_변경내역서(Fast-0723)" xfId="737" xr:uid="{00000000-0005-0000-0000-0000E0020000}"/>
    <cellStyle name="_방동_산양리지구_옥상조경내역서1026_녹지대 보수공사_변경내역서(Fast-Track2)" xfId="738" xr:uid="{00000000-0005-0000-0000-0000E1020000}"/>
    <cellStyle name="_방동_산양리지구_옥상조경내역서1026_변경내역서(Fast-0707)" xfId="739" xr:uid="{00000000-0005-0000-0000-0000E2020000}"/>
    <cellStyle name="_방동_산양리지구_옥상조경내역서1026_변경내역서(Fast-0723)" xfId="740" xr:uid="{00000000-0005-0000-0000-0000E3020000}"/>
    <cellStyle name="_방동_산양리지구_옥상조경내역서1026_변경내역서(Fast-Track2)" xfId="741" xr:uid="{00000000-0005-0000-0000-0000E4020000}"/>
    <cellStyle name="_방동_산양리지구_옥상조경내역서1026_시설정비0315" xfId="742" xr:uid="{00000000-0005-0000-0000-0000E5020000}"/>
    <cellStyle name="_방동_산양리지구_옥상조경내역서1026_시설정비0315_1.토목내역서" xfId="743" xr:uid="{00000000-0005-0000-0000-0000E6020000}"/>
    <cellStyle name="_방동_산양리지구_옥상조경내역서1026_시설정비0315_고척개략공사비(주민설명회)" xfId="744" xr:uid="{00000000-0005-0000-0000-0000E7020000}"/>
    <cellStyle name="_방동_산양리지구_옥상조경내역서1026_시설정비0315_고척개략공사비(주민설명회)_1.토목내역서" xfId="745" xr:uid="{00000000-0005-0000-0000-0000E8020000}"/>
    <cellStyle name="_방동_산양리지구_옥상조경내역서1026_시설정비0315_고척개략공사비(주민설명회)_변경내역서(Fast-0707)" xfId="746" xr:uid="{00000000-0005-0000-0000-0000E9020000}"/>
    <cellStyle name="_방동_산양리지구_옥상조경내역서1026_시설정비0315_고척개략공사비(주민설명회)_변경내역서(Fast-0723)" xfId="747" xr:uid="{00000000-0005-0000-0000-0000EA020000}"/>
    <cellStyle name="_방동_산양리지구_옥상조경내역서1026_시설정비0315_고척개략공사비(주민설명회)_변경내역서(Fast-Track2)" xfId="748" xr:uid="{00000000-0005-0000-0000-0000EB020000}"/>
    <cellStyle name="_방동_산양리지구_옥상조경내역서1026_시설정비0315_고척공원내역(0929)-1차분" xfId="749" xr:uid="{00000000-0005-0000-0000-0000EC020000}"/>
    <cellStyle name="_방동_산양리지구_옥상조경내역서1026_시설정비0315_고척공원내역(0929)-1차분_1.토목내역서" xfId="750" xr:uid="{00000000-0005-0000-0000-0000ED020000}"/>
    <cellStyle name="_방동_산양리지구_옥상조경내역서1026_시설정비0315_고척공원내역(0929)-1차분_변경내역서(Fast-0707)" xfId="751" xr:uid="{00000000-0005-0000-0000-0000EE020000}"/>
    <cellStyle name="_방동_산양리지구_옥상조경내역서1026_시설정비0315_고척공원내역(0929)-1차분_변경내역서(Fast-0723)" xfId="752" xr:uid="{00000000-0005-0000-0000-0000EF020000}"/>
    <cellStyle name="_방동_산양리지구_옥상조경내역서1026_시설정비0315_고척공원내역(0929)-1차분_변경내역서(Fast-Track2)" xfId="753" xr:uid="{00000000-0005-0000-0000-0000F0020000}"/>
    <cellStyle name="_방동_산양리지구_옥상조경내역서1026_시설정비0315_변경내역서(Fast-0707)" xfId="754" xr:uid="{00000000-0005-0000-0000-0000F1020000}"/>
    <cellStyle name="_방동_산양리지구_옥상조경내역서1026_시설정비0315_변경내역서(Fast-0723)" xfId="755" xr:uid="{00000000-0005-0000-0000-0000F2020000}"/>
    <cellStyle name="_방동_산양리지구_옥상조경내역서1026_시설정비0315_변경내역서(Fast-Track2)" xfId="756" xr:uid="{00000000-0005-0000-0000-0000F3020000}"/>
    <cellStyle name="_방동_산양리지구_옥상조경내역서1026_시설정비및보완내역서" xfId="757" xr:uid="{00000000-0005-0000-0000-0000F4020000}"/>
    <cellStyle name="_방동_산양리지구_옥상조경내역서1026_시설정비및보완내역서_1.토목내역서" xfId="758" xr:uid="{00000000-0005-0000-0000-0000F5020000}"/>
    <cellStyle name="_방동_산양리지구_옥상조경내역서1026_시설정비및보완내역서_고척개략공사비(주민설명회)" xfId="759" xr:uid="{00000000-0005-0000-0000-0000F6020000}"/>
    <cellStyle name="_방동_산양리지구_옥상조경내역서1026_시설정비및보완내역서_고척개략공사비(주민설명회)_1.토목내역서" xfId="760" xr:uid="{00000000-0005-0000-0000-0000F7020000}"/>
    <cellStyle name="_방동_산양리지구_옥상조경내역서1026_시설정비및보완내역서_고척개략공사비(주민설명회)_변경내역서(Fast-0707)" xfId="761" xr:uid="{00000000-0005-0000-0000-0000F8020000}"/>
    <cellStyle name="_방동_산양리지구_옥상조경내역서1026_시설정비및보완내역서_고척개략공사비(주민설명회)_변경내역서(Fast-0723)" xfId="762" xr:uid="{00000000-0005-0000-0000-0000F9020000}"/>
    <cellStyle name="_방동_산양리지구_옥상조경내역서1026_시설정비및보완내역서_고척개략공사비(주민설명회)_변경내역서(Fast-Track2)" xfId="763" xr:uid="{00000000-0005-0000-0000-0000FA020000}"/>
    <cellStyle name="_방동_산양리지구_옥상조경내역서1026_시설정비및보완내역서_고척공원내역(0929)-1차분" xfId="764" xr:uid="{00000000-0005-0000-0000-0000FB020000}"/>
    <cellStyle name="_방동_산양리지구_옥상조경내역서1026_시설정비및보완내역서_고척공원내역(0929)-1차분_1.토목내역서" xfId="765" xr:uid="{00000000-0005-0000-0000-0000FC020000}"/>
    <cellStyle name="_방동_산양리지구_옥상조경내역서1026_시설정비및보완내역서_고척공원내역(0929)-1차분_변경내역서(Fast-0707)" xfId="766" xr:uid="{00000000-0005-0000-0000-0000FD020000}"/>
    <cellStyle name="_방동_산양리지구_옥상조경내역서1026_시설정비및보완내역서_고척공원내역(0929)-1차분_변경내역서(Fast-0723)" xfId="767" xr:uid="{00000000-0005-0000-0000-0000FE020000}"/>
    <cellStyle name="_방동_산양리지구_옥상조경내역서1026_시설정비및보완내역서_고척공원내역(0929)-1차분_변경내역서(Fast-Track2)" xfId="768" xr:uid="{00000000-0005-0000-0000-0000FF020000}"/>
    <cellStyle name="_방동_산양리지구_옥상조경내역서1026_시설정비및보완내역서_변경내역서(Fast-0707)" xfId="769" xr:uid="{00000000-0005-0000-0000-000000030000}"/>
    <cellStyle name="_방동_산양리지구_옥상조경내역서1026_시설정비및보완내역서_변경내역서(Fast-0723)" xfId="770" xr:uid="{00000000-0005-0000-0000-000001030000}"/>
    <cellStyle name="_방동_산양리지구_옥상조경내역서1026_시설정비및보완내역서_변경내역서(Fast-Track2)" xfId="771" xr:uid="{00000000-0005-0000-0000-000002030000}"/>
    <cellStyle name="_방동_산양리지구_옥상조경내역서1026_신장초내역" xfId="772" xr:uid="{00000000-0005-0000-0000-000003030000}"/>
    <cellStyle name="_방동_산양리지구_옥상조경내역서1026_신장초내역_1.토목내역서" xfId="773" xr:uid="{00000000-0005-0000-0000-000004030000}"/>
    <cellStyle name="_방동_산양리지구_옥상조경내역서1026_신장초내역_고척개략공사비(주민설명회)" xfId="774" xr:uid="{00000000-0005-0000-0000-000005030000}"/>
    <cellStyle name="_방동_산양리지구_옥상조경내역서1026_신장초내역_고척개략공사비(주민설명회)_1.토목내역서" xfId="775" xr:uid="{00000000-0005-0000-0000-000006030000}"/>
    <cellStyle name="_방동_산양리지구_옥상조경내역서1026_신장초내역_고척개략공사비(주민설명회)_변경내역서(Fast-0707)" xfId="776" xr:uid="{00000000-0005-0000-0000-000007030000}"/>
    <cellStyle name="_방동_산양리지구_옥상조경내역서1026_신장초내역_고척개략공사비(주민설명회)_변경내역서(Fast-0723)" xfId="777" xr:uid="{00000000-0005-0000-0000-000008030000}"/>
    <cellStyle name="_방동_산양리지구_옥상조경내역서1026_신장초내역_고척개략공사비(주민설명회)_변경내역서(Fast-Track2)" xfId="778" xr:uid="{00000000-0005-0000-0000-000009030000}"/>
    <cellStyle name="_방동_산양리지구_옥상조경내역서1026_신장초내역_고척공원내역(0929)-1차분" xfId="779" xr:uid="{00000000-0005-0000-0000-00000A030000}"/>
    <cellStyle name="_방동_산양리지구_옥상조경내역서1026_신장초내역_고척공원내역(0929)-1차분_1.토목내역서" xfId="780" xr:uid="{00000000-0005-0000-0000-00000B030000}"/>
    <cellStyle name="_방동_산양리지구_옥상조경내역서1026_신장초내역_고척공원내역(0929)-1차분_변경내역서(Fast-0707)" xfId="781" xr:uid="{00000000-0005-0000-0000-00000C030000}"/>
    <cellStyle name="_방동_산양리지구_옥상조경내역서1026_신장초내역_고척공원내역(0929)-1차분_변경내역서(Fast-0723)" xfId="782" xr:uid="{00000000-0005-0000-0000-00000D030000}"/>
    <cellStyle name="_방동_산양리지구_옥상조경내역서1026_신장초내역_고척공원내역(0929)-1차분_변경내역서(Fast-Track2)" xfId="783" xr:uid="{00000000-0005-0000-0000-00000E030000}"/>
    <cellStyle name="_방동_산양리지구_옥상조경내역서1026_신장초내역_변경내역서(Fast-0707)" xfId="784" xr:uid="{00000000-0005-0000-0000-00000F030000}"/>
    <cellStyle name="_방동_산양리지구_옥상조경내역서1026_신장초내역_변경내역서(Fast-0723)" xfId="785" xr:uid="{00000000-0005-0000-0000-000010030000}"/>
    <cellStyle name="_방동_산양리지구_옥상조경내역서1026_신장초내역_변경내역서(Fast-Track2)" xfId="786" xr:uid="{00000000-0005-0000-0000-000011030000}"/>
    <cellStyle name="_방동_산양리지구_옥상조경내역서1026_신장초내역0310" xfId="787" xr:uid="{00000000-0005-0000-0000-000012030000}"/>
    <cellStyle name="_방동_산양리지구_옥상조경내역서1026_신장초내역0310_1.토목내역서" xfId="788" xr:uid="{00000000-0005-0000-0000-000013030000}"/>
    <cellStyle name="_방동_산양리지구_옥상조경내역서1026_신장초내역0310_고척개략공사비(주민설명회)" xfId="789" xr:uid="{00000000-0005-0000-0000-000014030000}"/>
    <cellStyle name="_방동_산양리지구_옥상조경내역서1026_신장초내역0310_고척개략공사비(주민설명회)_1.토목내역서" xfId="790" xr:uid="{00000000-0005-0000-0000-000015030000}"/>
    <cellStyle name="_방동_산양리지구_옥상조경내역서1026_신장초내역0310_고척개략공사비(주민설명회)_변경내역서(Fast-0707)" xfId="791" xr:uid="{00000000-0005-0000-0000-000016030000}"/>
    <cellStyle name="_방동_산양리지구_옥상조경내역서1026_신장초내역0310_고척개략공사비(주민설명회)_변경내역서(Fast-0723)" xfId="792" xr:uid="{00000000-0005-0000-0000-000017030000}"/>
    <cellStyle name="_방동_산양리지구_옥상조경내역서1026_신장초내역0310_고척개략공사비(주민설명회)_변경내역서(Fast-Track2)" xfId="793" xr:uid="{00000000-0005-0000-0000-000018030000}"/>
    <cellStyle name="_방동_산양리지구_옥상조경내역서1026_신장초내역0310_고척공원내역(0929)-1차분" xfId="794" xr:uid="{00000000-0005-0000-0000-000019030000}"/>
    <cellStyle name="_방동_산양리지구_옥상조경내역서1026_신장초내역0310_고척공원내역(0929)-1차분_1.토목내역서" xfId="795" xr:uid="{00000000-0005-0000-0000-00001A030000}"/>
    <cellStyle name="_방동_산양리지구_옥상조경내역서1026_신장초내역0310_고척공원내역(0929)-1차분_변경내역서(Fast-0707)" xfId="796" xr:uid="{00000000-0005-0000-0000-00001B030000}"/>
    <cellStyle name="_방동_산양리지구_옥상조경내역서1026_신장초내역0310_고척공원내역(0929)-1차분_변경내역서(Fast-0723)" xfId="797" xr:uid="{00000000-0005-0000-0000-00001C030000}"/>
    <cellStyle name="_방동_산양리지구_옥상조경내역서1026_신장초내역0310_고척공원내역(0929)-1차분_변경내역서(Fast-Track2)" xfId="798" xr:uid="{00000000-0005-0000-0000-00001D030000}"/>
    <cellStyle name="_방동_산양리지구_옥상조경내역서1026_신장초내역0310_변경내역서(Fast-0707)" xfId="799" xr:uid="{00000000-0005-0000-0000-00001E030000}"/>
    <cellStyle name="_방동_산양리지구_옥상조경내역서1026_신장초내역0310_변경내역서(Fast-0723)" xfId="800" xr:uid="{00000000-0005-0000-0000-00001F030000}"/>
    <cellStyle name="_방동_산양리지구_옥상조경내역서1026_신장초내역0310_변경내역서(Fast-Track2)" xfId="801" xr:uid="{00000000-0005-0000-0000-000020030000}"/>
    <cellStyle name="_방동_산양리지구_옥상조경내역서1026_신장초내역-수정0307" xfId="802" xr:uid="{00000000-0005-0000-0000-000021030000}"/>
    <cellStyle name="_방동_산양리지구_옥상조경내역서1026_신장초내역-수정0307_1.토목내역서" xfId="803" xr:uid="{00000000-0005-0000-0000-000022030000}"/>
    <cellStyle name="_방동_산양리지구_옥상조경내역서1026_신장초내역-수정0307_고척개략공사비(주민설명회)" xfId="804" xr:uid="{00000000-0005-0000-0000-000023030000}"/>
    <cellStyle name="_방동_산양리지구_옥상조경내역서1026_신장초내역-수정0307_고척개략공사비(주민설명회)_1.토목내역서" xfId="805" xr:uid="{00000000-0005-0000-0000-000024030000}"/>
    <cellStyle name="_방동_산양리지구_옥상조경내역서1026_신장초내역-수정0307_고척개략공사비(주민설명회)_변경내역서(Fast-0707)" xfId="806" xr:uid="{00000000-0005-0000-0000-000025030000}"/>
    <cellStyle name="_방동_산양리지구_옥상조경내역서1026_신장초내역-수정0307_고척개략공사비(주민설명회)_변경내역서(Fast-0723)" xfId="807" xr:uid="{00000000-0005-0000-0000-000026030000}"/>
    <cellStyle name="_방동_산양리지구_옥상조경내역서1026_신장초내역-수정0307_고척개략공사비(주민설명회)_변경내역서(Fast-Track2)" xfId="808" xr:uid="{00000000-0005-0000-0000-000027030000}"/>
    <cellStyle name="_방동_산양리지구_옥상조경내역서1026_신장초내역-수정0307_고척공원내역(0929)-1차분" xfId="809" xr:uid="{00000000-0005-0000-0000-000028030000}"/>
    <cellStyle name="_방동_산양리지구_옥상조경내역서1026_신장초내역-수정0307_고척공원내역(0929)-1차분_1.토목내역서" xfId="810" xr:uid="{00000000-0005-0000-0000-000029030000}"/>
    <cellStyle name="_방동_산양리지구_옥상조경내역서1026_신장초내역-수정0307_고척공원내역(0929)-1차분_변경내역서(Fast-0707)" xfId="811" xr:uid="{00000000-0005-0000-0000-00002A030000}"/>
    <cellStyle name="_방동_산양리지구_옥상조경내역서1026_신장초내역-수정0307_고척공원내역(0929)-1차분_변경내역서(Fast-0723)" xfId="812" xr:uid="{00000000-0005-0000-0000-00002B030000}"/>
    <cellStyle name="_방동_산양리지구_옥상조경내역서1026_신장초내역-수정0307_고척공원내역(0929)-1차분_변경내역서(Fast-Track2)" xfId="813" xr:uid="{00000000-0005-0000-0000-00002C030000}"/>
    <cellStyle name="_방동_산양리지구_옥상조경내역서1026_신장초내역-수정0307_변경내역서(Fast-0707)" xfId="814" xr:uid="{00000000-0005-0000-0000-00002D030000}"/>
    <cellStyle name="_방동_산양리지구_옥상조경내역서1026_신장초내역-수정0307_변경내역서(Fast-0723)" xfId="815" xr:uid="{00000000-0005-0000-0000-00002E030000}"/>
    <cellStyle name="_방동_산양리지구_옥상조경내역서1026_신장초내역-수정0307_변경내역서(Fast-Track2)" xfId="816" xr:uid="{00000000-0005-0000-0000-00002F030000}"/>
    <cellStyle name="_방동_서상2리" xfId="817" xr:uid="{00000000-0005-0000-0000-000030030000}"/>
    <cellStyle name="_방동_서상2리_1.토목내역서" xfId="818" xr:uid="{00000000-0005-0000-0000-000031030000}"/>
    <cellStyle name="_방동_서상2리_고척개략공사비(주민설명회)" xfId="819" xr:uid="{00000000-0005-0000-0000-000032030000}"/>
    <cellStyle name="_방동_서상2리_고척개략공사비(주민설명회)_1.토목내역서" xfId="820" xr:uid="{00000000-0005-0000-0000-000033030000}"/>
    <cellStyle name="_방동_서상2리_고척개략공사비(주민설명회)_변경내역서(Fast-0707)" xfId="821" xr:uid="{00000000-0005-0000-0000-000034030000}"/>
    <cellStyle name="_방동_서상2리_고척개략공사비(주민설명회)_변경내역서(Fast-0723)" xfId="822" xr:uid="{00000000-0005-0000-0000-000035030000}"/>
    <cellStyle name="_방동_서상2리_고척개략공사비(주민설명회)_변경내역서(Fast-Track2)" xfId="823" xr:uid="{00000000-0005-0000-0000-000036030000}"/>
    <cellStyle name="_방동_서상2리_고척공원내역(0929)-1차분" xfId="824" xr:uid="{00000000-0005-0000-0000-000037030000}"/>
    <cellStyle name="_방동_서상2리_고척공원내역(0929)-1차분_1.토목내역서" xfId="825" xr:uid="{00000000-0005-0000-0000-000038030000}"/>
    <cellStyle name="_방동_서상2리_고척공원내역(0929)-1차분_변경내역서(Fast-0707)" xfId="826" xr:uid="{00000000-0005-0000-0000-000039030000}"/>
    <cellStyle name="_방동_서상2리_고척공원내역(0929)-1차분_변경내역서(Fast-0723)" xfId="827" xr:uid="{00000000-0005-0000-0000-00003A030000}"/>
    <cellStyle name="_방동_서상2리_고척공원내역(0929)-1차분_변경내역서(Fast-Track2)" xfId="828" xr:uid="{00000000-0005-0000-0000-00003B030000}"/>
    <cellStyle name="_방동_서상2리_변경내역서(Fast-0707)" xfId="829" xr:uid="{00000000-0005-0000-0000-00003C030000}"/>
    <cellStyle name="_방동_서상2리_변경내역서(Fast-0723)" xfId="830" xr:uid="{00000000-0005-0000-0000-00003D030000}"/>
    <cellStyle name="_방동_서상2리_변경내역서(Fast-Track2)" xfId="831" xr:uid="{00000000-0005-0000-0000-00003E030000}"/>
    <cellStyle name="_방동_서상2리_옥상조경내역서1026" xfId="832" xr:uid="{00000000-0005-0000-0000-00003F030000}"/>
    <cellStyle name="_방동_서상2리_옥상조경내역서1026_1.토목내역서" xfId="833" xr:uid="{00000000-0005-0000-0000-000040030000}"/>
    <cellStyle name="_방동_서상2리_옥상조경내역서1026_고척개략공사비(주민설명회)" xfId="834" xr:uid="{00000000-0005-0000-0000-000041030000}"/>
    <cellStyle name="_방동_서상2리_옥상조경내역서1026_고척개략공사비(주민설명회)_1.토목내역서" xfId="835" xr:uid="{00000000-0005-0000-0000-000042030000}"/>
    <cellStyle name="_방동_서상2리_옥상조경내역서1026_고척개략공사비(주민설명회)_변경내역서(Fast-0707)" xfId="836" xr:uid="{00000000-0005-0000-0000-000043030000}"/>
    <cellStyle name="_방동_서상2리_옥상조경내역서1026_고척개략공사비(주민설명회)_변경내역서(Fast-0723)" xfId="837" xr:uid="{00000000-0005-0000-0000-000044030000}"/>
    <cellStyle name="_방동_서상2리_옥상조경내역서1026_고척개략공사비(주민설명회)_변경내역서(Fast-Track2)" xfId="838" xr:uid="{00000000-0005-0000-0000-000045030000}"/>
    <cellStyle name="_방동_서상2리_옥상조경내역서1026_고척공원내역(0929)-1차분" xfId="839" xr:uid="{00000000-0005-0000-0000-000046030000}"/>
    <cellStyle name="_방동_서상2리_옥상조경내역서1026_고척공원내역(0929)-1차분_1.토목내역서" xfId="840" xr:uid="{00000000-0005-0000-0000-000047030000}"/>
    <cellStyle name="_방동_서상2리_옥상조경내역서1026_고척공원내역(0929)-1차분_변경내역서(Fast-0707)" xfId="841" xr:uid="{00000000-0005-0000-0000-000048030000}"/>
    <cellStyle name="_방동_서상2리_옥상조경내역서1026_고척공원내역(0929)-1차분_변경내역서(Fast-0723)" xfId="842" xr:uid="{00000000-0005-0000-0000-000049030000}"/>
    <cellStyle name="_방동_서상2리_옥상조경내역서1026_고척공원내역(0929)-1차분_변경내역서(Fast-Track2)" xfId="843" xr:uid="{00000000-0005-0000-0000-00004A030000}"/>
    <cellStyle name="_방동_서상2리_옥상조경내역서1026_노인휴양소" xfId="844" xr:uid="{00000000-0005-0000-0000-00004B030000}"/>
    <cellStyle name="_방동_서상2리_옥상조경내역서1026_노인휴양소_1.토목내역서" xfId="845" xr:uid="{00000000-0005-0000-0000-00004C030000}"/>
    <cellStyle name="_방동_서상2리_옥상조경내역서1026_노인휴양소_고척개략공사비(주민설명회)" xfId="846" xr:uid="{00000000-0005-0000-0000-00004D030000}"/>
    <cellStyle name="_방동_서상2리_옥상조경내역서1026_노인휴양소_고척개략공사비(주민설명회)_1.토목내역서" xfId="847" xr:uid="{00000000-0005-0000-0000-00004E030000}"/>
    <cellStyle name="_방동_서상2리_옥상조경내역서1026_노인휴양소_고척개략공사비(주민설명회)_변경내역서(Fast-0707)" xfId="848" xr:uid="{00000000-0005-0000-0000-00004F030000}"/>
    <cellStyle name="_방동_서상2리_옥상조경내역서1026_노인휴양소_고척개략공사비(주민설명회)_변경내역서(Fast-0723)" xfId="849" xr:uid="{00000000-0005-0000-0000-000050030000}"/>
    <cellStyle name="_방동_서상2리_옥상조경내역서1026_노인휴양소_고척개략공사비(주민설명회)_변경내역서(Fast-Track2)" xfId="850" xr:uid="{00000000-0005-0000-0000-000051030000}"/>
    <cellStyle name="_방동_서상2리_옥상조경내역서1026_노인휴양소_고척공원내역(0929)-1차분" xfId="851" xr:uid="{00000000-0005-0000-0000-000052030000}"/>
    <cellStyle name="_방동_서상2리_옥상조경내역서1026_노인휴양소_고척공원내역(0929)-1차분_1.토목내역서" xfId="852" xr:uid="{00000000-0005-0000-0000-000053030000}"/>
    <cellStyle name="_방동_서상2리_옥상조경내역서1026_노인휴양소_고척공원내역(0929)-1차분_변경내역서(Fast-0707)" xfId="853" xr:uid="{00000000-0005-0000-0000-000054030000}"/>
    <cellStyle name="_방동_서상2리_옥상조경내역서1026_노인휴양소_고척공원내역(0929)-1차분_변경내역서(Fast-0723)" xfId="854" xr:uid="{00000000-0005-0000-0000-000055030000}"/>
    <cellStyle name="_방동_서상2리_옥상조경내역서1026_노인휴양소_고척공원내역(0929)-1차분_변경내역서(Fast-Track2)" xfId="855" xr:uid="{00000000-0005-0000-0000-000056030000}"/>
    <cellStyle name="_방동_서상2리_옥상조경내역서1026_노인휴양소_변경내역서(Fast-0707)" xfId="856" xr:uid="{00000000-0005-0000-0000-000057030000}"/>
    <cellStyle name="_방동_서상2리_옥상조경내역서1026_노인휴양소_변경내역서(Fast-0723)" xfId="857" xr:uid="{00000000-0005-0000-0000-000058030000}"/>
    <cellStyle name="_방동_서상2리_옥상조경내역서1026_노인휴양소_변경내역서(Fast-Track2)" xfId="858" xr:uid="{00000000-0005-0000-0000-000059030000}"/>
    <cellStyle name="_방동_서상2리_옥상조경내역서1026_녹지대 보수공사" xfId="859" xr:uid="{00000000-0005-0000-0000-00005A030000}"/>
    <cellStyle name="_방동_서상2리_옥상조경내역서1026_녹지대 보수공사_1.토목내역서" xfId="860" xr:uid="{00000000-0005-0000-0000-00005B030000}"/>
    <cellStyle name="_방동_서상2리_옥상조경내역서1026_녹지대 보수공사_고척개략공사비(주민설명회)" xfId="861" xr:uid="{00000000-0005-0000-0000-00005C030000}"/>
    <cellStyle name="_방동_서상2리_옥상조경내역서1026_녹지대 보수공사_고척개략공사비(주민설명회)_1.토목내역서" xfId="862" xr:uid="{00000000-0005-0000-0000-00005D030000}"/>
    <cellStyle name="_방동_서상2리_옥상조경내역서1026_녹지대 보수공사_고척개략공사비(주민설명회)_변경내역서(Fast-0707)" xfId="863" xr:uid="{00000000-0005-0000-0000-00005E030000}"/>
    <cellStyle name="_방동_서상2리_옥상조경내역서1026_녹지대 보수공사_고척개략공사비(주민설명회)_변경내역서(Fast-0723)" xfId="864" xr:uid="{00000000-0005-0000-0000-00005F030000}"/>
    <cellStyle name="_방동_서상2리_옥상조경내역서1026_녹지대 보수공사_고척개략공사비(주민설명회)_변경내역서(Fast-Track2)" xfId="865" xr:uid="{00000000-0005-0000-0000-000060030000}"/>
    <cellStyle name="_방동_서상2리_옥상조경내역서1026_녹지대 보수공사_고척공원내역(0929)-1차분" xfId="866" xr:uid="{00000000-0005-0000-0000-000061030000}"/>
    <cellStyle name="_방동_서상2리_옥상조경내역서1026_녹지대 보수공사_고척공원내역(0929)-1차분_1.토목내역서" xfId="867" xr:uid="{00000000-0005-0000-0000-000062030000}"/>
    <cellStyle name="_방동_서상2리_옥상조경내역서1026_녹지대 보수공사_고척공원내역(0929)-1차분_변경내역서(Fast-0707)" xfId="868" xr:uid="{00000000-0005-0000-0000-000063030000}"/>
    <cellStyle name="_방동_서상2리_옥상조경내역서1026_녹지대 보수공사_고척공원내역(0929)-1차분_변경내역서(Fast-0723)" xfId="869" xr:uid="{00000000-0005-0000-0000-000064030000}"/>
    <cellStyle name="_방동_서상2리_옥상조경내역서1026_녹지대 보수공사_고척공원내역(0929)-1차분_변경내역서(Fast-Track2)" xfId="870" xr:uid="{00000000-0005-0000-0000-000065030000}"/>
    <cellStyle name="_방동_서상2리_옥상조경내역서1026_녹지대 보수공사_변경내역서(Fast-0707)" xfId="871" xr:uid="{00000000-0005-0000-0000-000066030000}"/>
    <cellStyle name="_방동_서상2리_옥상조경내역서1026_녹지대 보수공사_변경내역서(Fast-0723)" xfId="872" xr:uid="{00000000-0005-0000-0000-000067030000}"/>
    <cellStyle name="_방동_서상2리_옥상조경내역서1026_녹지대 보수공사_변경내역서(Fast-Track2)" xfId="873" xr:uid="{00000000-0005-0000-0000-000068030000}"/>
    <cellStyle name="_방동_서상2리_옥상조경내역서1026_변경내역서(Fast-0707)" xfId="874" xr:uid="{00000000-0005-0000-0000-000069030000}"/>
    <cellStyle name="_방동_서상2리_옥상조경내역서1026_변경내역서(Fast-0723)" xfId="875" xr:uid="{00000000-0005-0000-0000-00006A030000}"/>
    <cellStyle name="_방동_서상2리_옥상조경내역서1026_변경내역서(Fast-Track2)" xfId="876" xr:uid="{00000000-0005-0000-0000-00006B030000}"/>
    <cellStyle name="_방동_서상2리_옥상조경내역서1026_시설정비0315" xfId="877" xr:uid="{00000000-0005-0000-0000-00006C030000}"/>
    <cellStyle name="_방동_서상2리_옥상조경내역서1026_시설정비0315_1.토목내역서" xfId="878" xr:uid="{00000000-0005-0000-0000-00006D030000}"/>
    <cellStyle name="_방동_서상2리_옥상조경내역서1026_시설정비0315_고척개략공사비(주민설명회)" xfId="879" xr:uid="{00000000-0005-0000-0000-00006E030000}"/>
    <cellStyle name="_방동_서상2리_옥상조경내역서1026_시설정비0315_고척개략공사비(주민설명회)_1.토목내역서" xfId="880" xr:uid="{00000000-0005-0000-0000-00006F030000}"/>
    <cellStyle name="_방동_서상2리_옥상조경내역서1026_시설정비0315_고척개략공사비(주민설명회)_변경내역서(Fast-0707)" xfId="881" xr:uid="{00000000-0005-0000-0000-000070030000}"/>
    <cellStyle name="_방동_서상2리_옥상조경내역서1026_시설정비0315_고척개략공사비(주민설명회)_변경내역서(Fast-0723)" xfId="882" xr:uid="{00000000-0005-0000-0000-000071030000}"/>
    <cellStyle name="_방동_서상2리_옥상조경내역서1026_시설정비0315_고척개략공사비(주민설명회)_변경내역서(Fast-Track2)" xfId="883" xr:uid="{00000000-0005-0000-0000-000072030000}"/>
    <cellStyle name="_방동_서상2리_옥상조경내역서1026_시설정비0315_고척공원내역(0929)-1차분" xfId="884" xr:uid="{00000000-0005-0000-0000-000073030000}"/>
    <cellStyle name="_방동_서상2리_옥상조경내역서1026_시설정비0315_고척공원내역(0929)-1차분_1.토목내역서" xfId="885" xr:uid="{00000000-0005-0000-0000-000074030000}"/>
    <cellStyle name="_방동_서상2리_옥상조경내역서1026_시설정비0315_고척공원내역(0929)-1차분_변경내역서(Fast-0707)" xfId="886" xr:uid="{00000000-0005-0000-0000-000075030000}"/>
    <cellStyle name="_방동_서상2리_옥상조경내역서1026_시설정비0315_고척공원내역(0929)-1차분_변경내역서(Fast-0723)" xfId="887" xr:uid="{00000000-0005-0000-0000-000076030000}"/>
    <cellStyle name="_방동_서상2리_옥상조경내역서1026_시설정비0315_고척공원내역(0929)-1차분_변경내역서(Fast-Track2)" xfId="888" xr:uid="{00000000-0005-0000-0000-000077030000}"/>
    <cellStyle name="_방동_서상2리_옥상조경내역서1026_시설정비0315_변경내역서(Fast-0707)" xfId="889" xr:uid="{00000000-0005-0000-0000-000078030000}"/>
    <cellStyle name="_방동_서상2리_옥상조경내역서1026_시설정비0315_변경내역서(Fast-0723)" xfId="890" xr:uid="{00000000-0005-0000-0000-000079030000}"/>
    <cellStyle name="_방동_서상2리_옥상조경내역서1026_시설정비0315_변경내역서(Fast-Track2)" xfId="891" xr:uid="{00000000-0005-0000-0000-00007A030000}"/>
    <cellStyle name="_방동_서상2리_옥상조경내역서1026_시설정비및보완내역서" xfId="892" xr:uid="{00000000-0005-0000-0000-00007B030000}"/>
    <cellStyle name="_방동_서상2리_옥상조경내역서1026_시설정비및보완내역서_1.토목내역서" xfId="893" xr:uid="{00000000-0005-0000-0000-00007C030000}"/>
    <cellStyle name="_방동_서상2리_옥상조경내역서1026_시설정비및보완내역서_고척개략공사비(주민설명회)" xfId="894" xr:uid="{00000000-0005-0000-0000-00007D030000}"/>
    <cellStyle name="_방동_서상2리_옥상조경내역서1026_시설정비및보완내역서_고척개략공사비(주민설명회)_1.토목내역서" xfId="895" xr:uid="{00000000-0005-0000-0000-00007E030000}"/>
    <cellStyle name="_방동_서상2리_옥상조경내역서1026_시설정비및보완내역서_고척개략공사비(주민설명회)_변경내역서(Fast-0707)" xfId="896" xr:uid="{00000000-0005-0000-0000-00007F030000}"/>
    <cellStyle name="_방동_서상2리_옥상조경내역서1026_시설정비및보완내역서_고척개략공사비(주민설명회)_변경내역서(Fast-0723)" xfId="897" xr:uid="{00000000-0005-0000-0000-000080030000}"/>
    <cellStyle name="_방동_서상2리_옥상조경내역서1026_시설정비및보완내역서_고척개략공사비(주민설명회)_변경내역서(Fast-Track2)" xfId="898" xr:uid="{00000000-0005-0000-0000-000081030000}"/>
    <cellStyle name="_방동_서상2리_옥상조경내역서1026_시설정비및보완내역서_고척공원내역(0929)-1차분" xfId="899" xr:uid="{00000000-0005-0000-0000-000082030000}"/>
    <cellStyle name="_방동_서상2리_옥상조경내역서1026_시설정비및보완내역서_고척공원내역(0929)-1차분_1.토목내역서" xfId="900" xr:uid="{00000000-0005-0000-0000-000083030000}"/>
    <cellStyle name="_방동_서상2리_옥상조경내역서1026_시설정비및보완내역서_고척공원내역(0929)-1차분_변경내역서(Fast-0707)" xfId="901" xr:uid="{00000000-0005-0000-0000-000084030000}"/>
    <cellStyle name="_방동_서상2리_옥상조경내역서1026_시설정비및보완내역서_고척공원내역(0929)-1차분_변경내역서(Fast-0723)" xfId="902" xr:uid="{00000000-0005-0000-0000-000085030000}"/>
    <cellStyle name="_방동_서상2리_옥상조경내역서1026_시설정비및보완내역서_고척공원내역(0929)-1차분_변경내역서(Fast-Track2)" xfId="903" xr:uid="{00000000-0005-0000-0000-000086030000}"/>
    <cellStyle name="_방동_서상2리_옥상조경내역서1026_시설정비및보완내역서_변경내역서(Fast-0707)" xfId="904" xr:uid="{00000000-0005-0000-0000-000087030000}"/>
    <cellStyle name="_방동_서상2리_옥상조경내역서1026_시설정비및보완내역서_변경내역서(Fast-0723)" xfId="905" xr:uid="{00000000-0005-0000-0000-000088030000}"/>
    <cellStyle name="_방동_서상2리_옥상조경내역서1026_시설정비및보완내역서_변경내역서(Fast-Track2)" xfId="906" xr:uid="{00000000-0005-0000-0000-000089030000}"/>
    <cellStyle name="_방동_서상2리_옥상조경내역서1026_신장초내역" xfId="907" xr:uid="{00000000-0005-0000-0000-00008A030000}"/>
    <cellStyle name="_방동_서상2리_옥상조경내역서1026_신장초내역_1.토목내역서" xfId="908" xr:uid="{00000000-0005-0000-0000-00008B030000}"/>
    <cellStyle name="_방동_서상2리_옥상조경내역서1026_신장초내역_고척개략공사비(주민설명회)" xfId="909" xr:uid="{00000000-0005-0000-0000-00008C030000}"/>
    <cellStyle name="_방동_서상2리_옥상조경내역서1026_신장초내역_고척개략공사비(주민설명회)_1.토목내역서" xfId="910" xr:uid="{00000000-0005-0000-0000-00008D030000}"/>
    <cellStyle name="_방동_서상2리_옥상조경내역서1026_신장초내역_고척개략공사비(주민설명회)_변경내역서(Fast-0707)" xfId="911" xr:uid="{00000000-0005-0000-0000-00008E030000}"/>
    <cellStyle name="_방동_서상2리_옥상조경내역서1026_신장초내역_고척개략공사비(주민설명회)_변경내역서(Fast-0723)" xfId="912" xr:uid="{00000000-0005-0000-0000-00008F030000}"/>
    <cellStyle name="_방동_서상2리_옥상조경내역서1026_신장초내역_고척개략공사비(주민설명회)_변경내역서(Fast-Track2)" xfId="913" xr:uid="{00000000-0005-0000-0000-000090030000}"/>
    <cellStyle name="_방동_서상2리_옥상조경내역서1026_신장초내역_고척공원내역(0929)-1차분" xfId="914" xr:uid="{00000000-0005-0000-0000-000091030000}"/>
    <cellStyle name="_방동_서상2리_옥상조경내역서1026_신장초내역_고척공원내역(0929)-1차분_1.토목내역서" xfId="915" xr:uid="{00000000-0005-0000-0000-000092030000}"/>
    <cellStyle name="_방동_서상2리_옥상조경내역서1026_신장초내역_고척공원내역(0929)-1차분_변경내역서(Fast-0707)" xfId="916" xr:uid="{00000000-0005-0000-0000-000093030000}"/>
    <cellStyle name="_방동_서상2리_옥상조경내역서1026_신장초내역_고척공원내역(0929)-1차분_변경내역서(Fast-0723)" xfId="917" xr:uid="{00000000-0005-0000-0000-000094030000}"/>
    <cellStyle name="_방동_서상2리_옥상조경내역서1026_신장초내역_고척공원내역(0929)-1차분_변경내역서(Fast-Track2)" xfId="918" xr:uid="{00000000-0005-0000-0000-000095030000}"/>
    <cellStyle name="_방동_서상2리_옥상조경내역서1026_신장초내역_변경내역서(Fast-0707)" xfId="919" xr:uid="{00000000-0005-0000-0000-000096030000}"/>
    <cellStyle name="_방동_서상2리_옥상조경내역서1026_신장초내역_변경내역서(Fast-0723)" xfId="920" xr:uid="{00000000-0005-0000-0000-000097030000}"/>
    <cellStyle name="_방동_서상2리_옥상조경내역서1026_신장초내역_변경내역서(Fast-Track2)" xfId="921" xr:uid="{00000000-0005-0000-0000-000098030000}"/>
    <cellStyle name="_방동_서상2리_옥상조경내역서1026_신장초내역0310" xfId="922" xr:uid="{00000000-0005-0000-0000-000099030000}"/>
    <cellStyle name="_방동_서상2리_옥상조경내역서1026_신장초내역0310_1.토목내역서" xfId="923" xr:uid="{00000000-0005-0000-0000-00009A030000}"/>
    <cellStyle name="_방동_서상2리_옥상조경내역서1026_신장초내역0310_고척개략공사비(주민설명회)" xfId="924" xr:uid="{00000000-0005-0000-0000-00009B030000}"/>
    <cellStyle name="_방동_서상2리_옥상조경내역서1026_신장초내역0310_고척개략공사비(주민설명회)_1.토목내역서" xfId="925" xr:uid="{00000000-0005-0000-0000-00009C030000}"/>
    <cellStyle name="_방동_서상2리_옥상조경내역서1026_신장초내역0310_고척개략공사비(주민설명회)_변경내역서(Fast-0707)" xfId="926" xr:uid="{00000000-0005-0000-0000-00009D030000}"/>
    <cellStyle name="_방동_서상2리_옥상조경내역서1026_신장초내역0310_고척개략공사비(주민설명회)_변경내역서(Fast-0723)" xfId="927" xr:uid="{00000000-0005-0000-0000-00009E030000}"/>
    <cellStyle name="_방동_서상2리_옥상조경내역서1026_신장초내역0310_고척개략공사비(주민설명회)_변경내역서(Fast-Track2)" xfId="928" xr:uid="{00000000-0005-0000-0000-00009F030000}"/>
    <cellStyle name="_방동_서상2리_옥상조경내역서1026_신장초내역0310_고척공원내역(0929)-1차분" xfId="929" xr:uid="{00000000-0005-0000-0000-0000A0030000}"/>
    <cellStyle name="_방동_서상2리_옥상조경내역서1026_신장초내역0310_고척공원내역(0929)-1차분_1.토목내역서" xfId="930" xr:uid="{00000000-0005-0000-0000-0000A1030000}"/>
    <cellStyle name="_방동_서상2리_옥상조경내역서1026_신장초내역0310_고척공원내역(0929)-1차분_변경내역서(Fast-0707)" xfId="931" xr:uid="{00000000-0005-0000-0000-0000A2030000}"/>
    <cellStyle name="_방동_서상2리_옥상조경내역서1026_신장초내역0310_고척공원내역(0929)-1차분_변경내역서(Fast-0723)" xfId="932" xr:uid="{00000000-0005-0000-0000-0000A3030000}"/>
    <cellStyle name="_방동_서상2리_옥상조경내역서1026_신장초내역0310_고척공원내역(0929)-1차분_변경내역서(Fast-Track2)" xfId="933" xr:uid="{00000000-0005-0000-0000-0000A4030000}"/>
    <cellStyle name="_방동_서상2리_옥상조경내역서1026_신장초내역0310_변경내역서(Fast-0707)" xfId="934" xr:uid="{00000000-0005-0000-0000-0000A5030000}"/>
    <cellStyle name="_방동_서상2리_옥상조경내역서1026_신장초내역0310_변경내역서(Fast-0723)" xfId="935" xr:uid="{00000000-0005-0000-0000-0000A6030000}"/>
    <cellStyle name="_방동_서상2리_옥상조경내역서1026_신장초내역0310_변경내역서(Fast-Track2)" xfId="936" xr:uid="{00000000-0005-0000-0000-0000A7030000}"/>
    <cellStyle name="_방동_서상2리_옥상조경내역서1026_신장초내역-수정0307" xfId="937" xr:uid="{00000000-0005-0000-0000-0000A8030000}"/>
    <cellStyle name="_방동_서상2리_옥상조경내역서1026_신장초내역-수정0307_1.토목내역서" xfId="938" xr:uid="{00000000-0005-0000-0000-0000A9030000}"/>
    <cellStyle name="_방동_서상2리_옥상조경내역서1026_신장초내역-수정0307_고척개략공사비(주민설명회)" xfId="939" xr:uid="{00000000-0005-0000-0000-0000AA030000}"/>
    <cellStyle name="_방동_서상2리_옥상조경내역서1026_신장초내역-수정0307_고척개략공사비(주민설명회)_1.토목내역서" xfId="940" xr:uid="{00000000-0005-0000-0000-0000AB030000}"/>
    <cellStyle name="_방동_서상2리_옥상조경내역서1026_신장초내역-수정0307_고척개략공사비(주민설명회)_변경내역서(Fast-0707)" xfId="941" xr:uid="{00000000-0005-0000-0000-0000AC030000}"/>
    <cellStyle name="_방동_서상2리_옥상조경내역서1026_신장초내역-수정0307_고척개략공사비(주민설명회)_변경내역서(Fast-0723)" xfId="942" xr:uid="{00000000-0005-0000-0000-0000AD030000}"/>
    <cellStyle name="_방동_서상2리_옥상조경내역서1026_신장초내역-수정0307_고척개략공사비(주민설명회)_변경내역서(Fast-Track2)" xfId="943" xr:uid="{00000000-0005-0000-0000-0000AE030000}"/>
    <cellStyle name="_방동_서상2리_옥상조경내역서1026_신장초내역-수정0307_고척공원내역(0929)-1차분" xfId="944" xr:uid="{00000000-0005-0000-0000-0000AF030000}"/>
    <cellStyle name="_방동_서상2리_옥상조경내역서1026_신장초내역-수정0307_고척공원내역(0929)-1차분_1.토목내역서" xfId="945" xr:uid="{00000000-0005-0000-0000-0000B0030000}"/>
    <cellStyle name="_방동_서상2리_옥상조경내역서1026_신장초내역-수정0307_고척공원내역(0929)-1차분_변경내역서(Fast-0707)" xfId="946" xr:uid="{00000000-0005-0000-0000-0000B1030000}"/>
    <cellStyle name="_방동_서상2리_옥상조경내역서1026_신장초내역-수정0307_고척공원내역(0929)-1차분_변경내역서(Fast-0723)" xfId="947" xr:uid="{00000000-0005-0000-0000-0000B2030000}"/>
    <cellStyle name="_방동_서상2리_옥상조경내역서1026_신장초내역-수정0307_고척공원내역(0929)-1차분_변경내역서(Fast-Track2)" xfId="948" xr:uid="{00000000-0005-0000-0000-0000B3030000}"/>
    <cellStyle name="_방동_서상2리_옥상조경내역서1026_신장초내역-수정0307_변경내역서(Fast-0707)" xfId="949" xr:uid="{00000000-0005-0000-0000-0000B4030000}"/>
    <cellStyle name="_방동_서상2리_옥상조경내역서1026_신장초내역-수정0307_변경내역서(Fast-0723)" xfId="950" xr:uid="{00000000-0005-0000-0000-0000B5030000}"/>
    <cellStyle name="_방동_서상2리_옥상조경내역서1026_신장초내역-수정0307_변경내역서(Fast-Track2)" xfId="951" xr:uid="{00000000-0005-0000-0000-0000B6030000}"/>
    <cellStyle name="_방동_옥상조경내역서1026" xfId="952" xr:uid="{00000000-0005-0000-0000-0000B7030000}"/>
    <cellStyle name="_방동_옥상조경내역서1026_1.토목내역서" xfId="953" xr:uid="{00000000-0005-0000-0000-0000B8030000}"/>
    <cellStyle name="_방동_옥상조경내역서1026_고척개략공사비(주민설명회)" xfId="954" xr:uid="{00000000-0005-0000-0000-0000B9030000}"/>
    <cellStyle name="_방동_옥상조경내역서1026_고척개략공사비(주민설명회)_1.토목내역서" xfId="955" xr:uid="{00000000-0005-0000-0000-0000BA030000}"/>
    <cellStyle name="_방동_옥상조경내역서1026_고척개략공사비(주민설명회)_변경내역서(Fast-0707)" xfId="956" xr:uid="{00000000-0005-0000-0000-0000BB030000}"/>
    <cellStyle name="_방동_옥상조경내역서1026_고척개략공사비(주민설명회)_변경내역서(Fast-0723)" xfId="957" xr:uid="{00000000-0005-0000-0000-0000BC030000}"/>
    <cellStyle name="_방동_옥상조경내역서1026_고척개략공사비(주민설명회)_변경내역서(Fast-Track2)" xfId="958" xr:uid="{00000000-0005-0000-0000-0000BD030000}"/>
    <cellStyle name="_방동_옥상조경내역서1026_고척공원내역(0929)-1차분" xfId="959" xr:uid="{00000000-0005-0000-0000-0000BE030000}"/>
    <cellStyle name="_방동_옥상조경내역서1026_고척공원내역(0929)-1차분_1.토목내역서" xfId="960" xr:uid="{00000000-0005-0000-0000-0000BF030000}"/>
    <cellStyle name="_방동_옥상조경내역서1026_고척공원내역(0929)-1차분_변경내역서(Fast-0707)" xfId="961" xr:uid="{00000000-0005-0000-0000-0000C0030000}"/>
    <cellStyle name="_방동_옥상조경내역서1026_고척공원내역(0929)-1차분_변경내역서(Fast-0723)" xfId="962" xr:uid="{00000000-0005-0000-0000-0000C1030000}"/>
    <cellStyle name="_방동_옥상조경내역서1026_고척공원내역(0929)-1차분_변경내역서(Fast-Track2)" xfId="963" xr:uid="{00000000-0005-0000-0000-0000C2030000}"/>
    <cellStyle name="_방동_옥상조경내역서1026_노인휴양소" xfId="964" xr:uid="{00000000-0005-0000-0000-0000C3030000}"/>
    <cellStyle name="_방동_옥상조경내역서1026_노인휴양소_1.토목내역서" xfId="965" xr:uid="{00000000-0005-0000-0000-0000C4030000}"/>
    <cellStyle name="_방동_옥상조경내역서1026_노인휴양소_고척개략공사비(주민설명회)" xfId="966" xr:uid="{00000000-0005-0000-0000-0000C5030000}"/>
    <cellStyle name="_방동_옥상조경내역서1026_노인휴양소_고척개략공사비(주민설명회)_1.토목내역서" xfId="967" xr:uid="{00000000-0005-0000-0000-0000C6030000}"/>
    <cellStyle name="_방동_옥상조경내역서1026_노인휴양소_고척개략공사비(주민설명회)_변경내역서(Fast-0707)" xfId="968" xr:uid="{00000000-0005-0000-0000-0000C7030000}"/>
    <cellStyle name="_방동_옥상조경내역서1026_노인휴양소_고척개략공사비(주민설명회)_변경내역서(Fast-0723)" xfId="969" xr:uid="{00000000-0005-0000-0000-0000C8030000}"/>
    <cellStyle name="_방동_옥상조경내역서1026_노인휴양소_고척개략공사비(주민설명회)_변경내역서(Fast-Track2)" xfId="970" xr:uid="{00000000-0005-0000-0000-0000C9030000}"/>
    <cellStyle name="_방동_옥상조경내역서1026_노인휴양소_고척공원내역(0929)-1차분" xfId="971" xr:uid="{00000000-0005-0000-0000-0000CA030000}"/>
    <cellStyle name="_방동_옥상조경내역서1026_노인휴양소_고척공원내역(0929)-1차분_1.토목내역서" xfId="972" xr:uid="{00000000-0005-0000-0000-0000CB030000}"/>
    <cellStyle name="_방동_옥상조경내역서1026_노인휴양소_고척공원내역(0929)-1차분_변경내역서(Fast-0707)" xfId="973" xr:uid="{00000000-0005-0000-0000-0000CC030000}"/>
    <cellStyle name="_방동_옥상조경내역서1026_노인휴양소_고척공원내역(0929)-1차분_변경내역서(Fast-0723)" xfId="974" xr:uid="{00000000-0005-0000-0000-0000CD030000}"/>
    <cellStyle name="_방동_옥상조경내역서1026_노인휴양소_고척공원내역(0929)-1차분_변경내역서(Fast-Track2)" xfId="975" xr:uid="{00000000-0005-0000-0000-0000CE030000}"/>
    <cellStyle name="_방동_옥상조경내역서1026_노인휴양소_변경내역서(Fast-0707)" xfId="976" xr:uid="{00000000-0005-0000-0000-0000CF030000}"/>
    <cellStyle name="_방동_옥상조경내역서1026_노인휴양소_변경내역서(Fast-0723)" xfId="977" xr:uid="{00000000-0005-0000-0000-0000D0030000}"/>
    <cellStyle name="_방동_옥상조경내역서1026_노인휴양소_변경내역서(Fast-Track2)" xfId="978" xr:uid="{00000000-0005-0000-0000-0000D1030000}"/>
    <cellStyle name="_방동_옥상조경내역서1026_녹지대 보수공사" xfId="979" xr:uid="{00000000-0005-0000-0000-0000D2030000}"/>
    <cellStyle name="_방동_옥상조경내역서1026_녹지대 보수공사_1.토목내역서" xfId="980" xr:uid="{00000000-0005-0000-0000-0000D3030000}"/>
    <cellStyle name="_방동_옥상조경내역서1026_녹지대 보수공사_고척개략공사비(주민설명회)" xfId="981" xr:uid="{00000000-0005-0000-0000-0000D4030000}"/>
    <cellStyle name="_방동_옥상조경내역서1026_녹지대 보수공사_고척개략공사비(주민설명회)_1.토목내역서" xfId="982" xr:uid="{00000000-0005-0000-0000-0000D5030000}"/>
    <cellStyle name="_방동_옥상조경내역서1026_녹지대 보수공사_고척개략공사비(주민설명회)_변경내역서(Fast-0707)" xfId="983" xr:uid="{00000000-0005-0000-0000-0000D6030000}"/>
    <cellStyle name="_방동_옥상조경내역서1026_녹지대 보수공사_고척개략공사비(주민설명회)_변경내역서(Fast-0723)" xfId="984" xr:uid="{00000000-0005-0000-0000-0000D7030000}"/>
    <cellStyle name="_방동_옥상조경내역서1026_녹지대 보수공사_고척개략공사비(주민설명회)_변경내역서(Fast-Track2)" xfId="985" xr:uid="{00000000-0005-0000-0000-0000D8030000}"/>
    <cellStyle name="_방동_옥상조경내역서1026_녹지대 보수공사_고척공원내역(0929)-1차분" xfId="986" xr:uid="{00000000-0005-0000-0000-0000D9030000}"/>
    <cellStyle name="_방동_옥상조경내역서1026_녹지대 보수공사_고척공원내역(0929)-1차분_1.토목내역서" xfId="987" xr:uid="{00000000-0005-0000-0000-0000DA030000}"/>
    <cellStyle name="_방동_옥상조경내역서1026_녹지대 보수공사_고척공원내역(0929)-1차분_변경내역서(Fast-0707)" xfId="988" xr:uid="{00000000-0005-0000-0000-0000DB030000}"/>
    <cellStyle name="_방동_옥상조경내역서1026_녹지대 보수공사_고척공원내역(0929)-1차분_변경내역서(Fast-0723)" xfId="989" xr:uid="{00000000-0005-0000-0000-0000DC030000}"/>
    <cellStyle name="_방동_옥상조경내역서1026_녹지대 보수공사_고척공원내역(0929)-1차분_변경내역서(Fast-Track2)" xfId="990" xr:uid="{00000000-0005-0000-0000-0000DD030000}"/>
    <cellStyle name="_방동_옥상조경내역서1026_녹지대 보수공사_변경내역서(Fast-0707)" xfId="991" xr:uid="{00000000-0005-0000-0000-0000DE030000}"/>
    <cellStyle name="_방동_옥상조경내역서1026_녹지대 보수공사_변경내역서(Fast-0723)" xfId="992" xr:uid="{00000000-0005-0000-0000-0000DF030000}"/>
    <cellStyle name="_방동_옥상조경내역서1026_녹지대 보수공사_변경내역서(Fast-Track2)" xfId="993" xr:uid="{00000000-0005-0000-0000-0000E0030000}"/>
    <cellStyle name="_방동_옥상조경내역서1026_변경내역서(Fast-0707)" xfId="994" xr:uid="{00000000-0005-0000-0000-0000E1030000}"/>
    <cellStyle name="_방동_옥상조경내역서1026_변경내역서(Fast-0723)" xfId="995" xr:uid="{00000000-0005-0000-0000-0000E2030000}"/>
    <cellStyle name="_방동_옥상조경내역서1026_변경내역서(Fast-Track2)" xfId="996" xr:uid="{00000000-0005-0000-0000-0000E3030000}"/>
    <cellStyle name="_방동_옥상조경내역서1026_시설정비0315" xfId="997" xr:uid="{00000000-0005-0000-0000-0000E4030000}"/>
    <cellStyle name="_방동_옥상조경내역서1026_시설정비0315_1.토목내역서" xfId="998" xr:uid="{00000000-0005-0000-0000-0000E5030000}"/>
    <cellStyle name="_방동_옥상조경내역서1026_시설정비0315_고척개략공사비(주민설명회)" xfId="999" xr:uid="{00000000-0005-0000-0000-0000E6030000}"/>
    <cellStyle name="_방동_옥상조경내역서1026_시설정비0315_고척개략공사비(주민설명회)_1.토목내역서" xfId="1000" xr:uid="{00000000-0005-0000-0000-0000E7030000}"/>
    <cellStyle name="_방동_옥상조경내역서1026_시설정비0315_고척개략공사비(주민설명회)_변경내역서(Fast-0707)" xfId="1001" xr:uid="{00000000-0005-0000-0000-0000E8030000}"/>
    <cellStyle name="_방동_옥상조경내역서1026_시설정비0315_고척개략공사비(주민설명회)_변경내역서(Fast-0723)" xfId="1002" xr:uid="{00000000-0005-0000-0000-0000E9030000}"/>
    <cellStyle name="_방동_옥상조경내역서1026_시설정비0315_고척개략공사비(주민설명회)_변경내역서(Fast-Track2)" xfId="1003" xr:uid="{00000000-0005-0000-0000-0000EA030000}"/>
    <cellStyle name="_방동_옥상조경내역서1026_시설정비0315_고척공원내역(0929)-1차분" xfId="1004" xr:uid="{00000000-0005-0000-0000-0000EB030000}"/>
    <cellStyle name="_방동_옥상조경내역서1026_시설정비0315_고척공원내역(0929)-1차분_1.토목내역서" xfId="1005" xr:uid="{00000000-0005-0000-0000-0000EC030000}"/>
    <cellStyle name="_방동_옥상조경내역서1026_시설정비0315_고척공원내역(0929)-1차분_변경내역서(Fast-0707)" xfId="1006" xr:uid="{00000000-0005-0000-0000-0000ED030000}"/>
    <cellStyle name="_방동_옥상조경내역서1026_시설정비0315_고척공원내역(0929)-1차분_변경내역서(Fast-0723)" xfId="1007" xr:uid="{00000000-0005-0000-0000-0000EE030000}"/>
    <cellStyle name="_방동_옥상조경내역서1026_시설정비0315_고척공원내역(0929)-1차분_변경내역서(Fast-Track2)" xfId="1008" xr:uid="{00000000-0005-0000-0000-0000EF030000}"/>
    <cellStyle name="_방동_옥상조경내역서1026_시설정비0315_변경내역서(Fast-0707)" xfId="1009" xr:uid="{00000000-0005-0000-0000-0000F0030000}"/>
    <cellStyle name="_방동_옥상조경내역서1026_시설정비0315_변경내역서(Fast-0723)" xfId="1010" xr:uid="{00000000-0005-0000-0000-0000F1030000}"/>
    <cellStyle name="_방동_옥상조경내역서1026_시설정비0315_변경내역서(Fast-Track2)" xfId="1011" xr:uid="{00000000-0005-0000-0000-0000F2030000}"/>
    <cellStyle name="_방동_옥상조경내역서1026_시설정비및보완내역서" xfId="1012" xr:uid="{00000000-0005-0000-0000-0000F3030000}"/>
    <cellStyle name="_방동_옥상조경내역서1026_시설정비및보완내역서_1.토목내역서" xfId="1013" xr:uid="{00000000-0005-0000-0000-0000F4030000}"/>
    <cellStyle name="_방동_옥상조경내역서1026_시설정비및보완내역서_고척개략공사비(주민설명회)" xfId="1014" xr:uid="{00000000-0005-0000-0000-0000F5030000}"/>
    <cellStyle name="_방동_옥상조경내역서1026_시설정비및보완내역서_고척개략공사비(주민설명회)_1.토목내역서" xfId="1015" xr:uid="{00000000-0005-0000-0000-0000F6030000}"/>
    <cellStyle name="_방동_옥상조경내역서1026_시설정비및보완내역서_고척개략공사비(주민설명회)_변경내역서(Fast-0707)" xfId="1016" xr:uid="{00000000-0005-0000-0000-0000F7030000}"/>
    <cellStyle name="_방동_옥상조경내역서1026_시설정비및보완내역서_고척개략공사비(주민설명회)_변경내역서(Fast-0723)" xfId="1017" xr:uid="{00000000-0005-0000-0000-0000F8030000}"/>
    <cellStyle name="_방동_옥상조경내역서1026_시설정비및보완내역서_고척개략공사비(주민설명회)_변경내역서(Fast-Track2)" xfId="1018" xr:uid="{00000000-0005-0000-0000-0000F9030000}"/>
    <cellStyle name="_방동_옥상조경내역서1026_시설정비및보완내역서_고척공원내역(0929)-1차분" xfId="1019" xr:uid="{00000000-0005-0000-0000-0000FA030000}"/>
    <cellStyle name="_방동_옥상조경내역서1026_시설정비및보완내역서_고척공원내역(0929)-1차분_1.토목내역서" xfId="1020" xr:uid="{00000000-0005-0000-0000-0000FB030000}"/>
    <cellStyle name="_방동_옥상조경내역서1026_시설정비및보완내역서_고척공원내역(0929)-1차분_변경내역서(Fast-0707)" xfId="1021" xr:uid="{00000000-0005-0000-0000-0000FC030000}"/>
    <cellStyle name="_방동_옥상조경내역서1026_시설정비및보완내역서_고척공원내역(0929)-1차분_변경내역서(Fast-0723)" xfId="1022" xr:uid="{00000000-0005-0000-0000-0000FD030000}"/>
    <cellStyle name="_방동_옥상조경내역서1026_시설정비및보완내역서_고척공원내역(0929)-1차분_변경내역서(Fast-Track2)" xfId="1023" xr:uid="{00000000-0005-0000-0000-0000FE030000}"/>
    <cellStyle name="_방동_옥상조경내역서1026_시설정비및보완내역서_변경내역서(Fast-0707)" xfId="1024" xr:uid="{00000000-0005-0000-0000-0000FF030000}"/>
    <cellStyle name="_방동_옥상조경내역서1026_시설정비및보완내역서_변경내역서(Fast-0723)" xfId="1025" xr:uid="{00000000-0005-0000-0000-000000040000}"/>
    <cellStyle name="_방동_옥상조경내역서1026_시설정비및보완내역서_변경내역서(Fast-Track2)" xfId="1026" xr:uid="{00000000-0005-0000-0000-000001040000}"/>
    <cellStyle name="_방동_옥상조경내역서1026_신장초내역" xfId="1027" xr:uid="{00000000-0005-0000-0000-000002040000}"/>
    <cellStyle name="_방동_옥상조경내역서1026_신장초내역_1.토목내역서" xfId="1028" xr:uid="{00000000-0005-0000-0000-000003040000}"/>
    <cellStyle name="_방동_옥상조경내역서1026_신장초내역_고척개략공사비(주민설명회)" xfId="1029" xr:uid="{00000000-0005-0000-0000-000004040000}"/>
    <cellStyle name="_방동_옥상조경내역서1026_신장초내역_고척개략공사비(주민설명회)_1.토목내역서" xfId="1030" xr:uid="{00000000-0005-0000-0000-000005040000}"/>
    <cellStyle name="_방동_옥상조경내역서1026_신장초내역_고척개략공사비(주민설명회)_변경내역서(Fast-0707)" xfId="1031" xr:uid="{00000000-0005-0000-0000-000006040000}"/>
    <cellStyle name="_방동_옥상조경내역서1026_신장초내역_고척개략공사비(주민설명회)_변경내역서(Fast-0723)" xfId="1032" xr:uid="{00000000-0005-0000-0000-000007040000}"/>
    <cellStyle name="_방동_옥상조경내역서1026_신장초내역_고척개략공사비(주민설명회)_변경내역서(Fast-Track2)" xfId="1033" xr:uid="{00000000-0005-0000-0000-000008040000}"/>
    <cellStyle name="_방동_옥상조경내역서1026_신장초내역_고척공원내역(0929)-1차분" xfId="1034" xr:uid="{00000000-0005-0000-0000-000009040000}"/>
    <cellStyle name="_방동_옥상조경내역서1026_신장초내역_고척공원내역(0929)-1차분_1.토목내역서" xfId="1035" xr:uid="{00000000-0005-0000-0000-00000A040000}"/>
    <cellStyle name="_방동_옥상조경내역서1026_신장초내역_고척공원내역(0929)-1차분_변경내역서(Fast-0707)" xfId="1036" xr:uid="{00000000-0005-0000-0000-00000B040000}"/>
    <cellStyle name="_방동_옥상조경내역서1026_신장초내역_고척공원내역(0929)-1차분_변경내역서(Fast-0723)" xfId="1037" xr:uid="{00000000-0005-0000-0000-00000C040000}"/>
    <cellStyle name="_방동_옥상조경내역서1026_신장초내역_고척공원내역(0929)-1차분_변경내역서(Fast-Track2)" xfId="1038" xr:uid="{00000000-0005-0000-0000-00000D040000}"/>
    <cellStyle name="_방동_옥상조경내역서1026_신장초내역_변경내역서(Fast-0707)" xfId="1039" xr:uid="{00000000-0005-0000-0000-00000E040000}"/>
    <cellStyle name="_방동_옥상조경내역서1026_신장초내역_변경내역서(Fast-0723)" xfId="1040" xr:uid="{00000000-0005-0000-0000-00000F040000}"/>
    <cellStyle name="_방동_옥상조경내역서1026_신장초내역_변경내역서(Fast-Track2)" xfId="1041" xr:uid="{00000000-0005-0000-0000-000010040000}"/>
    <cellStyle name="_방동_옥상조경내역서1026_신장초내역0310" xfId="1042" xr:uid="{00000000-0005-0000-0000-000011040000}"/>
    <cellStyle name="_방동_옥상조경내역서1026_신장초내역0310_1.토목내역서" xfId="1043" xr:uid="{00000000-0005-0000-0000-000012040000}"/>
    <cellStyle name="_방동_옥상조경내역서1026_신장초내역0310_고척개략공사비(주민설명회)" xfId="1044" xr:uid="{00000000-0005-0000-0000-000013040000}"/>
    <cellStyle name="_방동_옥상조경내역서1026_신장초내역0310_고척개략공사비(주민설명회)_1.토목내역서" xfId="1045" xr:uid="{00000000-0005-0000-0000-000014040000}"/>
    <cellStyle name="_방동_옥상조경내역서1026_신장초내역0310_고척개략공사비(주민설명회)_변경내역서(Fast-0707)" xfId="1046" xr:uid="{00000000-0005-0000-0000-000015040000}"/>
    <cellStyle name="_방동_옥상조경내역서1026_신장초내역0310_고척개략공사비(주민설명회)_변경내역서(Fast-0723)" xfId="1047" xr:uid="{00000000-0005-0000-0000-000016040000}"/>
    <cellStyle name="_방동_옥상조경내역서1026_신장초내역0310_고척개략공사비(주민설명회)_변경내역서(Fast-Track2)" xfId="1048" xr:uid="{00000000-0005-0000-0000-000017040000}"/>
    <cellStyle name="_방동_옥상조경내역서1026_신장초내역0310_고척공원내역(0929)-1차분" xfId="1049" xr:uid="{00000000-0005-0000-0000-000018040000}"/>
    <cellStyle name="_방동_옥상조경내역서1026_신장초내역0310_고척공원내역(0929)-1차분_1.토목내역서" xfId="1050" xr:uid="{00000000-0005-0000-0000-000019040000}"/>
    <cellStyle name="_방동_옥상조경내역서1026_신장초내역0310_고척공원내역(0929)-1차분_변경내역서(Fast-0707)" xfId="1051" xr:uid="{00000000-0005-0000-0000-00001A040000}"/>
    <cellStyle name="_방동_옥상조경내역서1026_신장초내역0310_고척공원내역(0929)-1차분_변경내역서(Fast-0723)" xfId="1052" xr:uid="{00000000-0005-0000-0000-00001B040000}"/>
    <cellStyle name="_방동_옥상조경내역서1026_신장초내역0310_고척공원내역(0929)-1차분_변경내역서(Fast-Track2)" xfId="1053" xr:uid="{00000000-0005-0000-0000-00001C040000}"/>
    <cellStyle name="_방동_옥상조경내역서1026_신장초내역0310_변경내역서(Fast-0707)" xfId="1054" xr:uid="{00000000-0005-0000-0000-00001D040000}"/>
    <cellStyle name="_방동_옥상조경내역서1026_신장초내역0310_변경내역서(Fast-0723)" xfId="1055" xr:uid="{00000000-0005-0000-0000-00001E040000}"/>
    <cellStyle name="_방동_옥상조경내역서1026_신장초내역0310_변경내역서(Fast-Track2)" xfId="1056" xr:uid="{00000000-0005-0000-0000-00001F040000}"/>
    <cellStyle name="_방동_옥상조경내역서1026_신장초내역-수정0307" xfId="1057" xr:uid="{00000000-0005-0000-0000-000020040000}"/>
    <cellStyle name="_방동_옥상조경내역서1026_신장초내역-수정0307_1.토목내역서" xfId="1058" xr:uid="{00000000-0005-0000-0000-000021040000}"/>
    <cellStyle name="_방동_옥상조경내역서1026_신장초내역-수정0307_고척개략공사비(주민설명회)" xfId="1059" xr:uid="{00000000-0005-0000-0000-000022040000}"/>
    <cellStyle name="_방동_옥상조경내역서1026_신장초내역-수정0307_고척개략공사비(주민설명회)_1.토목내역서" xfId="1060" xr:uid="{00000000-0005-0000-0000-000023040000}"/>
    <cellStyle name="_방동_옥상조경내역서1026_신장초내역-수정0307_고척개략공사비(주민설명회)_변경내역서(Fast-0707)" xfId="1061" xr:uid="{00000000-0005-0000-0000-000024040000}"/>
    <cellStyle name="_방동_옥상조경내역서1026_신장초내역-수정0307_고척개략공사비(주민설명회)_변경내역서(Fast-0723)" xfId="1062" xr:uid="{00000000-0005-0000-0000-000025040000}"/>
    <cellStyle name="_방동_옥상조경내역서1026_신장초내역-수정0307_고척개략공사비(주민설명회)_변경내역서(Fast-Track2)" xfId="1063" xr:uid="{00000000-0005-0000-0000-000026040000}"/>
    <cellStyle name="_방동_옥상조경내역서1026_신장초내역-수정0307_고척공원내역(0929)-1차분" xfId="1064" xr:uid="{00000000-0005-0000-0000-000027040000}"/>
    <cellStyle name="_방동_옥상조경내역서1026_신장초내역-수정0307_고척공원내역(0929)-1차분_1.토목내역서" xfId="1065" xr:uid="{00000000-0005-0000-0000-000028040000}"/>
    <cellStyle name="_방동_옥상조경내역서1026_신장초내역-수정0307_고척공원내역(0929)-1차분_변경내역서(Fast-0707)" xfId="1066" xr:uid="{00000000-0005-0000-0000-000029040000}"/>
    <cellStyle name="_방동_옥상조경내역서1026_신장초내역-수정0307_고척공원내역(0929)-1차분_변경내역서(Fast-0723)" xfId="1067" xr:uid="{00000000-0005-0000-0000-00002A040000}"/>
    <cellStyle name="_방동_옥상조경내역서1026_신장초내역-수정0307_고척공원내역(0929)-1차분_변경내역서(Fast-Track2)" xfId="1068" xr:uid="{00000000-0005-0000-0000-00002B040000}"/>
    <cellStyle name="_방동_옥상조경내역서1026_신장초내역-수정0307_변경내역서(Fast-0707)" xfId="1069" xr:uid="{00000000-0005-0000-0000-00002C040000}"/>
    <cellStyle name="_방동_옥상조경내역서1026_신장초내역-수정0307_변경내역서(Fast-0723)" xfId="1070" xr:uid="{00000000-0005-0000-0000-00002D040000}"/>
    <cellStyle name="_방동_옥상조경내역서1026_신장초내역-수정0307_변경내역서(Fast-Track2)" xfId="1071" xr:uid="{00000000-0005-0000-0000-00002E040000}"/>
    <cellStyle name="_방동_원평" xfId="1072" xr:uid="{00000000-0005-0000-0000-00002F040000}"/>
    <cellStyle name="_방동_원평_1.토목내역서" xfId="1073" xr:uid="{00000000-0005-0000-0000-000030040000}"/>
    <cellStyle name="_방동_원평_고척개략공사비(주민설명회)" xfId="1074" xr:uid="{00000000-0005-0000-0000-000031040000}"/>
    <cellStyle name="_방동_원평_고척개략공사비(주민설명회)_1.토목내역서" xfId="1075" xr:uid="{00000000-0005-0000-0000-000032040000}"/>
    <cellStyle name="_방동_원평_고척개략공사비(주민설명회)_변경내역서(Fast-0707)" xfId="1076" xr:uid="{00000000-0005-0000-0000-000033040000}"/>
    <cellStyle name="_방동_원평_고척개략공사비(주민설명회)_변경내역서(Fast-0723)" xfId="1077" xr:uid="{00000000-0005-0000-0000-000034040000}"/>
    <cellStyle name="_방동_원평_고척개략공사비(주민설명회)_변경내역서(Fast-Track2)" xfId="1078" xr:uid="{00000000-0005-0000-0000-000035040000}"/>
    <cellStyle name="_방동_원평_고척공원내역(0929)-1차분" xfId="1079" xr:uid="{00000000-0005-0000-0000-000036040000}"/>
    <cellStyle name="_방동_원평_고척공원내역(0929)-1차분_1.토목내역서" xfId="1080" xr:uid="{00000000-0005-0000-0000-000037040000}"/>
    <cellStyle name="_방동_원평_고척공원내역(0929)-1차분_변경내역서(Fast-0707)" xfId="1081" xr:uid="{00000000-0005-0000-0000-000038040000}"/>
    <cellStyle name="_방동_원평_고척공원내역(0929)-1차분_변경내역서(Fast-0723)" xfId="1082" xr:uid="{00000000-0005-0000-0000-000039040000}"/>
    <cellStyle name="_방동_원평_고척공원내역(0929)-1차분_변경내역서(Fast-Track2)" xfId="1083" xr:uid="{00000000-0005-0000-0000-00003A040000}"/>
    <cellStyle name="_방동_원평_변경내역서(Fast-0707)" xfId="1084" xr:uid="{00000000-0005-0000-0000-00003B040000}"/>
    <cellStyle name="_방동_원평_변경내역서(Fast-0723)" xfId="1085" xr:uid="{00000000-0005-0000-0000-00003C040000}"/>
    <cellStyle name="_방동_원평_변경내역서(Fast-Track2)" xfId="1086" xr:uid="{00000000-0005-0000-0000-00003D040000}"/>
    <cellStyle name="_방동_원평_옥상조경내역서1026" xfId="1087" xr:uid="{00000000-0005-0000-0000-00003E040000}"/>
    <cellStyle name="_방동_원평_옥상조경내역서1026_1.토목내역서" xfId="1088" xr:uid="{00000000-0005-0000-0000-00003F040000}"/>
    <cellStyle name="_방동_원평_옥상조경내역서1026_고척개략공사비(주민설명회)" xfId="1089" xr:uid="{00000000-0005-0000-0000-000040040000}"/>
    <cellStyle name="_방동_원평_옥상조경내역서1026_고척개략공사비(주민설명회)_1.토목내역서" xfId="1090" xr:uid="{00000000-0005-0000-0000-000041040000}"/>
    <cellStyle name="_방동_원평_옥상조경내역서1026_고척개략공사비(주민설명회)_변경내역서(Fast-0707)" xfId="1091" xr:uid="{00000000-0005-0000-0000-000042040000}"/>
    <cellStyle name="_방동_원평_옥상조경내역서1026_고척개략공사비(주민설명회)_변경내역서(Fast-0723)" xfId="1092" xr:uid="{00000000-0005-0000-0000-000043040000}"/>
    <cellStyle name="_방동_원평_옥상조경내역서1026_고척개략공사비(주민설명회)_변경내역서(Fast-Track2)" xfId="1093" xr:uid="{00000000-0005-0000-0000-000044040000}"/>
    <cellStyle name="_방동_원평_옥상조경내역서1026_고척공원내역(0929)-1차분" xfId="1094" xr:uid="{00000000-0005-0000-0000-000045040000}"/>
    <cellStyle name="_방동_원평_옥상조경내역서1026_고척공원내역(0929)-1차분_1.토목내역서" xfId="1095" xr:uid="{00000000-0005-0000-0000-000046040000}"/>
    <cellStyle name="_방동_원평_옥상조경내역서1026_고척공원내역(0929)-1차분_변경내역서(Fast-0707)" xfId="1096" xr:uid="{00000000-0005-0000-0000-000047040000}"/>
    <cellStyle name="_방동_원평_옥상조경내역서1026_고척공원내역(0929)-1차분_변경내역서(Fast-0723)" xfId="1097" xr:uid="{00000000-0005-0000-0000-000048040000}"/>
    <cellStyle name="_방동_원평_옥상조경내역서1026_고척공원내역(0929)-1차분_변경내역서(Fast-Track2)" xfId="1098" xr:uid="{00000000-0005-0000-0000-000049040000}"/>
    <cellStyle name="_방동_원평_옥상조경내역서1026_노인휴양소" xfId="1099" xr:uid="{00000000-0005-0000-0000-00004A040000}"/>
    <cellStyle name="_방동_원평_옥상조경내역서1026_노인휴양소_1.토목내역서" xfId="1100" xr:uid="{00000000-0005-0000-0000-00004B040000}"/>
    <cellStyle name="_방동_원평_옥상조경내역서1026_노인휴양소_고척개략공사비(주민설명회)" xfId="1101" xr:uid="{00000000-0005-0000-0000-00004C040000}"/>
    <cellStyle name="_방동_원평_옥상조경내역서1026_노인휴양소_고척개략공사비(주민설명회)_1.토목내역서" xfId="1102" xr:uid="{00000000-0005-0000-0000-00004D040000}"/>
    <cellStyle name="_방동_원평_옥상조경내역서1026_노인휴양소_고척개략공사비(주민설명회)_변경내역서(Fast-0707)" xfId="1103" xr:uid="{00000000-0005-0000-0000-00004E040000}"/>
    <cellStyle name="_방동_원평_옥상조경내역서1026_노인휴양소_고척개략공사비(주민설명회)_변경내역서(Fast-0723)" xfId="1104" xr:uid="{00000000-0005-0000-0000-00004F040000}"/>
    <cellStyle name="_방동_원평_옥상조경내역서1026_노인휴양소_고척개략공사비(주민설명회)_변경내역서(Fast-Track2)" xfId="1105" xr:uid="{00000000-0005-0000-0000-000050040000}"/>
    <cellStyle name="_방동_원평_옥상조경내역서1026_노인휴양소_고척공원내역(0929)-1차분" xfId="1106" xr:uid="{00000000-0005-0000-0000-000051040000}"/>
    <cellStyle name="_방동_원평_옥상조경내역서1026_노인휴양소_고척공원내역(0929)-1차분_1.토목내역서" xfId="1107" xr:uid="{00000000-0005-0000-0000-000052040000}"/>
    <cellStyle name="_방동_원평_옥상조경내역서1026_노인휴양소_고척공원내역(0929)-1차분_변경내역서(Fast-0707)" xfId="1108" xr:uid="{00000000-0005-0000-0000-000053040000}"/>
    <cellStyle name="_방동_원평_옥상조경내역서1026_노인휴양소_고척공원내역(0929)-1차분_변경내역서(Fast-0723)" xfId="1109" xr:uid="{00000000-0005-0000-0000-000054040000}"/>
    <cellStyle name="_방동_원평_옥상조경내역서1026_노인휴양소_고척공원내역(0929)-1차분_변경내역서(Fast-Track2)" xfId="1110" xr:uid="{00000000-0005-0000-0000-000055040000}"/>
    <cellStyle name="_방동_원평_옥상조경내역서1026_노인휴양소_변경내역서(Fast-0707)" xfId="1111" xr:uid="{00000000-0005-0000-0000-000056040000}"/>
    <cellStyle name="_방동_원평_옥상조경내역서1026_노인휴양소_변경내역서(Fast-0723)" xfId="1112" xr:uid="{00000000-0005-0000-0000-000057040000}"/>
    <cellStyle name="_방동_원평_옥상조경내역서1026_노인휴양소_변경내역서(Fast-Track2)" xfId="1113" xr:uid="{00000000-0005-0000-0000-000058040000}"/>
    <cellStyle name="_방동_원평_옥상조경내역서1026_녹지대 보수공사" xfId="1114" xr:uid="{00000000-0005-0000-0000-000059040000}"/>
    <cellStyle name="_방동_원평_옥상조경내역서1026_녹지대 보수공사_1.토목내역서" xfId="1115" xr:uid="{00000000-0005-0000-0000-00005A040000}"/>
    <cellStyle name="_방동_원평_옥상조경내역서1026_녹지대 보수공사_고척개략공사비(주민설명회)" xfId="1116" xr:uid="{00000000-0005-0000-0000-00005B040000}"/>
    <cellStyle name="_방동_원평_옥상조경내역서1026_녹지대 보수공사_고척개략공사비(주민설명회)_1.토목내역서" xfId="1117" xr:uid="{00000000-0005-0000-0000-00005C040000}"/>
    <cellStyle name="_방동_원평_옥상조경내역서1026_녹지대 보수공사_고척개략공사비(주민설명회)_변경내역서(Fast-0707)" xfId="1118" xr:uid="{00000000-0005-0000-0000-00005D040000}"/>
    <cellStyle name="_방동_원평_옥상조경내역서1026_녹지대 보수공사_고척개략공사비(주민설명회)_변경내역서(Fast-0723)" xfId="1119" xr:uid="{00000000-0005-0000-0000-00005E040000}"/>
    <cellStyle name="_방동_원평_옥상조경내역서1026_녹지대 보수공사_고척개략공사비(주민설명회)_변경내역서(Fast-Track2)" xfId="1120" xr:uid="{00000000-0005-0000-0000-00005F040000}"/>
    <cellStyle name="_방동_원평_옥상조경내역서1026_녹지대 보수공사_고척공원내역(0929)-1차분" xfId="1121" xr:uid="{00000000-0005-0000-0000-000060040000}"/>
    <cellStyle name="_방동_원평_옥상조경내역서1026_녹지대 보수공사_고척공원내역(0929)-1차분_1.토목내역서" xfId="1122" xr:uid="{00000000-0005-0000-0000-000061040000}"/>
    <cellStyle name="_방동_원평_옥상조경내역서1026_녹지대 보수공사_고척공원내역(0929)-1차분_변경내역서(Fast-0707)" xfId="1123" xr:uid="{00000000-0005-0000-0000-000062040000}"/>
    <cellStyle name="_방동_원평_옥상조경내역서1026_녹지대 보수공사_고척공원내역(0929)-1차분_변경내역서(Fast-0723)" xfId="1124" xr:uid="{00000000-0005-0000-0000-000063040000}"/>
    <cellStyle name="_방동_원평_옥상조경내역서1026_녹지대 보수공사_고척공원내역(0929)-1차분_변경내역서(Fast-Track2)" xfId="1125" xr:uid="{00000000-0005-0000-0000-000064040000}"/>
    <cellStyle name="_방동_원평_옥상조경내역서1026_녹지대 보수공사_변경내역서(Fast-0707)" xfId="1126" xr:uid="{00000000-0005-0000-0000-000065040000}"/>
    <cellStyle name="_방동_원평_옥상조경내역서1026_녹지대 보수공사_변경내역서(Fast-0723)" xfId="1127" xr:uid="{00000000-0005-0000-0000-000066040000}"/>
    <cellStyle name="_방동_원평_옥상조경내역서1026_녹지대 보수공사_변경내역서(Fast-Track2)" xfId="1128" xr:uid="{00000000-0005-0000-0000-000067040000}"/>
    <cellStyle name="_방동_원평_옥상조경내역서1026_변경내역서(Fast-0707)" xfId="1129" xr:uid="{00000000-0005-0000-0000-000068040000}"/>
    <cellStyle name="_방동_원평_옥상조경내역서1026_변경내역서(Fast-0723)" xfId="1130" xr:uid="{00000000-0005-0000-0000-000069040000}"/>
    <cellStyle name="_방동_원평_옥상조경내역서1026_변경내역서(Fast-Track2)" xfId="1131" xr:uid="{00000000-0005-0000-0000-00006A040000}"/>
    <cellStyle name="_방동_원평_옥상조경내역서1026_시설정비0315" xfId="1132" xr:uid="{00000000-0005-0000-0000-00006B040000}"/>
    <cellStyle name="_방동_원평_옥상조경내역서1026_시설정비0315_1.토목내역서" xfId="1133" xr:uid="{00000000-0005-0000-0000-00006C040000}"/>
    <cellStyle name="_방동_원평_옥상조경내역서1026_시설정비0315_고척개략공사비(주민설명회)" xfId="1134" xr:uid="{00000000-0005-0000-0000-00006D040000}"/>
    <cellStyle name="_방동_원평_옥상조경내역서1026_시설정비0315_고척개략공사비(주민설명회)_1.토목내역서" xfId="1135" xr:uid="{00000000-0005-0000-0000-00006E040000}"/>
    <cellStyle name="_방동_원평_옥상조경내역서1026_시설정비0315_고척개략공사비(주민설명회)_변경내역서(Fast-0707)" xfId="1136" xr:uid="{00000000-0005-0000-0000-00006F040000}"/>
    <cellStyle name="_방동_원평_옥상조경내역서1026_시설정비0315_고척개략공사비(주민설명회)_변경내역서(Fast-0723)" xfId="1137" xr:uid="{00000000-0005-0000-0000-000070040000}"/>
    <cellStyle name="_방동_원평_옥상조경내역서1026_시설정비0315_고척개략공사비(주민설명회)_변경내역서(Fast-Track2)" xfId="1138" xr:uid="{00000000-0005-0000-0000-000071040000}"/>
    <cellStyle name="_방동_원평_옥상조경내역서1026_시설정비0315_고척공원내역(0929)-1차분" xfId="1139" xr:uid="{00000000-0005-0000-0000-000072040000}"/>
    <cellStyle name="_방동_원평_옥상조경내역서1026_시설정비0315_고척공원내역(0929)-1차분_1.토목내역서" xfId="1140" xr:uid="{00000000-0005-0000-0000-000073040000}"/>
    <cellStyle name="_방동_원평_옥상조경내역서1026_시설정비0315_고척공원내역(0929)-1차분_변경내역서(Fast-0707)" xfId="1141" xr:uid="{00000000-0005-0000-0000-000074040000}"/>
    <cellStyle name="_방동_원평_옥상조경내역서1026_시설정비0315_고척공원내역(0929)-1차분_변경내역서(Fast-0723)" xfId="1142" xr:uid="{00000000-0005-0000-0000-000075040000}"/>
    <cellStyle name="_방동_원평_옥상조경내역서1026_시설정비0315_고척공원내역(0929)-1차분_변경내역서(Fast-Track2)" xfId="1143" xr:uid="{00000000-0005-0000-0000-000076040000}"/>
    <cellStyle name="_방동_원평_옥상조경내역서1026_시설정비0315_변경내역서(Fast-0707)" xfId="1144" xr:uid="{00000000-0005-0000-0000-000077040000}"/>
    <cellStyle name="_방동_원평_옥상조경내역서1026_시설정비0315_변경내역서(Fast-0723)" xfId="1145" xr:uid="{00000000-0005-0000-0000-000078040000}"/>
    <cellStyle name="_방동_원평_옥상조경내역서1026_시설정비0315_변경내역서(Fast-Track2)" xfId="1146" xr:uid="{00000000-0005-0000-0000-000079040000}"/>
    <cellStyle name="_방동_원평_옥상조경내역서1026_시설정비및보완내역서" xfId="1147" xr:uid="{00000000-0005-0000-0000-00007A040000}"/>
    <cellStyle name="_방동_원평_옥상조경내역서1026_시설정비및보완내역서_1.토목내역서" xfId="1148" xr:uid="{00000000-0005-0000-0000-00007B040000}"/>
    <cellStyle name="_방동_원평_옥상조경내역서1026_시설정비및보완내역서_고척개략공사비(주민설명회)" xfId="1149" xr:uid="{00000000-0005-0000-0000-00007C040000}"/>
    <cellStyle name="_방동_원평_옥상조경내역서1026_시설정비및보완내역서_고척개략공사비(주민설명회)_1.토목내역서" xfId="1150" xr:uid="{00000000-0005-0000-0000-00007D040000}"/>
    <cellStyle name="_방동_원평_옥상조경내역서1026_시설정비및보완내역서_고척개략공사비(주민설명회)_변경내역서(Fast-0707)" xfId="1151" xr:uid="{00000000-0005-0000-0000-00007E040000}"/>
    <cellStyle name="_방동_원평_옥상조경내역서1026_시설정비및보완내역서_고척개략공사비(주민설명회)_변경내역서(Fast-0723)" xfId="1152" xr:uid="{00000000-0005-0000-0000-00007F040000}"/>
    <cellStyle name="_방동_원평_옥상조경내역서1026_시설정비및보완내역서_고척개략공사비(주민설명회)_변경내역서(Fast-Track2)" xfId="1153" xr:uid="{00000000-0005-0000-0000-000080040000}"/>
    <cellStyle name="_방동_원평_옥상조경내역서1026_시설정비및보완내역서_고척공원내역(0929)-1차분" xfId="1154" xr:uid="{00000000-0005-0000-0000-000081040000}"/>
    <cellStyle name="_방동_원평_옥상조경내역서1026_시설정비및보완내역서_고척공원내역(0929)-1차분_1.토목내역서" xfId="1155" xr:uid="{00000000-0005-0000-0000-000082040000}"/>
    <cellStyle name="_방동_원평_옥상조경내역서1026_시설정비및보완내역서_고척공원내역(0929)-1차분_변경내역서(Fast-0707)" xfId="1156" xr:uid="{00000000-0005-0000-0000-000083040000}"/>
    <cellStyle name="_방동_원평_옥상조경내역서1026_시설정비및보완내역서_고척공원내역(0929)-1차분_변경내역서(Fast-0723)" xfId="1157" xr:uid="{00000000-0005-0000-0000-000084040000}"/>
    <cellStyle name="_방동_원평_옥상조경내역서1026_시설정비및보완내역서_고척공원내역(0929)-1차분_변경내역서(Fast-Track2)" xfId="1158" xr:uid="{00000000-0005-0000-0000-000085040000}"/>
    <cellStyle name="_방동_원평_옥상조경내역서1026_시설정비및보완내역서_변경내역서(Fast-0707)" xfId="1159" xr:uid="{00000000-0005-0000-0000-000086040000}"/>
    <cellStyle name="_방동_원평_옥상조경내역서1026_시설정비및보완내역서_변경내역서(Fast-0723)" xfId="1160" xr:uid="{00000000-0005-0000-0000-000087040000}"/>
    <cellStyle name="_방동_원평_옥상조경내역서1026_시설정비및보완내역서_변경내역서(Fast-Track2)" xfId="1161" xr:uid="{00000000-0005-0000-0000-000088040000}"/>
    <cellStyle name="_방동_원평_옥상조경내역서1026_신장초내역" xfId="1162" xr:uid="{00000000-0005-0000-0000-000089040000}"/>
    <cellStyle name="_방동_원평_옥상조경내역서1026_신장초내역_1.토목내역서" xfId="1163" xr:uid="{00000000-0005-0000-0000-00008A040000}"/>
    <cellStyle name="_방동_원평_옥상조경내역서1026_신장초내역_고척개략공사비(주민설명회)" xfId="1164" xr:uid="{00000000-0005-0000-0000-00008B040000}"/>
    <cellStyle name="_방동_원평_옥상조경내역서1026_신장초내역_고척개략공사비(주민설명회)_1.토목내역서" xfId="1165" xr:uid="{00000000-0005-0000-0000-00008C040000}"/>
    <cellStyle name="_방동_원평_옥상조경내역서1026_신장초내역_고척개략공사비(주민설명회)_변경내역서(Fast-0707)" xfId="1166" xr:uid="{00000000-0005-0000-0000-00008D040000}"/>
    <cellStyle name="_방동_원평_옥상조경내역서1026_신장초내역_고척개략공사비(주민설명회)_변경내역서(Fast-0723)" xfId="1167" xr:uid="{00000000-0005-0000-0000-00008E040000}"/>
    <cellStyle name="_방동_원평_옥상조경내역서1026_신장초내역_고척개략공사비(주민설명회)_변경내역서(Fast-Track2)" xfId="1168" xr:uid="{00000000-0005-0000-0000-00008F040000}"/>
    <cellStyle name="_방동_원평_옥상조경내역서1026_신장초내역_고척공원내역(0929)-1차분" xfId="1169" xr:uid="{00000000-0005-0000-0000-000090040000}"/>
    <cellStyle name="_방동_원평_옥상조경내역서1026_신장초내역_고척공원내역(0929)-1차분_1.토목내역서" xfId="1170" xr:uid="{00000000-0005-0000-0000-000091040000}"/>
    <cellStyle name="_방동_원평_옥상조경내역서1026_신장초내역_고척공원내역(0929)-1차분_변경내역서(Fast-0707)" xfId="1171" xr:uid="{00000000-0005-0000-0000-000092040000}"/>
    <cellStyle name="_방동_원평_옥상조경내역서1026_신장초내역_고척공원내역(0929)-1차분_변경내역서(Fast-0723)" xfId="1172" xr:uid="{00000000-0005-0000-0000-000093040000}"/>
    <cellStyle name="_방동_원평_옥상조경내역서1026_신장초내역_고척공원내역(0929)-1차분_변경내역서(Fast-Track2)" xfId="1173" xr:uid="{00000000-0005-0000-0000-000094040000}"/>
    <cellStyle name="_방동_원평_옥상조경내역서1026_신장초내역_변경내역서(Fast-0707)" xfId="1174" xr:uid="{00000000-0005-0000-0000-000095040000}"/>
    <cellStyle name="_방동_원평_옥상조경내역서1026_신장초내역_변경내역서(Fast-0723)" xfId="1175" xr:uid="{00000000-0005-0000-0000-000096040000}"/>
    <cellStyle name="_방동_원평_옥상조경내역서1026_신장초내역_변경내역서(Fast-Track2)" xfId="1176" xr:uid="{00000000-0005-0000-0000-000097040000}"/>
    <cellStyle name="_방동_원평_옥상조경내역서1026_신장초내역0310" xfId="1177" xr:uid="{00000000-0005-0000-0000-000098040000}"/>
    <cellStyle name="_방동_원평_옥상조경내역서1026_신장초내역0310_1.토목내역서" xfId="1178" xr:uid="{00000000-0005-0000-0000-000099040000}"/>
    <cellStyle name="_방동_원평_옥상조경내역서1026_신장초내역0310_고척개략공사비(주민설명회)" xfId="1179" xr:uid="{00000000-0005-0000-0000-00009A040000}"/>
    <cellStyle name="_방동_원평_옥상조경내역서1026_신장초내역0310_고척개략공사비(주민설명회)_1.토목내역서" xfId="1180" xr:uid="{00000000-0005-0000-0000-00009B040000}"/>
    <cellStyle name="_방동_원평_옥상조경내역서1026_신장초내역0310_고척개략공사비(주민설명회)_변경내역서(Fast-0707)" xfId="1181" xr:uid="{00000000-0005-0000-0000-00009C040000}"/>
    <cellStyle name="_방동_원평_옥상조경내역서1026_신장초내역0310_고척개략공사비(주민설명회)_변경내역서(Fast-0723)" xfId="1182" xr:uid="{00000000-0005-0000-0000-00009D040000}"/>
    <cellStyle name="_방동_원평_옥상조경내역서1026_신장초내역0310_고척개략공사비(주민설명회)_변경내역서(Fast-Track2)" xfId="1183" xr:uid="{00000000-0005-0000-0000-00009E040000}"/>
    <cellStyle name="_방동_원평_옥상조경내역서1026_신장초내역0310_고척공원내역(0929)-1차분" xfId="1184" xr:uid="{00000000-0005-0000-0000-00009F040000}"/>
    <cellStyle name="_방동_원평_옥상조경내역서1026_신장초내역0310_고척공원내역(0929)-1차분_1.토목내역서" xfId="1185" xr:uid="{00000000-0005-0000-0000-0000A0040000}"/>
    <cellStyle name="_방동_원평_옥상조경내역서1026_신장초내역0310_고척공원내역(0929)-1차분_변경내역서(Fast-0707)" xfId="1186" xr:uid="{00000000-0005-0000-0000-0000A1040000}"/>
    <cellStyle name="_방동_원평_옥상조경내역서1026_신장초내역0310_고척공원내역(0929)-1차분_변경내역서(Fast-0723)" xfId="1187" xr:uid="{00000000-0005-0000-0000-0000A2040000}"/>
    <cellStyle name="_방동_원평_옥상조경내역서1026_신장초내역0310_고척공원내역(0929)-1차분_변경내역서(Fast-Track2)" xfId="1188" xr:uid="{00000000-0005-0000-0000-0000A3040000}"/>
    <cellStyle name="_방동_원평_옥상조경내역서1026_신장초내역0310_변경내역서(Fast-0707)" xfId="1189" xr:uid="{00000000-0005-0000-0000-0000A4040000}"/>
    <cellStyle name="_방동_원평_옥상조경내역서1026_신장초내역0310_변경내역서(Fast-0723)" xfId="1190" xr:uid="{00000000-0005-0000-0000-0000A5040000}"/>
    <cellStyle name="_방동_원평_옥상조경내역서1026_신장초내역0310_변경내역서(Fast-Track2)" xfId="1191" xr:uid="{00000000-0005-0000-0000-0000A6040000}"/>
    <cellStyle name="_방동_원평_옥상조경내역서1026_신장초내역-수정0307" xfId="1192" xr:uid="{00000000-0005-0000-0000-0000A7040000}"/>
    <cellStyle name="_방동_원평_옥상조경내역서1026_신장초내역-수정0307_1.토목내역서" xfId="1193" xr:uid="{00000000-0005-0000-0000-0000A8040000}"/>
    <cellStyle name="_방동_원평_옥상조경내역서1026_신장초내역-수정0307_고척개략공사비(주민설명회)" xfId="1194" xr:uid="{00000000-0005-0000-0000-0000A9040000}"/>
    <cellStyle name="_방동_원평_옥상조경내역서1026_신장초내역-수정0307_고척개략공사비(주민설명회)_1.토목내역서" xfId="1195" xr:uid="{00000000-0005-0000-0000-0000AA040000}"/>
    <cellStyle name="_방동_원평_옥상조경내역서1026_신장초내역-수정0307_고척개략공사비(주민설명회)_변경내역서(Fast-0707)" xfId="1196" xr:uid="{00000000-0005-0000-0000-0000AB040000}"/>
    <cellStyle name="_방동_원평_옥상조경내역서1026_신장초내역-수정0307_고척개략공사비(주민설명회)_변경내역서(Fast-0723)" xfId="1197" xr:uid="{00000000-0005-0000-0000-0000AC040000}"/>
    <cellStyle name="_방동_원평_옥상조경내역서1026_신장초내역-수정0307_고척개략공사비(주민설명회)_변경내역서(Fast-Track2)" xfId="1198" xr:uid="{00000000-0005-0000-0000-0000AD040000}"/>
    <cellStyle name="_방동_원평_옥상조경내역서1026_신장초내역-수정0307_고척공원내역(0929)-1차분" xfId="1199" xr:uid="{00000000-0005-0000-0000-0000AE040000}"/>
    <cellStyle name="_방동_원평_옥상조경내역서1026_신장초내역-수정0307_고척공원내역(0929)-1차분_1.토목내역서" xfId="1200" xr:uid="{00000000-0005-0000-0000-0000AF040000}"/>
    <cellStyle name="_방동_원평_옥상조경내역서1026_신장초내역-수정0307_고척공원내역(0929)-1차분_변경내역서(Fast-0707)" xfId="1201" xr:uid="{00000000-0005-0000-0000-0000B0040000}"/>
    <cellStyle name="_방동_원평_옥상조경내역서1026_신장초내역-수정0307_고척공원내역(0929)-1차분_변경내역서(Fast-0723)" xfId="1202" xr:uid="{00000000-0005-0000-0000-0000B1040000}"/>
    <cellStyle name="_방동_원평_옥상조경내역서1026_신장초내역-수정0307_고척공원내역(0929)-1차분_변경내역서(Fast-Track2)" xfId="1203" xr:uid="{00000000-0005-0000-0000-0000B2040000}"/>
    <cellStyle name="_방동_원평_옥상조경내역서1026_신장초내역-수정0307_변경내역서(Fast-0707)" xfId="1204" xr:uid="{00000000-0005-0000-0000-0000B3040000}"/>
    <cellStyle name="_방동_원평_옥상조경내역서1026_신장초내역-수정0307_변경내역서(Fast-0723)" xfId="1205" xr:uid="{00000000-0005-0000-0000-0000B4040000}"/>
    <cellStyle name="_방동_원평_옥상조경내역서1026_신장초내역-수정0307_변경내역서(Fast-Track2)" xfId="1206" xr:uid="{00000000-0005-0000-0000-0000B5040000}"/>
    <cellStyle name="_방동_추곡" xfId="1207" xr:uid="{00000000-0005-0000-0000-0000B6040000}"/>
    <cellStyle name="_방동_추곡_1.토목내역서" xfId="1208" xr:uid="{00000000-0005-0000-0000-0000B7040000}"/>
    <cellStyle name="_방동_추곡_고척개략공사비(주민설명회)" xfId="1209" xr:uid="{00000000-0005-0000-0000-0000B8040000}"/>
    <cellStyle name="_방동_추곡_고척개략공사비(주민설명회)_1.토목내역서" xfId="1210" xr:uid="{00000000-0005-0000-0000-0000B9040000}"/>
    <cellStyle name="_방동_추곡_고척개략공사비(주민설명회)_변경내역서(Fast-0707)" xfId="1211" xr:uid="{00000000-0005-0000-0000-0000BA040000}"/>
    <cellStyle name="_방동_추곡_고척개략공사비(주민설명회)_변경내역서(Fast-0723)" xfId="1212" xr:uid="{00000000-0005-0000-0000-0000BB040000}"/>
    <cellStyle name="_방동_추곡_고척개략공사비(주민설명회)_변경내역서(Fast-Track2)" xfId="1213" xr:uid="{00000000-0005-0000-0000-0000BC040000}"/>
    <cellStyle name="_방동_추곡_고척공원내역(0929)-1차분" xfId="1214" xr:uid="{00000000-0005-0000-0000-0000BD040000}"/>
    <cellStyle name="_방동_추곡_고척공원내역(0929)-1차분_1.토목내역서" xfId="1215" xr:uid="{00000000-0005-0000-0000-0000BE040000}"/>
    <cellStyle name="_방동_추곡_고척공원내역(0929)-1차분_변경내역서(Fast-0707)" xfId="1216" xr:uid="{00000000-0005-0000-0000-0000BF040000}"/>
    <cellStyle name="_방동_추곡_고척공원내역(0929)-1차분_변경내역서(Fast-0723)" xfId="1217" xr:uid="{00000000-0005-0000-0000-0000C0040000}"/>
    <cellStyle name="_방동_추곡_고척공원내역(0929)-1차분_변경내역서(Fast-Track2)" xfId="1218" xr:uid="{00000000-0005-0000-0000-0000C1040000}"/>
    <cellStyle name="_방동_추곡_변경내역서(Fast-0707)" xfId="1219" xr:uid="{00000000-0005-0000-0000-0000C2040000}"/>
    <cellStyle name="_방동_추곡_변경내역서(Fast-0723)" xfId="1220" xr:uid="{00000000-0005-0000-0000-0000C3040000}"/>
    <cellStyle name="_방동_추곡_변경내역서(Fast-Track2)" xfId="1221" xr:uid="{00000000-0005-0000-0000-0000C4040000}"/>
    <cellStyle name="_방동_추곡_옥상조경내역서1026" xfId="1222" xr:uid="{00000000-0005-0000-0000-0000C5040000}"/>
    <cellStyle name="_방동_추곡_옥상조경내역서1026_1.토목내역서" xfId="1223" xr:uid="{00000000-0005-0000-0000-0000C6040000}"/>
    <cellStyle name="_방동_추곡_옥상조경내역서1026_고척개략공사비(주민설명회)" xfId="1224" xr:uid="{00000000-0005-0000-0000-0000C7040000}"/>
    <cellStyle name="_방동_추곡_옥상조경내역서1026_고척개략공사비(주민설명회)_1.토목내역서" xfId="1225" xr:uid="{00000000-0005-0000-0000-0000C8040000}"/>
    <cellStyle name="_방동_추곡_옥상조경내역서1026_고척개략공사비(주민설명회)_변경내역서(Fast-0707)" xfId="1226" xr:uid="{00000000-0005-0000-0000-0000C9040000}"/>
    <cellStyle name="_방동_추곡_옥상조경내역서1026_고척개략공사비(주민설명회)_변경내역서(Fast-0723)" xfId="1227" xr:uid="{00000000-0005-0000-0000-0000CA040000}"/>
    <cellStyle name="_방동_추곡_옥상조경내역서1026_고척개략공사비(주민설명회)_변경내역서(Fast-Track2)" xfId="1228" xr:uid="{00000000-0005-0000-0000-0000CB040000}"/>
    <cellStyle name="_방동_추곡_옥상조경내역서1026_고척공원내역(0929)-1차분" xfId="1229" xr:uid="{00000000-0005-0000-0000-0000CC040000}"/>
    <cellStyle name="_방동_추곡_옥상조경내역서1026_고척공원내역(0929)-1차분_1.토목내역서" xfId="1230" xr:uid="{00000000-0005-0000-0000-0000CD040000}"/>
    <cellStyle name="_방동_추곡_옥상조경내역서1026_고척공원내역(0929)-1차분_변경내역서(Fast-0707)" xfId="1231" xr:uid="{00000000-0005-0000-0000-0000CE040000}"/>
    <cellStyle name="_방동_추곡_옥상조경내역서1026_고척공원내역(0929)-1차분_변경내역서(Fast-0723)" xfId="1232" xr:uid="{00000000-0005-0000-0000-0000CF040000}"/>
    <cellStyle name="_방동_추곡_옥상조경내역서1026_고척공원내역(0929)-1차분_변경내역서(Fast-Track2)" xfId="1233" xr:uid="{00000000-0005-0000-0000-0000D0040000}"/>
    <cellStyle name="_방동_추곡_옥상조경내역서1026_노인휴양소" xfId="1234" xr:uid="{00000000-0005-0000-0000-0000D1040000}"/>
    <cellStyle name="_방동_추곡_옥상조경내역서1026_노인휴양소_1.토목내역서" xfId="1235" xr:uid="{00000000-0005-0000-0000-0000D2040000}"/>
    <cellStyle name="_방동_추곡_옥상조경내역서1026_노인휴양소_고척개략공사비(주민설명회)" xfId="1236" xr:uid="{00000000-0005-0000-0000-0000D3040000}"/>
    <cellStyle name="_방동_추곡_옥상조경내역서1026_노인휴양소_고척개략공사비(주민설명회)_1.토목내역서" xfId="1237" xr:uid="{00000000-0005-0000-0000-0000D4040000}"/>
    <cellStyle name="_방동_추곡_옥상조경내역서1026_노인휴양소_고척개략공사비(주민설명회)_변경내역서(Fast-0707)" xfId="1238" xr:uid="{00000000-0005-0000-0000-0000D5040000}"/>
    <cellStyle name="_방동_추곡_옥상조경내역서1026_노인휴양소_고척개략공사비(주민설명회)_변경내역서(Fast-0723)" xfId="1239" xr:uid="{00000000-0005-0000-0000-0000D6040000}"/>
    <cellStyle name="_방동_추곡_옥상조경내역서1026_노인휴양소_고척개략공사비(주민설명회)_변경내역서(Fast-Track2)" xfId="1240" xr:uid="{00000000-0005-0000-0000-0000D7040000}"/>
    <cellStyle name="_방동_추곡_옥상조경내역서1026_노인휴양소_고척공원내역(0929)-1차분" xfId="1241" xr:uid="{00000000-0005-0000-0000-0000D8040000}"/>
    <cellStyle name="_방동_추곡_옥상조경내역서1026_노인휴양소_고척공원내역(0929)-1차분_1.토목내역서" xfId="1242" xr:uid="{00000000-0005-0000-0000-0000D9040000}"/>
    <cellStyle name="_방동_추곡_옥상조경내역서1026_노인휴양소_고척공원내역(0929)-1차분_변경내역서(Fast-0707)" xfId="1243" xr:uid="{00000000-0005-0000-0000-0000DA040000}"/>
    <cellStyle name="_방동_추곡_옥상조경내역서1026_노인휴양소_고척공원내역(0929)-1차분_변경내역서(Fast-0723)" xfId="1244" xr:uid="{00000000-0005-0000-0000-0000DB040000}"/>
    <cellStyle name="_방동_추곡_옥상조경내역서1026_노인휴양소_고척공원내역(0929)-1차분_변경내역서(Fast-Track2)" xfId="1245" xr:uid="{00000000-0005-0000-0000-0000DC040000}"/>
    <cellStyle name="_방동_추곡_옥상조경내역서1026_노인휴양소_변경내역서(Fast-0707)" xfId="1246" xr:uid="{00000000-0005-0000-0000-0000DD040000}"/>
    <cellStyle name="_방동_추곡_옥상조경내역서1026_노인휴양소_변경내역서(Fast-0723)" xfId="1247" xr:uid="{00000000-0005-0000-0000-0000DE040000}"/>
    <cellStyle name="_방동_추곡_옥상조경내역서1026_노인휴양소_변경내역서(Fast-Track2)" xfId="1248" xr:uid="{00000000-0005-0000-0000-0000DF040000}"/>
    <cellStyle name="_방동_추곡_옥상조경내역서1026_녹지대 보수공사" xfId="1249" xr:uid="{00000000-0005-0000-0000-0000E0040000}"/>
    <cellStyle name="_방동_추곡_옥상조경내역서1026_녹지대 보수공사_1.토목내역서" xfId="1250" xr:uid="{00000000-0005-0000-0000-0000E1040000}"/>
    <cellStyle name="_방동_추곡_옥상조경내역서1026_녹지대 보수공사_고척개략공사비(주민설명회)" xfId="1251" xr:uid="{00000000-0005-0000-0000-0000E2040000}"/>
    <cellStyle name="_방동_추곡_옥상조경내역서1026_녹지대 보수공사_고척개략공사비(주민설명회)_1.토목내역서" xfId="1252" xr:uid="{00000000-0005-0000-0000-0000E3040000}"/>
    <cellStyle name="_방동_추곡_옥상조경내역서1026_녹지대 보수공사_고척개략공사비(주민설명회)_변경내역서(Fast-0707)" xfId="1253" xr:uid="{00000000-0005-0000-0000-0000E4040000}"/>
    <cellStyle name="_방동_추곡_옥상조경내역서1026_녹지대 보수공사_고척개략공사비(주민설명회)_변경내역서(Fast-0723)" xfId="1254" xr:uid="{00000000-0005-0000-0000-0000E5040000}"/>
    <cellStyle name="_방동_추곡_옥상조경내역서1026_녹지대 보수공사_고척개략공사비(주민설명회)_변경내역서(Fast-Track2)" xfId="1255" xr:uid="{00000000-0005-0000-0000-0000E6040000}"/>
    <cellStyle name="_방동_추곡_옥상조경내역서1026_녹지대 보수공사_고척공원내역(0929)-1차분" xfId="1256" xr:uid="{00000000-0005-0000-0000-0000E7040000}"/>
    <cellStyle name="_방동_추곡_옥상조경내역서1026_녹지대 보수공사_고척공원내역(0929)-1차분_1.토목내역서" xfId="1257" xr:uid="{00000000-0005-0000-0000-0000E8040000}"/>
    <cellStyle name="_방동_추곡_옥상조경내역서1026_녹지대 보수공사_고척공원내역(0929)-1차분_변경내역서(Fast-0707)" xfId="1258" xr:uid="{00000000-0005-0000-0000-0000E9040000}"/>
    <cellStyle name="_방동_추곡_옥상조경내역서1026_녹지대 보수공사_고척공원내역(0929)-1차분_변경내역서(Fast-0723)" xfId="1259" xr:uid="{00000000-0005-0000-0000-0000EA040000}"/>
    <cellStyle name="_방동_추곡_옥상조경내역서1026_녹지대 보수공사_고척공원내역(0929)-1차분_변경내역서(Fast-Track2)" xfId="1260" xr:uid="{00000000-0005-0000-0000-0000EB040000}"/>
    <cellStyle name="_방동_추곡_옥상조경내역서1026_녹지대 보수공사_변경내역서(Fast-0707)" xfId="1261" xr:uid="{00000000-0005-0000-0000-0000EC040000}"/>
    <cellStyle name="_방동_추곡_옥상조경내역서1026_녹지대 보수공사_변경내역서(Fast-0723)" xfId="1262" xr:uid="{00000000-0005-0000-0000-0000ED040000}"/>
    <cellStyle name="_방동_추곡_옥상조경내역서1026_녹지대 보수공사_변경내역서(Fast-Track2)" xfId="1263" xr:uid="{00000000-0005-0000-0000-0000EE040000}"/>
    <cellStyle name="_방동_추곡_옥상조경내역서1026_변경내역서(Fast-0707)" xfId="1264" xr:uid="{00000000-0005-0000-0000-0000EF040000}"/>
    <cellStyle name="_방동_추곡_옥상조경내역서1026_변경내역서(Fast-0723)" xfId="1265" xr:uid="{00000000-0005-0000-0000-0000F0040000}"/>
    <cellStyle name="_방동_추곡_옥상조경내역서1026_변경내역서(Fast-Track2)" xfId="1266" xr:uid="{00000000-0005-0000-0000-0000F1040000}"/>
    <cellStyle name="_방동_추곡_옥상조경내역서1026_시설정비0315" xfId="1267" xr:uid="{00000000-0005-0000-0000-0000F2040000}"/>
    <cellStyle name="_방동_추곡_옥상조경내역서1026_시설정비0315_1.토목내역서" xfId="1268" xr:uid="{00000000-0005-0000-0000-0000F3040000}"/>
    <cellStyle name="_방동_추곡_옥상조경내역서1026_시설정비0315_고척개략공사비(주민설명회)" xfId="1269" xr:uid="{00000000-0005-0000-0000-0000F4040000}"/>
    <cellStyle name="_방동_추곡_옥상조경내역서1026_시설정비0315_고척개략공사비(주민설명회)_1.토목내역서" xfId="1270" xr:uid="{00000000-0005-0000-0000-0000F5040000}"/>
    <cellStyle name="_방동_추곡_옥상조경내역서1026_시설정비0315_고척개략공사비(주민설명회)_변경내역서(Fast-0707)" xfId="1271" xr:uid="{00000000-0005-0000-0000-0000F6040000}"/>
    <cellStyle name="_방동_추곡_옥상조경내역서1026_시설정비0315_고척개략공사비(주민설명회)_변경내역서(Fast-0723)" xfId="1272" xr:uid="{00000000-0005-0000-0000-0000F7040000}"/>
    <cellStyle name="_방동_추곡_옥상조경내역서1026_시설정비0315_고척개략공사비(주민설명회)_변경내역서(Fast-Track2)" xfId="1273" xr:uid="{00000000-0005-0000-0000-0000F8040000}"/>
    <cellStyle name="_방동_추곡_옥상조경내역서1026_시설정비0315_고척공원내역(0929)-1차분" xfId="1274" xr:uid="{00000000-0005-0000-0000-0000F9040000}"/>
    <cellStyle name="_방동_추곡_옥상조경내역서1026_시설정비0315_고척공원내역(0929)-1차분_1.토목내역서" xfId="1275" xr:uid="{00000000-0005-0000-0000-0000FA040000}"/>
    <cellStyle name="_방동_추곡_옥상조경내역서1026_시설정비0315_고척공원내역(0929)-1차분_변경내역서(Fast-0707)" xfId="1276" xr:uid="{00000000-0005-0000-0000-0000FB040000}"/>
    <cellStyle name="_방동_추곡_옥상조경내역서1026_시설정비0315_고척공원내역(0929)-1차분_변경내역서(Fast-0723)" xfId="1277" xr:uid="{00000000-0005-0000-0000-0000FC040000}"/>
    <cellStyle name="_방동_추곡_옥상조경내역서1026_시설정비0315_고척공원내역(0929)-1차분_변경내역서(Fast-Track2)" xfId="1278" xr:uid="{00000000-0005-0000-0000-0000FD040000}"/>
    <cellStyle name="_방동_추곡_옥상조경내역서1026_시설정비0315_변경내역서(Fast-0707)" xfId="1279" xr:uid="{00000000-0005-0000-0000-0000FE040000}"/>
    <cellStyle name="_방동_추곡_옥상조경내역서1026_시설정비0315_변경내역서(Fast-0723)" xfId="1280" xr:uid="{00000000-0005-0000-0000-0000FF040000}"/>
    <cellStyle name="_방동_추곡_옥상조경내역서1026_시설정비0315_변경내역서(Fast-Track2)" xfId="1281" xr:uid="{00000000-0005-0000-0000-000000050000}"/>
    <cellStyle name="_방동_추곡_옥상조경내역서1026_시설정비및보완내역서" xfId="1282" xr:uid="{00000000-0005-0000-0000-000001050000}"/>
    <cellStyle name="_방동_추곡_옥상조경내역서1026_시설정비및보완내역서_1.토목내역서" xfId="1283" xr:uid="{00000000-0005-0000-0000-000002050000}"/>
    <cellStyle name="_방동_추곡_옥상조경내역서1026_시설정비및보완내역서_고척개략공사비(주민설명회)" xfId="1284" xr:uid="{00000000-0005-0000-0000-000003050000}"/>
    <cellStyle name="_방동_추곡_옥상조경내역서1026_시설정비및보완내역서_고척개략공사비(주민설명회)_1.토목내역서" xfId="1285" xr:uid="{00000000-0005-0000-0000-000004050000}"/>
    <cellStyle name="_방동_추곡_옥상조경내역서1026_시설정비및보완내역서_고척개략공사비(주민설명회)_변경내역서(Fast-0707)" xfId="1286" xr:uid="{00000000-0005-0000-0000-000005050000}"/>
    <cellStyle name="_방동_추곡_옥상조경내역서1026_시설정비및보완내역서_고척개략공사비(주민설명회)_변경내역서(Fast-0723)" xfId="1287" xr:uid="{00000000-0005-0000-0000-000006050000}"/>
    <cellStyle name="_방동_추곡_옥상조경내역서1026_시설정비및보완내역서_고척개략공사비(주민설명회)_변경내역서(Fast-Track2)" xfId="1288" xr:uid="{00000000-0005-0000-0000-000007050000}"/>
    <cellStyle name="_방동_추곡_옥상조경내역서1026_시설정비및보완내역서_고척공원내역(0929)-1차분" xfId="1289" xr:uid="{00000000-0005-0000-0000-000008050000}"/>
    <cellStyle name="_방동_추곡_옥상조경내역서1026_시설정비및보완내역서_고척공원내역(0929)-1차분_1.토목내역서" xfId="1290" xr:uid="{00000000-0005-0000-0000-000009050000}"/>
    <cellStyle name="_방동_추곡_옥상조경내역서1026_시설정비및보완내역서_고척공원내역(0929)-1차분_변경내역서(Fast-0707)" xfId="1291" xr:uid="{00000000-0005-0000-0000-00000A050000}"/>
    <cellStyle name="_방동_추곡_옥상조경내역서1026_시설정비및보완내역서_고척공원내역(0929)-1차분_변경내역서(Fast-0723)" xfId="1292" xr:uid="{00000000-0005-0000-0000-00000B050000}"/>
    <cellStyle name="_방동_추곡_옥상조경내역서1026_시설정비및보완내역서_고척공원내역(0929)-1차분_변경내역서(Fast-Track2)" xfId="1293" xr:uid="{00000000-0005-0000-0000-00000C050000}"/>
    <cellStyle name="_방동_추곡_옥상조경내역서1026_시설정비및보완내역서_변경내역서(Fast-0707)" xfId="1294" xr:uid="{00000000-0005-0000-0000-00000D050000}"/>
    <cellStyle name="_방동_추곡_옥상조경내역서1026_시설정비및보완내역서_변경내역서(Fast-0723)" xfId="1295" xr:uid="{00000000-0005-0000-0000-00000E050000}"/>
    <cellStyle name="_방동_추곡_옥상조경내역서1026_시설정비및보완내역서_변경내역서(Fast-Track2)" xfId="1296" xr:uid="{00000000-0005-0000-0000-00000F050000}"/>
    <cellStyle name="_방동_추곡_옥상조경내역서1026_신장초내역" xfId="1297" xr:uid="{00000000-0005-0000-0000-000010050000}"/>
    <cellStyle name="_방동_추곡_옥상조경내역서1026_신장초내역_1.토목내역서" xfId="1298" xr:uid="{00000000-0005-0000-0000-000011050000}"/>
    <cellStyle name="_방동_추곡_옥상조경내역서1026_신장초내역_고척개략공사비(주민설명회)" xfId="1299" xr:uid="{00000000-0005-0000-0000-000012050000}"/>
    <cellStyle name="_방동_추곡_옥상조경내역서1026_신장초내역_고척개략공사비(주민설명회)_1.토목내역서" xfId="1300" xr:uid="{00000000-0005-0000-0000-000013050000}"/>
    <cellStyle name="_방동_추곡_옥상조경내역서1026_신장초내역_고척개략공사비(주민설명회)_변경내역서(Fast-0707)" xfId="1301" xr:uid="{00000000-0005-0000-0000-000014050000}"/>
    <cellStyle name="_방동_추곡_옥상조경내역서1026_신장초내역_고척개략공사비(주민설명회)_변경내역서(Fast-0723)" xfId="1302" xr:uid="{00000000-0005-0000-0000-000015050000}"/>
    <cellStyle name="_방동_추곡_옥상조경내역서1026_신장초내역_고척개략공사비(주민설명회)_변경내역서(Fast-Track2)" xfId="1303" xr:uid="{00000000-0005-0000-0000-000016050000}"/>
    <cellStyle name="_방동_추곡_옥상조경내역서1026_신장초내역_고척공원내역(0929)-1차분" xfId="1304" xr:uid="{00000000-0005-0000-0000-000017050000}"/>
    <cellStyle name="_방동_추곡_옥상조경내역서1026_신장초내역_고척공원내역(0929)-1차분_1.토목내역서" xfId="1305" xr:uid="{00000000-0005-0000-0000-000018050000}"/>
    <cellStyle name="_방동_추곡_옥상조경내역서1026_신장초내역_고척공원내역(0929)-1차분_변경내역서(Fast-0707)" xfId="1306" xr:uid="{00000000-0005-0000-0000-000019050000}"/>
    <cellStyle name="_방동_추곡_옥상조경내역서1026_신장초내역_고척공원내역(0929)-1차분_변경내역서(Fast-0723)" xfId="1307" xr:uid="{00000000-0005-0000-0000-00001A050000}"/>
    <cellStyle name="_방동_추곡_옥상조경내역서1026_신장초내역_고척공원내역(0929)-1차분_변경내역서(Fast-Track2)" xfId="1308" xr:uid="{00000000-0005-0000-0000-00001B050000}"/>
    <cellStyle name="_방동_추곡_옥상조경내역서1026_신장초내역_변경내역서(Fast-0707)" xfId="1309" xr:uid="{00000000-0005-0000-0000-00001C050000}"/>
    <cellStyle name="_방동_추곡_옥상조경내역서1026_신장초내역_변경내역서(Fast-0723)" xfId="1310" xr:uid="{00000000-0005-0000-0000-00001D050000}"/>
    <cellStyle name="_방동_추곡_옥상조경내역서1026_신장초내역_변경내역서(Fast-Track2)" xfId="1311" xr:uid="{00000000-0005-0000-0000-00001E050000}"/>
    <cellStyle name="_방동_추곡_옥상조경내역서1026_신장초내역0310" xfId="1312" xr:uid="{00000000-0005-0000-0000-00001F050000}"/>
    <cellStyle name="_방동_추곡_옥상조경내역서1026_신장초내역0310_1.토목내역서" xfId="1313" xr:uid="{00000000-0005-0000-0000-000020050000}"/>
    <cellStyle name="_방동_추곡_옥상조경내역서1026_신장초내역0310_고척개략공사비(주민설명회)" xfId="1314" xr:uid="{00000000-0005-0000-0000-000021050000}"/>
    <cellStyle name="_방동_추곡_옥상조경내역서1026_신장초내역0310_고척개략공사비(주민설명회)_1.토목내역서" xfId="1315" xr:uid="{00000000-0005-0000-0000-000022050000}"/>
    <cellStyle name="_방동_추곡_옥상조경내역서1026_신장초내역0310_고척개략공사비(주민설명회)_변경내역서(Fast-0707)" xfId="1316" xr:uid="{00000000-0005-0000-0000-000023050000}"/>
    <cellStyle name="_방동_추곡_옥상조경내역서1026_신장초내역0310_고척개략공사비(주민설명회)_변경내역서(Fast-0723)" xfId="1317" xr:uid="{00000000-0005-0000-0000-000024050000}"/>
    <cellStyle name="_방동_추곡_옥상조경내역서1026_신장초내역0310_고척개략공사비(주민설명회)_변경내역서(Fast-Track2)" xfId="1318" xr:uid="{00000000-0005-0000-0000-000025050000}"/>
    <cellStyle name="_방동_추곡_옥상조경내역서1026_신장초내역0310_고척공원내역(0929)-1차분" xfId="1319" xr:uid="{00000000-0005-0000-0000-000026050000}"/>
    <cellStyle name="_방동_추곡_옥상조경내역서1026_신장초내역0310_고척공원내역(0929)-1차분_1.토목내역서" xfId="1320" xr:uid="{00000000-0005-0000-0000-000027050000}"/>
    <cellStyle name="_방동_추곡_옥상조경내역서1026_신장초내역0310_고척공원내역(0929)-1차분_변경내역서(Fast-0707)" xfId="1321" xr:uid="{00000000-0005-0000-0000-000028050000}"/>
    <cellStyle name="_방동_추곡_옥상조경내역서1026_신장초내역0310_고척공원내역(0929)-1차분_변경내역서(Fast-0723)" xfId="1322" xr:uid="{00000000-0005-0000-0000-000029050000}"/>
    <cellStyle name="_방동_추곡_옥상조경내역서1026_신장초내역0310_고척공원내역(0929)-1차분_변경내역서(Fast-Track2)" xfId="1323" xr:uid="{00000000-0005-0000-0000-00002A050000}"/>
    <cellStyle name="_방동_추곡_옥상조경내역서1026_신장초내역0310_변경내역서(Fast-0707)" xfId="1324" xr:uid="{00000000-0005-0000-0000-00002B050000}"/>
    <cellStyle name="_방동_추곡_옥상조경내역서1026_신장초내역0310_변경내역서(Fast-0723)" xfId="1325" xr:uid="{00000000-0005-0000-0000-00002C050000}"/>
    <cellStyle name="_방동_추곡_옥상조경내역서1026_신장초내역0310_변경내역서(Fast-Track2)" xfId="1326" xr:uid="{00000000-0005-0000-0000-00002D050000}"/>
    <cellStyle name="_방동_추곡_옥상조경내역서1026_신장초내역-수정0307" xfId="1327" xr:uid="{00000000-0005-0000-0000-00002E050000}"/>
    <cellStyle name="_방동_추곡_옥상조경내역서1026_신장초내역-수정0307_1.토목내역서" xfId="1328" xr:uid="{00000000-0005-0000-0000-00002F050000}"/>
    <cellStyle name="_방동_추곡_옥상조경내역서1026_신장초내역-수정0307_고척개략공사비(주민설명회)" xfId="1329" xr:uid="{00000000-0005-0000-0000-000030050000}"/>
    <cellStyle name="_방동_추곡_옥상조경내역서1026_신장초내역-수정0307_고척개략공사비(주민설명회)_1.토목내역서" xfId="1330" xr:uid="{00000000-0005-0000-0000-000031050000}"/>
    <cellStyle name="_방동_추곡_옥상조경내역서1026_신장초내역-수정0307_고척개략공사비(주민설명회)_변경내역서(Fast-0707)" xfId="1331" xr:uid="{00000000-0005-0000-0000-000032050000}"/>
    <cellStyle name="_방동_추곡_옥상조경내역서1026_신장초내역-수정0307_고척개략공사비(주민설명회)_변경내역서(Fast-0723)" xfId="1332" xr:uid="{00000000-0005-0000-0000-000033050000}"/>
    <cellStyle name="_방동_추곡_옥상조경내역서1026_신장초내역-수정0307_고척개략공사비(주민설명회)_변경내역서(Fast-Track2)" xfId="1333" xr:uid="{00000000-0005-0000-0000-000034050000}"/>
    <cellStyle name="_방동_추곡_옥상조경내역서1026_신장초내역-수정0307_고척공원내역(0929)-1차분" xfId="1334" xr:uid="{00000000-0005-0000-0000-000035050000}"/>
    <cellStyle name="_방동_추곡_옥상조경내역서1026_신장초내역-수정0307_고척공원내역(0929)-1차분_1.토목내역서" xfId="1335" xr:uid="{00000000-0005-0000-0000-000036050000}"/>
    <cellStyle name="_방동_추곡_옥상조경내역서1026_신장초내역-수정0307_고척공원내역(0929)-1차분_변경내역서(Fast-0707)" xfId="1336" xr:uid="{00000000-0005-0000-0000-000037050000}"/>
    <cellStyle name="_방동_추곡_옥상조경내역서1026_신장초내역-수정0307_고척공원내역(0929)-1차분_변경내역서(Fast-0723)" xfId="1337" xr:uid="{00000000-0005-0000-0000-000038050000}"/>
    <cellStyle name="_방동_추곡_옥상조경내역서1026_신장초내역-수정0307_고척공원내역(0929)-1차분_변경내역서(Fast-Track2)" xfId="1338" xr:uid="{00000000-0005-0000-0000-000039050000}"/>
    <cellStyle name="_방동_추곡_옥상조경내역서1026_신장초내역-수정0307_변경내역서(Fast-0707)" xfId="1339" xr:uid="{00000000-0005-0000-0000-00003A050000}"/>
    <cellStyle name="_방동_추곡_옥상조경내역서1026_신장초내역-수정0307_변경내역서(Fast-0723)" xfId="1340" xr:uid="{00000000-0005-0000-0000-00003B050000}"/>
    <cellStyle name="_방동_추곡_옥상조경내역서1026_신장초내역-수정0307_변경내역서(Fast-Track2)" xfId="1341" xr:uid="{00000000-0005-0000-0000-00003C050000}"/>
    <cellStyle name="_변경내역서(Fast-Track2)" xfId="1342" xr:uid="{00000000-0005-0000-0000-00003D050000}"/>
    <cellStyle name="_분당구-지압보도-1024" xfId="1343" xr:uid="{00000000-0005-0000-0000-00003E050000}"/>
    <cellStyle name="_분당구-지압보도-1024_1.토목내역서" xfId="1344" xr:uid="{00000000-0005-0000-0000-00003F050000}"/>
    <cellStyle name="_분당구-지압보도-1024_고척개략공사비(주민설명회)" xfId="1345" xr:uid="{00000000-0005-0000-0000-000040050000}"/>
    <cellStyle name="_분당구-지압보도-1024_고척개략공사비(주민설명회)_1.토목내역서" xfId="1346" xr:uid="{00000000-0005-0000-0000-000041050000}"/>
    <cellStyle name="_분당구-지압보도-1024_고척개략공사비(주민설명회)_변경내역서(Fast-0707)" xfId="1347" xr:uid="{00000000-0005-0000-0000-000042050000}"/>
    <cellStyle name="_분당구-지압보도-1024_고척개략공사비(주민설명회)_변경내역서(Fast-0723)" xfId="1348" xr:uid="{00000000-0005-0000-0000-000043050000}"/>
    <cellStyle name="_분당구-지압보도-1024_고척개략공사비(주민설명회)_변경내역서(Fast-Track2)" xfId="1349" xr:uid="{00000000-0005-0000-0000-000044050000}"/>
    <cellStyle name="_분당구-지압보도-1024_고척공원내역(0929)-1차분" xfId="1350" xr:uid="{00000000-0005-0000-0000-000045050000}"/>
    <cellStyle name="_분당구-지압보도-1024_고척공원내역(0929)-1차분_1.토목내역서" xfId="1351" xr:uid="{00000000-0005-0000-0000-000046050000}"/>
    <cellStyle name="_분당구-지압보도-1024_고척공원내역(0929)-1차분_변경내역서(Fast-0707)" xfId="1352" xr:uid="{00000000-0005-0000-0000-000047050000}"/>
    <cellStyle name="_분당구-지압보도-1024_고척공원내역(0929)-1차분_변경내역서(Fast-0723)" xfId="1353" xr:uid="{00000000-0005-0000-0000-000048050000}"/>
    <cellStyle name="_분당구-지압보도-1024_고척공원내역(0929)-1차분_변경내역서(Fast-Track2)" xfId="1354" xr:uid="{00000000-0005-0000-0000-000049050000}"/>
    <cellStyle name="_분당구-지압보도-1024_노인휴양소" xfId="1355" xr:uid="{00000000-0005-0000-0000-00004A050000}"/>
    <cellStyle name="_분당구-지압보도-1024_노인휴양소_1.토목내역서" xfId="1356" xr:uid="{00000000-0005-0000-0000-00004B050000}"/>
    <cellStyle name="_분당구-지압보도-1024_노인휴양소_고척개략공사비(주민설명회)" xfId="1357" xr:uid="{00000000-0005-0000-0000-00004C050000}"/>
    <cellStyle name="_분당구-지압보도-1024_노인휴양소_고척개략공사비(주민설명회)_1.토목내역서" xfId="1358" xr:uid="{00000000-0005-0000-0000-00004D050000}"/>
    <cellStyle name="_분당구-지압보도-1024_노인휴양소_고척개략공사비(주민설명회)_변경내역서(Fast-0707)" xfId="1359" xr:uid="{00000000-0005-0000-0000-00004E050000}"/>
    <cellStyle name="_분당구-지압보도-1024_노인휴양소_고척개략공사비(주민설명회)_변경내역서(Fast-0723)" xfId="1360" xr:uid="{00000000-0005-0000-0000-00004F050000}"/>
    <cellStyle name="_분당구-지압보도-1024_노인휴양소_고척개략공사비(주민설명회)_변경내역서(Fast-Track2)" xfId="1361" xr:uid="{00000000-0005-0000-0000-000050050000}"/>
    <cellStyle name="_분당구-지압보도-1024_노인휴양소_고척공원내역(0929)-1차분" xfId="1362" xr:uid="{00000000-0005-0000-0000-000051050000}"/>
    <cellStyle name="_분당구-지압보도-1024_노인휴양소_고척공원내역(0929)-1차분_1.토목내역서" xfId="1363" xr:uid="{00000000-0005-0000-0000-000052050000}"/>
    <cellStyle name="_분당구-지압보도-1024_노인휴양소_고척공원내역(0929)-1차분_변경내역서(Fast-0707)" xfId="1364" xr:uid="{00000000-0005-0000-0000-000053050000}"/>
    <cellStyle name="_분당구-지압보도-1024_노인휴양소_고척공원내역(0929)-1차분_변경내역서(Fast-0723)" xfId="1365" xr:uid="{00000000-0005-0000-0000-000054050000}"/>
    <cellStyle name="_분당구-지압보도-1024_노인휴양소_고척공원내역(0929)-1차분_변경내역서(Fast-Track2)" xfId="1366" xr:uid="{00000000-0005-0000-0000-000055050000}"/>
    <cellStyle name="_분당구-지압보도-1024_노인휴양소_변경내역서(Fast-0707)" xfId="1367" xr:uid="{00000000-0005-0000-0000-000056050000}"/>
    <cellStyle name="_분당구-지압보도-1024_노인휴양소_변경내역서(Fast-0723)" xfId="1368" xr:uid="{00000000-0005-0000-0000-000057050000}"/>
    <cellStyle name="_분당구-지압보도-1024_노인휴양소_변경내역서(Fast-Track2)" xfId="1369" xr:uid="{00000000-0005-0000-0000-000058050000}"/>
    <cellStyle name="_분당구-지압보도-1024_녹지대 보수공사" xfId="1370" xr:uid="{00000000-0005-0000-0000-000059050000}"/>
    <cellStyle name="_분당구-지압보도-1024_녹지대 보수공사_1.토목내역서" xfId="1371" xr:uid="{00000000-0005-0000-0000-00005A050000}"/>
    <cellStyle name="_분당구-지압보도-1024_녹지대 보수공사_고척개략공사비(주민설명회)" xfId="1372" xr:uid="{00000000-0005-0000-0000-00005B050000}"/>
    <cellStyle name="_분당구-지압보도-1024_녹지대 보수공사_고척개략공사비(주민설명회)_1.토목내역서" xfId="1373" xr:uid="{00000000-0005-0000-0000-00005C050000}"/>
    <cellStyle name="_분당구-지압보도-1024_녹지대 보수공사_고척개략공사비(주민설명회)_변경내역서(Fast-0707)" xfId="1374" xr:uid="{00000000-0005-0000-0000-00005D050000}"/>
    <cellStyle name="_분당구-지압보도-1024_녹지대 보수공사_고척개략공사비(주민설명회)_변경내역서(Fast-0723)" xfId="1375" xr:uid="{00000000-0005-0000-0000-00005E050000}"/>
    <cellStyle name="_분당구-지압보도-1024_녹지대 보수공사_고척개략공사비(주민설명회)_변경내역서(Fast-Track2)" xfId="1376" xr:uid="{00000000-0005-0000-0000-00005F050000}"/>
    <cellStyle name="_분당구-지압보도-1024_녹지대 보수공사_고척공원내역(0929)-1차분" xfId="1377" xr:uid="{00000000-0005-0000-0000-000060050000}"/>
    <cellStyle name="_분당구-지압보도-1024_녹지대 보수공사_고척공원내역(0929)-1차분_1.토목내역서" xfId="1378" xr:uid="{00000000-0005-0000-0000-000061050000}"/>
    <cellStyle name="_분당구-지압보도-1024_녹지대 보수공사_고척공원내역(0929)-1차분_변경내역서(Fast-0707)" xfId="1379" xr:uid="{00000000-0005-0000-0000-000062050000}"/>
    <cellStyle name="_분당구-지압보도-1024_녹지대 보수공사_고척공원내역(0929)-1차분_변경내역서(Fast-0723)" xfId="1380" xr:uid="{00000000-0005-0000-0000-000063050000}"/>
    <cellStyle name="_분당구-지압보도-1024_녹지대 보수공사_고척공원내역(0929)-1차분_변경내역서(Fast-Track2)" xfId="1381" xr:uid="{00000000-0005-0000-0000-000064050000}"/>
    <cellStyle name="_분당구-지압보도-1024_녹지대 보수공사_변경내역서(Fast-0707)" xfId="1382" xr:uid="{00000000-0005-0000-0000-000065050000}"/>
    <cellStyle name="_분당구-지압보도-1024_녹지대 보수공사_변경내역서(Fast-0723)" xfId="1383" xr:uid="{00000000-0005-0000-0000-000066050000}"/>
    <cellStyle name="_분당구-지압보도-1024_녹지대 보수공사_변경내역서(Fast-Track2)" xfId="1384" xr:uid="{00000000-0005-0000-0000-000067050000}"/>
    <cellStyle name="_분당구-지압보도-1024_변경내역서(Fast-0707)" xfId="1385" xr:uid="{00000000-0005-0000-0000-000068050000}"/>
    <cellStyle name="_분당구-지압보도-1024_변경내역서(Fast-0723)" xfId="1386" xr:uid="{00000000-0005-0000-0000-000069050000}"/>
    <cellStyle name="_분당구-지압보도-1024_변경내역서(Fast-Track2)" xfId="1387" xr:uid="{00000000-0005-0000-0000-00006A050000}"/>
    <cellStyle name="_분당구-지압보도-1024_시설정비0315" xfId="1388" xr:uid="{00000000-0005-0000-0000-00006B050000}"/>
    <cellStyle name="_분당구-지압보도-1024_시설정비0315_1.토목내역서" xfId="1389" xr:uid="{00000000-0005-0000-0000-00006C050000}"/>
    <cellStyle name="_분당구-지압보도-1024_시설정비0315_고척개략공사비(주민설명회)" xfId="1390" xr:uid="{00000000-0005-0000-0000-00006D050000}"/>
    <cellStyle name="_분당구-지압보도-1024_시설정비0315_고척개략공사비(주민설명회)_1.토목내역서" xfId="1391" xr:uid="{00000000-0005-0000-0000-00006E050000}"/>
    <cellStyle name="_분당구-지압보도-1024_시설정비0315_고척개략공사비(주민설명회)_변경내역서(Fast-0707)" xfId="1392" xr:uid="{00000000-0005-0000-0000-00006F050000}"/>
    <cellStyle name="_분당구-지압보도-1024_시설정비0315_고척개략공사비(주민설명회)_변경내역서(Fast-0723)" xfId="1393" xr:uid="{00000000-0005-0000-0000-000070050000}"/>
    <cellStyle name="_분당구-지압보도-1024_시설정비0315_고척개략공사비(주민설명회)_변경내역서(Fast-Track2)" xfId="1394" xr:uid="{00000000-0005-0000-0000-000071050000}"/>
    <cellStyle name="_분당구-지압보도-1024_시설정비0315_고척공원내역(0929)-1차분" xfId="1395" xr:uid="{00000000-0005-0000-0000-000072050000}"/>
    <cellStyle name="_분당구-지압보도-1024_시설정비0315_고척공원내역(0929)-1차분_1.토목내역서" xfId="1396" xr:uid="{00000000-0005-0000-0000-000073050000}"/>
    <cellStyle name="_분당구-지압보도-1024_시설정비0315_고척공원내역(0929)-1차분_변경내역서(Fast-0707)" xfId="1397" xr:uid="{00000000-0005-0000-0000-000074050000}"/>
    <cellStyle name="_분당구-지압보도-1024_시설정비0315_고척공원내역(0929)-1차분_변경내역서(Fast-0723)" xfId="1398" xr:uid="{00000000-0005-0000-0000-000075050000}"/>
    <cellStyle name="_분당구-지압보도-1024_시설정비0315_고척공원내역(0929)-1차분_변경내역서(Fast-Track2)" xfId="1399" xr:uid="{00000000-0005-0000-0000-000076050000}"/>
    <cellStyle name="_분당구-지압보도-1024_시설정비0315_변경내역서(Fast-0707)" xfId="1400" xr:uid="{00000000-0005-0000-0000-000077050000}"/>
    <cellStyle name="_분당구-지압보도-1024_시설정비0315_변경내역서(Fast-0723)" xfId="1401" xr:uid="{00000000-0005-0000-0000-000078050000}"/>
    <cellStyle name="_분당구-지압보도-1024_시설정비0315_변경내역서(Fast-Track2)" xfId="1402" xr:uid="{00000000-0005-0000-0000-000079050000}"/>
    <cellStyle name="_분당구-지압보도-1024_시설정비및보완내역서" xfId="1403" xr:uid="{00000000-0005-0000-0000-00007A050000}"/>
    <cellStyle name="_분당구-지압보도-1024_시설정비및보완내역서_1.토목내역서" xfId="1404" xr:uid="{00000000-0005-0000-0000-00007B050000}"/>
    <cellStyle name="_분당구-지압보도-1024_시설정비및보완내역서_고척개략공사비(주민설명회)" xfId="1405" xr:uid="{00000000-0005-0000-0000-00007C050000}"/>
    <cellStyle name="_분당구-지압보도-1024_시설정비및보완내역서_고척개략공사비(주민설명회)_1.토목내역서" xfId="1406" xr:uid="{00000000-0005-0000-0000-00007D050000}"/>
    <cellStyle name="_분당구-지압보도-1024_시설정비및보완내역서_고척개략공사비(주민설명회)_변경내역서(Fast-0707)" xfId="1407" xr:uid="{00000000-0005-0000-0000-00007E050000}"/>
    <cellStyle name="_분당구-지압보도-1024_시설정비및보완내역서_고척개략공사비(주민설명회)_변경내역서(Fast-0723)" xfId="1408" xr:uid="{00000000-0005-0000-0000-00007F050000}"/>
    <cellStyle name="_분당구-지압보도-1024_시설정비및보완내역서_고척개략공사비(주민설명회)_변경내역서(Fast-Track2)" xfId="1409" xr:uid="{00000000-0005-0000-0000-000080050000}"/>
    <cellStyle name="_분당구-지압보도-1024_시설정비및보완내역서_고척공원내역(0929)-1차분" xfId="1410" xr:uid="{00000000-0005-0000-0000-000081050000}"/>
    <cellStyle name="_분당구-지압보도-1024_시설정비및보완내역서_고척공원내역(0929)-1차분_1.토목내역서" xfId="1411" xr:uid="{00000000-0005-0000-0000-000082050000}"/>
    <cellStyle name="_분당구-지압보도-1024_시설정비및보완내역서_고척공원내역(0929)-1차분_변경내역서(Fast-0707)" xfId="1412" xr:uid="{00000000-0005-0000-0000-000083050000}"/>
    <cellStyle name="_분당구-지압보도-1024_시설정비및보완내역서_고척공원내역(0929)-1차분_변경내역서(Fast-0723)" xfId="1413" xr:uid="{00000000-0005-0000-0000-000084050000}"/>
    <cellStyle name="_분당구-지압보도-1024_시설정비및보완내역서_고척공원내역(0929)-1차분_변경내역서(Fast-Track2)" xfId="1414" xr:uid="{00000000-0005-0000-0000-000085050000}"/>
    <cellStyle name="_분당구-지압보도-1024_시설정비및보완내역서_변경내역서(Fast-0707)" xfId="1415" xr:uid="{00000000-0005-0000-0000-000086050000}"/>
    <cellStyle name="_분당구-지압보도-1024_시설정비및보완내역서_변경내역서(Fast-0723)" xfId="1416" xr:uid="{00000000-0005-0000-0000-000087050000}"/>
    <cellStyle name="_분당구-지압보도-1024_시설정비및보완내역서_변경내역서(Fast-Track2)" xfId="1417" xr:uid="{00000000-0005-0000-0000-000088050000}"/>
    <cellStyle name="_분당구-지압보도-1024_신장초내역" xfId="1418" xr:uid="{00000000-0005-0000-0000-000089050000}"/>
    <cellStyle name="_분당구-지압보도-1024_신장초내역_1.토목내역서" xfId="1419" xr:uid="{00000000-0005-0000-0000-00008A050000}"/>
    <cellStyle name="_분당구-지압보도-1024_신장초내역_고척개략공사비(주민설명회)" xfId="1420" xr:uid="{00000000-0005-0000-0000-00008B050000}"/>
    <cellStyle name="_분당구-지압보도-1024_신장초내역_고척개략공사비(주민설명회)_1.토목내역서" xfId="1421" xr:uid="{00000000-0005-0000-0000-00008C050000}"/>
    <cellStyle name="_분당구-지압보도-1024_신장초내역_고척개략공사비(주민설명회)_변경내역서(Fast-0707)" xfId="1422" xr:uid="{00000000-0005-0000-0000-00008D050000}"/>
    <cellStyle name="_분당구-지압보도-1024_신장초내역_고척개략공사비(주민설명회)_변경내역서(Fast-0723)" xfId="1423" xr:uid="{00000000-0005-0000-0000-00008E050000}"/>
    <cellStyle name="_분당구-지압보도-1024_신장초내역_고척개략공사비(주민설명회)_변경내역서(Fast-Track2)" xfId="1424" xr:uid="{00000000-0005-0000-0000-00008F050000}"/>
    <cellStyle name="_분당구-지압보도-1024_신장초내역_고척공원내역(0929)-1차분" xfId="1425" xr:uid="{00000000-0005-0000-0000-000090050000}"/>
    <cellStyle name="_분당구-지압보도-1024_신장초내역_고척공원내역(0929)-1차분_1.토목내역서" xfId="1426" xr:uid="{00000000-0005-0000-0000-000091050000}"/>
    <cellStyle name="_분당구-지압보도-1024_신장초내역_고척공원내역(0929)-1차분_변경내역서(Fast-0707)" xfId="1427" xr:uid="{00000000-0005-0000-0000-000092050000}"/>
    <cellStyle name="_분당구-지압보도-1024_신장초내역_고척공원내역(0929)-1차분_변경내역서(Fast-0723)" xfId="1428" xr:uid="{00000000-0005-0000-0000-000093050000}"/>
    <cellStyle name="_분당구-지압보도-1024_신장초내역_고척공원내역(0929)-1차분_변경내역서(Fast-Track2)" xfId="1429" xr:uid="{00000000-0005-0000-0000-000094050000}"/>
    <cellStyle name="_분당구-지압보도-1024_신장초내역_변경내역서(Fast-0707)" xfId="1430" xr:uid="{00000000-0005-0000-0000-000095050000}"/>
    <cellStyle name="_분당구-지압보도-1024_신장초내역_변경내역서(Fast-0723)" xfId="1431" xr:uid="{00000000-0005-0000-0000-000096050000}"/>
    <cellStyle name="_분당구-지압보도-1024_신장초내역_변경내역서(Fast-Track2)" xfId="1432" xr:uid="{00000000-0005-0000-0000-000097050000}"/>
    <cellStyle name="_분당구-지압보도-1024_신장초내역0310" xfId="1433" xr:uid="{00000000-0005-0000-0000-000098050000}"/>
    <cellStyle name="_분당구-지압보도-1024_신장초내역0310_1.토목내역서" xfId="1434" xr:uid="{00000000-0005-0000-0000-000099050000}"/>
    <cellStyle name="_분당구-지압보도-1024_신장초내역0310_고척개략공사비(주민설명회)" xfId="1435" xr:uid="{00000000-0005-0000-0000-00009A050000}"/>
    <cellStyle name="_분당구-지압보도-1024_신장초내역0310_고척개략공사비(주민설명회)_1.토목내역서" xfId="1436" xr:uid="{00000000-0005-0000-0000-00009B050000}"/>
    <cellStyle name="_분당구-지압보도-1024_신장초내역0310_고척개략공사비(주민설명회)_변경내역서(Fast-0707)" xfId="1437" xr:uid="{00000000-0005-0000-0000-00009C050000}"/>
    <cellStyle name="_분당구-지압보도-1024_신장초내역0310_고척개략공사비(주민설명회)_변경내역서(Fast-0723)" xfId="1438" xr:uid="{00000000-0005-0000-0000-00009D050000}"/>
    <cellStyle name="_분당구-지압보도-1024_신장초내역0310_고척개략공사비(주민설명회)_변경내역서(Fast-Track2)" xfId="1439" xr:uid="{00000000-0005-0000-0000-00009E050000}"/>
    <cellStyle name="_분당구-지압보도-1024_신장초내역0310_고척공원내역(0929)-1차분" xfId="1440" xr:uid="{00000000-0005-0000-0000-00009F050000}"/>
    <cellStyle name="_분당구-지압보도-1024_신장초내역0310_고척공원내역(0929)-1차분_1.토목내역서" xfId="1441" xr:uid="{00000000-0005-0000-0000-0000A0050000}"/>
    <cellStyle name="_분당구-지압보도-1024_신장초내역0310_고척공원내역(0929)-1차분_변경내역서(Fast-0707)" xfId="1442" xr:uid="{00000000-0005-0000-0000-0000A1050000}"/>
    <cellStyle name="_분당구-지압보도-1024_신장초내역0310_고척공원내역(0929)-1차분_변경내역서(Fast-0723)" xfId="1443" xr:uid="{00000000-0005-0000-0000-0000A2050000}"/>
    <cellStyle name="_분당구-지압보도-1024_신장초내역0310_고척공원내역(0929)-1차분_변경내역서(Fast-Track2)" xfId="1444" xr:uid="{00000000-0005-0000-0000-0000A3050000}"/>
    <cellStyle name="_분당구-지압보도-1024_신장초내역0310_변경내역서(Fast-0707)" xfId="1445" xr:uid="{00000000-0005-0000-0000-0000A4050000}"/>
    <cellStyle name="_분당구-지압보도-1024_신장초내역0310_변경내역서(Fast-0723)" xfId="1446" xr:uid="{00000000-0005-0000-0000-0000A5050000}"/>
    <cellStyle name="_분당구-지압보도-1024_신장초내역0310_변경내역서(Fast-Track2)" xfId="1447" xr:uid="{00000000-0005-0000-0000-0000A6050000}"/>
    <cellStyle name="_분당구-지압보도-1024_신장초내역-수정0307" xfId="1448" xr:uid="{00000000-0005-0000-0000-0000A7050000}"/>
    <cellStyle name="_분당구-지압보도-1024_신장초내역-수정0307_1.토목내역서" xfId="1449" xr:uid="{00000000-0005-0000-0000-0000A8050000}"/>
    <cellStyle name="_분당구-지압보도-1024_신장초내역-수정0307_고척개략공사비(주민설명회)" xfId="1450" xr:uid="{00000000-0005-0000-0000-0000A9050000}"/>
    <cellStyle name="_분당구-지압보도-1024_신장초내역-수정0307_고척개략공사비(주민설명회)_1.토목내역서" xfId="1451" xr:uid="{00000000-0005-0000-0000-0000AA050000}"/>
    <cellStyle name="_분당구-지압보도-1024_신장초내역-수정0307_고척개략공사비(주민설명회)_변경내역서(Fast-0707)" xfId="1452" xr:uid="{00000000-0005-0000-0000-0000AB050000}"/>
    <cellStyle name="_분당구-지압보도-1024_신장초내역-수정0307_고척개략공사비(주민설명회)_변경내역서(Fast-0723)" xfId="1453" xr:uid="{00000000-0005-0000-0000-0000AC050000}"/>
    <cellStyle name="_분당구-지압보도-1024_신장초내역-수정0307_고척개략공사비(주민설명회)_변경내역서(Fast-Track2)" xfId="1454" xr:uid="{00000000-0005-0000-0000-0000AD050000}"/>
    <cellStyle name="_분당구-지압보도-1024_신장초내역-수정0307_고척공원내역(0929)-1차분" xfId="1455" xr:uid="{00000000-0005-0000-0000-0000AE050000}"/>
    <cellStyle name="_분당구-지압보도-1024_신장초내역-수정0307_고척공원내역(0929)-1차분_1.토목내역서" xfId="1456" xr:uid="{00000000-0005-0000-0000-0000AF050000}"/>
    <cellStyle name="_분당구-지압보도-1024_신장초내역-수정0307_고척공원내역(0929)-1차분_변경내역서(Fast-0707)" xfId="1457" xr:uid="{00000000-0005-0000-0000-0000B0050000}"/>
    <cellStyle name="_분당구-지압보도-1024_신장초내역-수정0307_고척공원내역(0929)-1차분_변경내역서(Fast-0723)" xfId="1458" xr:uid="{00000000-0005-0000-0000-0000B1050000}"/>
    <cellStyle name="_분당구-지압보도-1024_신장초내역-수정0307_고척공원내역(0929)-1차분_변경내역서(Fast-Track2)" xfId="1459" xr:uid="{00000000-0005-0000-0000-0000B2050000}"/>
    <cellStyle name="_분당구-지압보도-1024_신장초내역-수정0307_변경내역서(Fast-0707)" xfId="1460" xr:uid="{00000000-0005-0000-0000-0000B3050000}"/>
    <cellStyle name="_분당구-지압보도-1024_신장초내역-수정0307_변경내역서(Fast-0723)" xfId="1461" xr:uid="{00000000-0005-0000-0000-0000B4050000}"/>
    <cellStyle name="_분당구-지압보도-1024_신장초내역-수정0307_변경내역서(Fast-Track2)" xfId="1462" xr:uid="{00000000-0005-0000-0000-0000B5050000}"/>
    <cellStyle name="_사각파고라" xfId="1463" xr:uid="{00000000-0005-0000-0000-0000B6050000}"/>
    <cellStyle name="_사유서" xfId="1464" xr:uid="{00000000-0005-0000-0000-0000B7050000}"/>
    <cellStyle name="_사유서_1.토목내역서" xfId="1465" xr:uid="{00000000-0005-0000-0000-0000B8050000}"/>
    <cellStyle name="_사유서_내역서" xfId="1466" xr:uid="{00000000-0005-0000-0000-0000B9050000}"/>
    <cellStyle name="_사유서_내역서_1.토목내역서" xfId="1467" xr:uid="{00000000-0005-0000-0000-0000BA050000}"/>
    <cellStyle name="_산동 농협동로지소 청사 신축공사-1" xfId="1468" xr:uid="{00000000-0005-0000-0000-0000BB050000}"/>
    <cellStyle name="_산동 농협동로지소 청사 신축공사-1_1" xfId="1469" xr:uid="{00000000-0005-0000-0000-0000BC050000}"/>
    <cellStyle name="_설계서-신정공원" xfId="1470" xr:uid="{00000000-0005-0000-0000-0000BD050000}"/>
    <cellStyle name="_설계서-신정공원_1.토목내역서" xfId="1471" xr:uid="{00000000-0005-0000-0000-0000BE050000}"/>
    <cellStyle name="_송전선로입찰실행(지중+가공비교)-rev.A" xfId="1472" xr:uid="{00000000-0005-0000-0000-0000BF050000}"/>
    <cellStyle name="_수량" xfId="1473" xr:uid="{00000000-0005-0000-0000-0000C0050000}"/>
    <cellStyle name="_수량_1" xfId="1474" xr:uid="{00000000-0005-0000-0000-0000C1050000}"/>
    <cellStyle name="_수량_2" xfId="1475" xr:uid="{00000000-0005-0000-0000-0000C2050000}"/>
    <cellStyle name="_수량1" xfId="1476" xr:uid="{00000000-0005-0000-0000-0000C3050000}"/>
    <cellStyle name="_수량1_1" xfId="1477" xr:uid="{00000000-0005-0000-0000-0000C4050000}"/>
    <cellStyle name="_수량2" xfId="1478" xr:uid="{00000000-0005-0000-0000-0000C5050000}"/>
    <cellStyle name="_수량2_1" xfId="1479" xr:uid="{00000000-0005-0000-0000-0000C6050000}"/>
    <cellStyle name="_수량last" xfId="1480" xr:uid="{00000000-0005-0000-0000-0000C7050000}"/>
    <cellStyle name="_수량last_1" xfId="1481" xr:uid="{00000000-0005-0000-0000-0000C8050000}"/>
    <cellStyle name="_수량last_2" xfId="1482" xr:uid="{00000000-0005-0000-0000-0000C9050000}"/>
    <cellStyle name="_수량제목" xfId="1483" xr:uid="{00000000-0005-0000-0000-0000CA050000}"/>
    <cellStyle name="_수량제목_1.토목내역서" xfId="1484" xr:uid="{00000000-0005-0000-0000-0000CB050000}"/>
    <cellStyle name="_수량제목_내역서" xfId="1485" xr:uid="{00000000-0005-0000-0000-0000CC050000}"/>
    <cellStyle name="_수량제목_내역서_1.토목내역서" xfId="1486" xr:uid="{00000000-0005-0000-0000-0000CD050000}"/>
    <cellStyle name="_신탄진선(태림)" xfId="1487" xr:uid="{00000000-0005-0000-0000-0000CE050000}"/>
    <cellStyle name="_신탄진선(태림)_1.토목내역서" xfId="1488" xr:uid="{00000000-0005-0000-0000-0000CF050000}"/>
    <cellStyle name="_안계실시계측제어내역서" xfId="1489" xr:uid="{00000000-0005-0000-0000-0000D0050000}"/>
    <cellStyle name="_안계실시계측제어내역서_1.토목내역서" xfId="1490" xr:uid="{00000000-0005-0000-0000-0000D1050000}"/>
    <cellStyle name="_왕가봉정비공사" xfId="1491" xr:uid="{00000000-0005-0000-0000-0000D2050000}"/>
    <cellStyle name="_왕가봉정비공사_1.토목내역서" xfId="1492" xr:uid="{00000000-0005-0000-0000-0000D3050000}"/>
    <cellStyle name="_외동하수(계측제어)예산서-R" xfId="1493" xr:uid="{00000000-0005-0000-0000-0000D4050000}"/>
    <cellStyle name="_외동하수(계측제어)예산서-R_1.토목내역서" xfId="1494" xr:uid="{00000000-0005-0000-0000-0000D5050000}"/>
    <cellStyle name="_용인사옥-수량산출" xfId="1495" xr:uid="{00000000-0005-0000-0000-0000D6050000}"/>
    <cellStyle name="_용인사옥-수량산출_1.토목내역서" xfId="1496" xr:uid="{00000000-0005-0000-0000-0000D7050000}"/>
    <cellStyle name="_용인사옥-수량산출_고척개략공사비(주민설명회)" xfId="1497" xr:uid="{00000000-0005-0000-0000-0000D8050000}"/>
    <cellStyle name="_용인사옥-수량산출_고척개략공사비(주민설명회)_1.토목내역서" xfId="1498" xr:uid="{00000000-0005-0000-0000-0000D9050000}"/>
    <cellStyle name="_용인사옥-수량산출_고척개략공사비(주민설명회)_변경내역서(Fast-0707)" xfId="1499" xr:uid="{00000000-0005-0000-0000-0000DA050000}"/>
    <cellStyle name="_용인사옥-수량산출_고척개략공사비(주민설명회)_변경내역서(Fast-0723)" xfId="1500" xr:uid="{00000000-0005-0000-0000-0000DB050000}"/>
    <cellStyle name="_용인사옥-수량산출_고척개략공사비(주민설명회)_변경내역서(Fast-Track2)" xfId="1501" xr:uid="{00000000-0005-0000-0000-0000DC050000}"/>
    <cellStyle name="_용인사옥-수량산출_고척공원내역(0929)-1차분" xfId="1502" xr:uid="{00000000-0005-0000-0000-0000DD050000}"/>
    <cellStyle name="_용인사옥-수량산출_고척공원내역(0929)-1차분_1.토목내역서" xfId="1503" xr:uid="{00000000-0005-0000-0000-0000DE050000}"/>
    <cellStyle name="_용인사옥-수량산출_고척공원내역(0929)-1차분_변경내역서(Fast-0707)" xfId="1504" xr:uid="{00000000-0005-0000-0000-0000DF050000}"/>
    <cellStyle name="_용인사옥-수량산출_고척공원내역(0929)-1차분_변경내역서(Fast-0723)" xfId="1505" xr:uid="{00000000-0005-0000-0000-0000E0050000}"/>
    <cellStyle name="_용인사옥-수량산출_고척공원내역(0929)-1차분_변경내역서(Fast-Track2)" xfId="1506" xr:uid="{00000000-0005-0000-0000-0000E1050000}"/>
    <cellStyle name="_용인사옥-수량산출_변경내역서(Fast-0707)" xfId="1507" xr:uid="{00000000-0005-0000-0000-0000E2050000}"/>
    <cellStyle name="_용인사옥-수량산출_변경내역서(Fast-0723)" xfId="1508" xr:uid="{00000000-0005-0000-0000-0000E3050000}"/>
    <cellStyle name="_용인사옥-수량산출_변경내역서(Fast-Track2)" xfId="1509" xr:uid="{00000000-0005-0000-0000-0000E4050000}"/>
    <cellStyle name="_용인사옥-수량산출_옥상조경내역서1026" xfId="1510" xr:uid="{00000000-0005-0000-0000-0000E5050000}"/>
    <cellStyle name="_용인사옥-수량산출_옥상조경내역서1026_1.토목내역서" xfId="1511" xr:uid="{00000000-0005-0000-0000-0000E6050000}"/>
    <cellStyle name="_용인사옥-수량산출_옥상조경내역서1026_고척개략공사비(주민설명회)" xfId="1512" xr:uid="{00000000-0005-0000-0000-0000E7050000}"/>
    <cellStyle name="_용인사옥-수량산출_옥상조경내역서1026_고척개략공사비(주민설명회)_1.토목내역서" xfId="1513" xr:uid="{00000000-0005-0000-0000-0000E8050000}"/>
    <cellStyle name="_용인사옥-수량산출_옥상조경내역서1026_고척개략공사비(주민설명회)_변경내역서(Fast-0707)" xfId="1514" xr:uid="{00000000-0005-0000-0000-0000E9050000}"/>
    <cellStyle name="_용인사옥-수량산출_옥상조경내역서1026_고척개략공사비(주민설명회)_변경내역서(Fast-0723)" xfId="1515" xr:uid="{00000000-0005-0000-0000-0000EA050000}"/>
    <cellStyle name="_용인사옥-수량산출_옥상조경내역서1026_고척개략공사비(주민설명회)_변경내역서(Fast-Track2)" xfId="1516" xr:uid="{00000000-0005-0000-0000-0000EB050000}"/>
    <cellStyle name="_용인사옥-수량산출_옥상조경내역서1026_고척공원내역(0929)-1차분" xfId="1517" xr:uid="{00000000-0005-0000-0000-0000EC050000}"/>
    <cellStyle name="_용인사옥-수량산출_옥상조경내역서1026_고척공원내역(0929)-1차분_1.토목내역서" xfId="1518" xr:uid="{00000000-0005-0000-0000-0000ED050000}"/>
    <cellStyle name="_용인사옥-수량산출_옥상조경내역서1026_고척공원내역(0929)-1차분_변경내역서(Fast-0707)" xfId="1519" xr:uid="{00000000-0005-0000-0000-0000EE050000}"/>
    <cellStyle name="_용인사옥-수량산출_옥상조경내역서1026_고척공원내역(0929)-1차분_변경내역서(Fast-0723)" xfId="1520" xr:uid="{00000000-0005-0000-0000-0000EF050000}"/>
    <cellStyle name="_용인사옥-수량산출_옥상조경내역서1026_고척공원내역(0929)-1차분_변경내역서(Fast-Track2)" xfId="1521" xr:uid="{00000000-0005-0000-0000-0000F0050000}"/>
    <cellStyle name="_용인사옥-수량산출_옥상조경내역서1026_노인휴양소" xfId="1522" xr:uid="{00000000-0005-0000-0000-0000F1050000}"/>
    <cellStyle name="_용인사옥-수량산출_옥상조경내역서1026_노인휴양소_1.토목내역서" xfId="1523" xr:uid="{00000000-0005-0000-0000-0000F2050000}"/>
    <cellStyle name="_용인사옥-수량산출_옥상조경내역서1026_노인휴양소_고척개략공사비(주민설명회)" xfId="1524" xr:uid="{00000000-0005-0000-0000-0000F3050000}"/>
    <cellStyle name="_용인사옥-수량산출_옥상조경내역서1026_노인휴양소_고척개략공사비(주민설명회)_1.토목내역서" xfId="1525" xr:uid="{00000000-0005-0000-0000-0000F4050000}"/>
    <cellStyle name="_용인사옥-수량산출_옥상조경내역서1026_노인휴양소_고척개략공사비(주민설명회)_변경내역서(Fast-0707)" xfId="1526" xr:uid="{00000000-0005-0000-0000-0000F5050000}"/>
    <cellStyle name="_용인사옥-수량산출_옥상조경내역서1026_노인휴양소_고척개략공사비(주민설명회)_변경내역서(Fast-0723)" xfId="1527" xr:uid="{00000000-0005-0000-0000-0000F6050000}"/>
    <cellStyle name="_용인사옥-수량산출_옥상조경내역서1026_노인휴양소_고척개략공사비(주민설명회)_변경내역서(Fast-Track2)" xfId="1528" xr:uid="{00000000-0005-0000-0000-0000F7050000}"/>
    <cellStyle name="_용인사옥-수량산출_옥상조경내역서1026_노인휴양소_고척공원내역(0929)-1차분" xfId="1529" xr:uid="{00000000-0005-0000-0000-0000F8050000}"/>
    <cellStyle name="_용인사옥-수량산출_옥상조경내역서1026_노인휴양소_고척공원내역(0929)-1차분_1.토목내역서" xfId="1530" xr:uid="{00000000-0005-0000-0000-0000F9050000}"/>
    <cellStyle name="_용인사옥-수량산출_옥상조경내역서1026_노인휴양소_고척공원내역(0929)-1차분_변경내역서(Fast-0707)" xfId="1531" xr:uid="{00000000-0005-0000-0000-0000FA050000}"/>
    <cellStyle name="_용인사옥-수량산출_옥상조경내역서1026_노인휴양소_고척공원내역(0929)-1차분_변경내역서(Fast-0723)" xfId="1532" xr:uid="{00000000-0005-0000-0000-0000FB050000}"/>
    <cellStyle name="_용인사옥-수량산출_옥상조경내역서1026_노인휴양소_고척공원내역(0929)-1차분_변경내역서(Fast-Track2)" xfId="1533" xr:uid="{00000000-0005-0000-0000-0000FC050000}"/>
    <cellStyle name="_용인사옥-수량산출_옥상조경내역서1026_노인휴양소_변경내역서(Fast-0707)" xfId="1534" xr:uid="{00000000-0005-0000-0000-0000FD050000}"/>
    <cellStyle name="_용인사옥-수량산출_옥상조경내역서1026_노인휴양소_변경내역서(Fast-0723)" xfId="1535" xr:uid="{00000000-0005-0000-0000-0000FE050000}"/>
    <cellStyle name="_용인사옥-수량산출_옥상조경내역서1026_노인휴양소_변경내역서(Fast-Track2)" xfId="1536" xr:uid="{00000000-0005-0000-0000-0000FF050000}"/>
    <cellStyle name="_용인사옥-수량산출_옥상조경내역서1026_녹지대 보수공사" xfId="1537" xr:uid="{00000000-0005-0000-0000-000000060000}"/>
    <cellStyle name="_용인사옥-수량산출_옥상조경내역서1026_녹지대 보수공사_1.토목내역서" xfId="1538" xr:uid="{00000000-0005-0000-0000-000001060000}"/>
    <cellStyle name="_용인사옥-수량산출_옥상조경내역서1026_녹지대 보수공사_고척개략공사비(주민설명회)" xfId="1539" xr:uid="{00000000-0005-0000-0000-000002060000}"/>
    <cellStyle name="_용인사옥-수량산출_옥상조경내역서1026_녹지대 보수공사_고척개략공사비(주민설명회)_1.토목내역서" xfId="1540" xr:uid="{00000000-0005-0000-0000-000003060000}"/>
    <cellStyle name="_용인사옥-수량산출_옥상조경내역서1026_녹지대 보수공사_고척개략공사비(주민설명회)_변경내역서(Fast-0707)" xfId="1541" xr:uid="{00000000-0005-0000-0000-000004060000}"/>
    <cellStyle name="_용인사옥-수량산출_옥상조경내역서1026_녹지대 보수공사_고척개략공사비(주민설명회)_변경내역서(Fast-0723)" xfId="1542" xr:uid="{00000000-0005-0000-0000-000005060000}"/>
    <cellStyle name="_용인사옥-수량산출_옥상조경내역서1026_녹지대 보수공사_고척개략공사비(주민설명회)_변경내역서(Fast-Track2)" xfId="1543" xr:uid="{00000000-0005-0000-0000-000006060000}"/>
    <cellStyle name="_용인사옥-수량산출_옥상조경내역서1026_녹지대 보수공사_고척공원내역(0929)-1차분" xfId="1544" xr:uid="{00000000-0005-0000-0000-000007060000}"/>
    <cellStyle name="_용인사옥-수량산출_옥상조경내역서1026_녹지대 보수공사_고척공원내역(0929)-1차분_1.토목내역서" xfId="1545" xr:uid="{00000000-0005-0000-0000-000008060000}"/>
    <cellStyle name="_용인사옥-수량산출_옥상조경내역서1026_녹지대 보수공사_고척공원내역(0929)-1차분_변경내역서(Fast-0707)" xfId="1546" xr:uid="{00000000-0005-0000-0000-000009060000}"/>
    <cellStyle name="_용인사옥-수량산출_옥상조경내역서1026_녹지대 보수공사_고척공원내역(0929)-1차분_변경내역서(Fast-0723)" xfId="1547" xr:uid="{00000000-0005-0000-0000-00000A060000}"/>
    <cellStyle name="_용인사옥-수량산출_옥상조경내역서1026_녹지대 보수공사_고척공원내역(0929)-1차분_변경내역서(Fast-Track2)" xfId="1548" xr:uid="{00000000-0005-0000-0000-00000B060000}"/>
    <cellStyle name="_용인사옥-수량산출_옥상조경내역서1026_녹지대 보수공사_변경내역서(Fast-0707)" xfId="1549" xr:uid="{00000000-0005-0000-0000-00000C060000}"/>
    <cellStyle name="_용인사옥-수량산출_옥상조경내역서1026_녹지대 보수공사_변경내역서(Fast-0723)" xfId="1550" xr:uid="{00000000-0005-0000-0000-00000D060000}"/>
    <cellStyle name="_용인사옥-수량산출_옥상조경내역서1026_녹지대 보수공사_변경내역서(Fast-Track2)" xfId="1551" xr:uid="{00000000-0005-0000-0000-00000E060000}"/>
    <cellStyle name="_용인사옥-수량산출_옥상조경내역서1026_변경내역서(Fast-0707)" xfId="1552" xr:uid="{00000000-0005-0000-0000-00000F060000}"/>
    <cellStyle name="_용인사옥-수량산출_옥상조경내역서1026_변경내역서(Fast-0723)" xfId="1553" xr:uid="{00000000-0005-0000-0000-000010060000}"/>
    <cellStyle name="_용인사옥-수량산출_옥상조경내역서1026_변경내역서(Fast-Track2)" xfId="1554" xr:uid="{00000000-0005-0000-0000-000011060000}"/>
    <cellStyle name="_용인사옥-수량산출_옥상조경내역서1026_시설정비0315" xfId="1555" xr:uid="{00000000-0005-0000-0000-000012060000}"/>
    <cellStyle name="_용인사옥-수량산출_옥상조경내역서1026_시설정비0315_1.토목내역서" xfId="1556" xr:uid="{00000000-0005-0000-0000-000013060000}"/>
    <cellStyle name="_용인사옥-수량산출_옥상조경내역서1026_시설정비0315_고척개략공사비(주민설명회)" xfId="1557" xr:uid="{00000000-0005-0000-0000-000014060000}"/>
    <cellStyle name="_용인사옥-수량산출_옥상조경내역서1026_시설정비0315_고척개략공사비(주민설명회)_1.토목내역서" xfId="1558" xr:uid="{00000000-0005-0000-0000-000015060000}"/>
    <cellStyle name="_용인사옥-수량산출_옥상조경내역서1026_시설정비0315_고척개략공사비(주민설명회)_변경내역서(Fast-0707)" xfId="1559" xr:uid="{00000000-0005-0000-0000-000016060000}"/>
    <cellStyle name="_용인사옥-수량산출_옥상조경내역서1026_시설정비0315_고척개략공사비(주민설명회)_변경내역서(Fast-0723)" xfId="1560" xr:uid="{00000000-0005-0000-0000-000017060000}"/>
    <cellStyle name="_용인사옥-수량산출_옥상조경내역서1026_시설정비0315_고척개략공사비(주민설명회)_변경내역서(Fast-Track2)" xfId="1561" xr:uid="{00000000-0005-0000-0000-000018060000}"/>
    <cellStyle name="_용인사옥-수량산출_옥상조경내역서1026_시설정비0315_고척공원내역(0929)-1차분" xfId="1562" xr:uid="{00000000-0005-0000-0000-000019060000}"/>
    <cellStyle name="_용인사옥-수량산출_옥상조경내역서1026_시설정비0315_고척공원내역(0929)-1차분_1.토목내역서" xfId="1563" xr:uid="{00000000-0005-0000-0000-00001A060000}"/>
    <cellStyle name="_용인사옥-수량산출_옥상조경내역서1026_시설정비0315_고척공원내역(0929)-1차분_변경내역서(Fast-0707)" xfId="1564" xr:uid="{00000000-0005-0000-0000-00001B060000}"/>
    <cellStyle name="_용인사옥-수량산출_옥상조경내역서1026_시설정비0315_고척공원내역(0929)-1차분_변경내역서(Fast-0723)" xfId="1565" xr:uid="{00000000-0005-0000-0000-00001C060000}"/>
    <cellStyle name="_용인사옥-수량산출_옥상조경내역서1026_시설정비0315_고척공원내역(0929)-1차분_변경내역서(Fast-Track2)" xfId="1566" xr:uid="{00000000-0005-0000-0000-00001D060000}"/>
    <cellStyle name="_용인사옥-수량산출_옥상조경내역서1026_시설정비0315_변경내역서(Fast-0707)" xfId="1567" xr:uid="{00000000-0005-0000-0000-00001E060000}"/>
    <cellStyle name="_용인사옥-수량산출_옥상조경내역서1026_시설정비0315_변경내역서(Fast-0723)" xfId="1568" xr:uid="{00000000-0005-0000-0000-00001F060000}"/>
    <cellStyle name="_용인사옥-수량산출_옥상조경내역서1026_시설정비0315_변경내역서(Fast-Track2)" xfId="1569" xr:uid="{00000000-0005-0000-0000-000020060000}"/>
    <cellStyle name="_용인사옥-수량산출_옥상조경내역서1026_시설정비및보완내역서" xfId="1570" xr:uid="{00000000-0005-0000-0000-000021060000}"/>
    <cellStyle name="_용인사옥-수량산출_옥상조경내역서1026_시설정비및보완내역서_1.토목내역서" xfId="1571" xr:uid="{00000000-0005-0000-0000-000022060000}"/>
    <cellStyle name="_용인사옥-수량산출_옥상조경내역서1026_시설정비및보완내역서_고척개략공사비(주민설명회)" xfId="1572" xr:uid="{00000000-0005-0000-0000-000023060000}"/>
    <cellStyle name="_용인사옥-수량산출_옥상조경내역서1026_시설정비및보완내역서_고척개략공사비(주민설명회)_1.토목내역서" xfId="1573" xr:uid="{00000000-0005-0000-0000-000024060000}"/>
    <cellStyle name="_용인사옥-수량산출_옥상조경내역서1026_시설정비및보완내역서_고척개략공사비(주민설명회)_변경내역서(Fast-0707)" xfId="1574" xr:uid="{00000000-0005-0000-0000-000025060000}"/>
    <cellStyle name="_용인사옥-수량산출_옥상조경내역서1026_시설정비및보완내역서_고척개략공사비(주민설명회)_변경내역서(Fast-0723)" xfId="1575" xr:uid="{00000000-0005-0000-0000-000026060000}"/>
    <cellStyle name="_용인사옥-수량산출_옥상조경내역서1026_시설정비및보완내역서_고척개략공사비(주민설명회)_변경내역서(Fast-Track2)" xfId="1576" xr:uid="{00000000-0005-0000-0000-000027060000}"/>
    <cellStyle name="_용인사옥-수량산출_옥상조경내역서1026_시설정비및보완내역서_고척공원내역(0929)-1차분" xfId="1577" xr:uid="{00000000-0005-0000-0000-000028060000}"/>
    <cellStyle name="_용인사옥-수량산출_옥상조경내역서1026_시설정비및보완내역서_고척공원내역(0929)-1차분_1.토목내역서" xfId="1578" xr:uid="{00000000-0005-0000-0000-000029060000}"/>
    <cellStyle name="_용인사옥-수량산출_옥상조경내역서1026_시설정비및보완내역서_고척공원내역(0929)-1차분_변경내역서(Fast-0707)" xfId="1579" xr:uid="{00000000-0005-0000-0000-00002A060000}"/>
    <cellStyle name="_용인사옥-수량산출_옥상조경내역서1026_시설정비및보완내역서_고척공원내역(0929)-1차분_변경내역서(Fast-0723)" xfId="1580" xr:uid="{00000000-0005-0000-0000-00002B060000}"/>
    <cellStyle name="_용인사옥-수량산출_옥상조경내역서1026_시설정비및보완내역서_고척공원내역(0929)-1차분_변경내역서(Fast-Track2)" xfId="1581" xr:uid="{00000000-0005-0000-0000-00002C060000}"/>
    <cellStyle name="_용인사옥-수량산출_옥상조경내역서1026_시설정비및보완내역서_변경내역서(Fast-0707)" xfId="1582" xr:uid="{00000000-0005-0000-0000-00002D060000}"/>
    <cellStyle name="_용인사옥-수량산출_옥상조경내역서1026_시설정비및보완내역서_변경내역서(Fast-0723)" xfId="1583" xr:uid="{00000000-0005-0000-0000-00002E060000}"/>
    <cellStyle name="_용인사옥-수량산출_옥상조경내역서1026_시설정비및보완내역서_변경내역서(Fast-Track2)" xfId="1584" xr:uid="{00000000-0005-0000-0000-00002F060000}"/>
    <cellStyle name="_용인사옥-수량산출_옥상조경내역서1026_신장초내역" xfId="1585" xr:uid="{00000000-0005-0000-0000-000030060000}"/>
    <cellStyle name="_용인사옥-수량산출_옥상조경내역서1026_신장초내역_1.토목내역서" xfId="1586" xr:uid="{00000000-0005-0000-0000-000031060000}"/>
    <cellStyle name="_용인사옥-수량산출_옥상조경내역서1026_신장초내역_고척개략공사비(주민설명회)" xfId="1587" xr:uid="{00000000-0005-0000-0000-000032060000}"/>
    <cellStyle name="_용인사옥-수량산출_옥상조경내역서1026_신장초내역_고척개략공사비(주민설명회)_1.토목내역서" xfId="1588" xr:uid="{00000000-0005-0000-0000-000033060000}"/>
    <cellStyle name="_용인사옥-수량산출_옥상조경내역서1026_신장초내역_고척개략공사비(주민설명회)_변경내역서(Fast-0707)" xfId="1589" xr:uid="{00000000-0005-0000-0000-000034060000}"/>
    <cellStyle name="_용인사옥-수량산출_옥상조경내역서1026_신장초내역_고척개략공사비(주민설명회)_변경내역서(Fast-0723)" xfId="1590" xr:uid="{00000000-0005-0000-0000-000035060000}"/>
    <cellStyle name="_용인사옥-수량산출_옥상조경내역서1026_신장초내역_고척개략공사비(주민설명회)_변경내역서(Fast-Track2)" xfId="1591" xr:uid="{00000000-0005-0000-0000-000036060000}"/>
    <cellStyle name="_용인사옥-수량산출_옥상조경내역서1026_신장초내역_고척공원내역(0929)-1차분" xfId="1592" xr:uid="{00000000-0005-0000-0000-000037060000}"/>
    <cellStyle name="_용인사옥-수량산출_옥상조경내역서1026_신장초내역_고척공원내역(0929)-1차분_1.토목내역서" xfId="1593" xr:uid="{00000000-0005-0000-0000-000038060000}"/>
    <cellStyle name="_용인사옥-수량산출_옥상조경내역서1026_신장초내역_고척공원내역(0929)-1차분_변경내역서(Fast-0707)" xfId="1594" xr:uid="{00000000-0005-0000-0000-000039060000}"/>
    <cellStyle name="_용인사옥-수량산출_옥상조경내역서1026_신장초내역_고척공원내역(0929)-1차분_변경내역서(Fast-0723)" xfId="1595" xr:uid="{00000000-0005-0000-0000-00003A060000}"/>
    <cellStyle name="_용인사옥-수량산출_옥상조경내역서1026_신장초내역_고척공원내역(0929)-1차분_변경내역서(Fast-Track2)" xfId="1596" xr:uid="{00000000-0005-0000-0000-00003B060000}"/>
    <cellStyle name="_용인사옥-수량산출_옥상조경내역서1026_신장초내역_변경내역서(Fast-0707)" xfId="1597" xr:uid="{00000000-0005-0000-0000-00003C060000}"/>
    <cellStyle name="_용인사옥-수량산출_옥상조경내역서1026_신장초내역_변경내역서(Fast-0723)" xfId="1598" xr:uid="{00000000-0005-0000-0000-00003D060000}"/>
    <cellStyle name="_용인사옥-수량산출_옥상조경내역서1026_신장초내역_변경내역서(Fast-Track2)" xfId="1599" xr:uid="{00000000-0005-0000-0000-00003E060000}"/>
    <cellStyle name="_용인사옥-수량산출_옥상조경내역서1026_신장초내역0310" xfId="1600" xr:uid="{00000000-0005-0000-0000-00003F060000}"/>
    <cellStyle name="_용인사옥-수량산출_옥상조경내역서1026_신장초내역0310_1.토목내역서" xfId="1601" xr:uid="{00000000-0005-0000-0000-000040060000}"/>
    <cellStyle name="_용인사옥-수량산출_옥상조경내역서1026_신장초내역0310_고척개략공사비(주민설명회)" xfId="1602" xr:uid="{00000000-0005-0000-0000-000041060000}"/>
    <cellStyle name="_용인사옥-수량산출_옥상조경내역서1026_신장초내역0310_고척개략공사비(주민설명회)_1.토목내역서" xfId="1603" xr:uid="{00000000-0005-0000-0000-000042060000}"/>
    <cellStyle name="_용인사옥-수량산출_옥상조경내역서1026_신장초내역0310_고척개략공사비(주민설명회)_변경내역서(Fast-0707)" xfId="1604" xr:uid="{00000000-0005-0000-0000-000043060000}"/>
    <cellStyle name="_용인사옥-수량산출_옥상조경내역서1026_신장초내역0310_고척개략공사비(주민설명회)_변경내역서(Fast-0723)" xfId="1605" xr:uid="{00000000-0005-0000-0000-000044060000}"/>
    <cellStyle name="_용인사옥-수량산출_옥상조경내역서1026_신장초내역0310_고척개략공사비(주민설명회)_변경내역서(Fast-Track2)" xfId="1606" xr:uid="{00000000-0005-0000-0000-000045060000}"/>
    <cellStyle name="_용인사옥-수량산출_옥상조경내역서1026_신장초내역0310_고척공원내역(0929)-1차분" xfId="1607" xr:uid="{00000000-0005-0000-0000-000046060000}"/>
    <cellStyle name="_용인사옥-수량산출_옥상조경내역서1026_신장초내역0310_고척공원내역(0929)-1차분_1.토목내역서" xfId="1608" xr:uid="{00000000-0005-0000-0000-000047060000}"/>
    <cellStyle name="_용인사옥-수량산출_옥상조경내역서1026_신장초내역0310_고척공원내역(0929)-1차분_변경내역서(Fast-0707)" xfId="1609" xr:uid="{00000000-0005-0000-0000-000048060000}"/>
    <cellStyle name="_용인사옥-수량산출_옥상조경내역서1026_신장초내역0310_고척공원내역(0929)-1차분_변경내역서(Fast-0723)" xfId="1610" xr:uid="{00000000-0005-0000-0000-000049060000}"/>
    <cellStyle name="_용인사옥-수량산출_옥상조경내역서1026_신장초내역0310_고척공원내역(0929)-1차분_변경내역서(Fast-Track2)" xfId="1611" xr:uid="{00000000-0005-0000-0000-00004A060000}"/>
    <cellStyle name="_용인사옥-수량산출_옥상조경내역서1026_신장초내역0310_변경내역서(Fast-0707)" xfId="1612" xr:uid="{00000000-0005-0000-0000-00004B060000}"/>
    <cellStyle name="_용인사옥-수량산출_옥상조경내역서1026_신장초내역0310_변경내역서(Fast-0723)" xfId="1613" xr:uid="{00000000-0005-0000-0000-00004C060000}"/>
    <cellStyle name="_용인사옥-수량산출_옥상조경내역서1026_신장초내역0310_변경내역서(Fast-Track2)" xfId="1614" xr:uid="{00000000-0005-0000-0000-00004D060000}"/>
    <cellStyle name="_용인사옥-수량산출_옥상조경내역서1026_신장초내역-수정0307" xfId="1615" xr:uid="{00000000-0005-0000-0000-00004E060000}"/>
    <cellStyle name="_용인사옥-수량산출_옥상조경내역서1026_신장초내역-수정0307_1.토목내역서" xfId="1616" xr:uid="{00000000-0005-0000-0000-00004F060000}"/>
    <cellStyle name="_용인사옥-수량산출_옥상조경내역서1026_신장초내역-수정0307_고척개략공사비(주민설명회)" xfId="1617" xr:uid="{00000000-0005-0000-0000-000050060000}"/>
    <cellStyle name="_용인사옥-수량산출_옥상조경내역서1026_신장초내역-수정0307_고척개략공사비(주민설명회)_1.토목내역서" xfId="1618" xr:uid="{00000000-0005-0000-0000-000051060000}"/>
    <cellStyle name="_용인사옥-수량산출_옥상조경내역서1026_신장초내역-수정0307_고척개략공사비(주민설명회)_변경내역서(Fast-0707)" xfId="1619" xr:uid="{00000000-0005-0000-0000-000052060000}"/>
    <cellStyle name="_용인사옥-수량산출_옥상조경내역서1026_신장초내역-수정0307_고척개략공사비(주민설명회)_변경내역서(Fast-0723)" xfId="1620" xr:uid="{00000000-0005-0000-0000-000053060000}"/>
    <cellStyle name="_용인사옥-수량산출_옥상조경내역서1026_신장초내역-수정0307_고척개략공사비(주민설명회)_변경내역서(Fast-Track2)" xfId="1621" xr:uid="{00000000-0005-0000-0000-000054060000}"/>
    <cellStyle name="_용인사옥-수량산출_옥상조경내역서1026_신장초내역-수정0307_고척공원내역(0929)-1차분" xfId="1622" xr:uid="{00000000-0005-0000-0000-000055060000}"/>
    <cellStyle name="_용인사옥-수량산출_옥상조경내역서1026_신장초내역-수정0307_고척공원내역(0929)-1차분_1.토목내역서" xfId="1623" xr:uid="{00000000-0005-0000-0000-000056060000}"/>
    <cellStyle name="_용인사옥-수량산출_옥상조경내역서1026_신장초내역-수정0307_고척공원내역(0929)-1차분_변경내역서(Fast-0707)" xfId="1624" xr:uid="{00000000-0005-0000-0000-000057060000}"/>
    <cellStyle name="_용인사옥-수량산출_옥상조경내역서1026_신장초내역-수정0307_고척공원내역(0929)-1차분_변경내역서(Fast-0723)" xfId="1625" xr:uid="{00000000-0005-0000-0000-000058060000}"/>
    <cellStyle name="_용인사옥-수량산출_옥상조경내역서1026_신장초내역-수정0307_고척공원내역(0929)-1차분_변경내역서(Fast-Track2)" xfId="1626" xr:uid="{00000000-0005-0000-0000-000059060000}"/>
    <cellStyle name="_용인사옥-수량산출_옥상조경내역서1026_신장초내역-수정0307_변경내역서(Fast-0707)" xfId="1627" xr:uid="{00000000-0005-0000-0000-00005A060000}"/>
    <cellStyle name="_용인사옥-수량산출_옥상조경내역서1026_신장초내역-수정0307_변경내역서(Fast-0723)" xfId="1628" xr:uid="{00000000-0005-0000-0000-00005B060000}"/>
    <cellStyle name="_용인사옥-수량산출_옥상조경내역서1026_신장초내역-수정0307_변경내역서(Fast-Track2)" xfId="1629" xr:uid="{00000000-0005-0000-0000-00005C060000}"/>
    <cellStyle name="_울산역구내외1단가산출서" xfId="1630" xr:uid="{00000000-0005-0000-0000-00005D060000}"/>
    <cellStyle name="_울산역구내외1단가산출서_1" xfId="1631" xr:uid="{00000000-0005-0000-0000-00005E060000}"/>
    <cellStyle name="_유지관리비(합천_참고용)" xfId="1632" xr:uid="{00000000-0005-0000-0000-00005F060000}"/>
    <cellStyle name="_은평공원테니스장정비공사" xfId="1633" xr:uid="{00000000-0005-0000-0000-000060060000}"/>
    <cellStyle name="_은평공원테니스장정비공사_1.토목내역서" xfId="1634" xr:uid="{00000000-0005-0000-0000-000061060000}"/>
    <cellStyle name="_인원계획표 " xfId="1635" xr:uid="{00000000-0005-0000-0000-000062060000}"/>
    <cellStyle name="_인원계획표 _변경내역서(Fast-0707)" xfId="1636" xr:uid="{00000000-0005-0000-0000-000063060000}"/>
    <cellStyle name="_인원계획표 _변경내역서(Fast-0723)" xfId="1637" xr:uid="{00000000-0005-0000-0000-000064060000}"/>
    <cellStyle name="_인원계획표 _변경내역서(Fast-Track2)" xfId="1638" xr:uid="{00000000-0005-0000-0000-000065060000}"/>
    <cellStyle name="_인원계획표 _산출내역(전기11.21)" xfId="1639" xr:uid="{00000000-0005-0000-0000-000066060000}"/>
    <cellStyle name="_인원계획표 _산출내역(전기11.21)_변경내역서(Fast-0707)" xfId="1640" xr:uid="{00000000-0005-0000-0000-000067060000}"/>
    <cellStyle name="_인원계획표 _산출내역(전기11.21)_변경내역서(Fast-0723)" xfId="1641" xr:uid="{00000000-0005-0000-0000-000068060000}"/>
    <cellStyle name="_인원계획표 _산출내역(전기11.21)_변경내역서(Fast-Track2)" xfId="1642" xr:uid="{00000000-0005-0000-0000-000069060000}"/>
    <cellStyle name="_인원계획표 _산출내역(전기11.21)_총괄집계및영구설비내역12.22" xfId="1643" xr:uid="{00000000-0005-0000-0000-00006A060000}"/>
    <cellStyle name="_인원계획표 _산출내역(전기11.21)_총괄집계및영구설비내역12.22_변경내역서(Fast-0707)" xfId="1644" xr:uid="{00000000-0005-0000-0000-00006B060000}"/>
    <cellStyle name="_인원계획표 _산출내역(전기11.21)_총괄집계및영구설비내역12.22_변경내역서(Fast-0723)" xfId="1645" xr:uid="{00000000-0005-0000-0000-00006C060000}"/>
    <cellStyle name="_인원계획표 _산출내역(전기11.21)_총괄집계및영구설비내역12.22_변경내역서(Fast-Track2)" xfId="1646" xr:uid="{00000000-0005-0000-0000-00006D060000}"/>
    <cellStyle name="_인원계획표 _산출내역서(양식검토)" xfId="1647" xr:uid="{00000000-0005-0000-0000-00006E060000}"/>
    <cellStyle name="_인원계획표 _산출내역서(양식검토)_변경내역서(Fast-0707)" xfId="1648" xr:uid="{00000000-0005-0000-0000-00006F060000}"/>
    <cellStyle name="_인원계획표 _산출내역서(양식검토)_변경내역서(Fast-0723)" xfId="1649" xr:uid="{00000000-0005-0000-0000-000070060000}"/>
    <cellStyle name="_인원계획표 _산출내역서(양식검토)_변경내역서(Fast-Track2)" xfId="1650" xr:uid="{00000000-0005-0000-0000-000071060000}"/>
    <cellStyle name="_인원계획표 _적격 " xfId="1651" xr:uid="{00000000-0005-0000-0000-000072060000}"/>
    <cellStyle name="_인원계획표 _적격 _변경내역서(Fast-0707)" xfId="1652" xr:uid="{00000000-0005-0000-0000-000073060000}"/>
    <cellStyle name="_인원계획표 _적격 _변경내역서(Fast-0723)" xfId="1653" xr:uid="{00000000-0005-0000-0000-000074060000}"/>
    <cellStyle name="_인원계획표 _적격 _변경내역서(Fast-Track2)" xfId="1654" xr:uid="{00000000-0005-0000-0000-000075060000}"/>
    <cellStyle name="_인원계획표 _적격 _산출내역(전기11.21)" xfId="1655" xr:uid="{00000000-0005-0000-0000-000076060000}"/>
    <cellStyle name="_인원계획표 _적격 _산출내역(전기11.21)_변경내역서(Fast-0707)" xfId="1656" xr:uid="{00000000-0005-0000-0000-000077060000}"/>
    <cellStyle name="_인원계획표 _적격 _산출내역(전기11.21)_변경내역서(Fast-0723)" xfId="1657" xr:uid="{00000000-0005-0000-0000-000078060000}"/>
    <cellStyle name="_인원계획표 _적격 _산출내역(전기11.21)_변경내역서(Fast-Track2)" xfId="1658" xr:uid="{00000000-0005-0000-0000-000079060000}"/>
    <cellStyle name="_인원계획표 _적격 _산출내역(전기11.21)_총괄집계및영구설비내역12.22" xfId="1659" xr:uid="{00000000-0005-0000-0000-00007A060000}"/>
    <cellStyle name="_인원계획표 _적격 _산출내역(전기11.21)_총괄집계및영구설비내역12.22_변경내역서(Fast-0707)" xfId="1660" xr:uid="{00000000-0005-0000-0000-00007B060000}"/>
    <cellStyle name="_인원계획표 _적격 _산출내역(전기11.21)_총괄집계및영구설비내역12.22_변경내역서(Fast-0723)" xfId="1661" xr:uid="{00000000-0005-0000-0000-00007C060000}"/>
    <cellStyle name="_인원계획표 _적격 _산출내역(전기11.21)_총괄집계및영구설비내역12.22_변경내역서(Fast-Track2)" xfId="1662" xr:uid="{00000000-0005-0000-0000-00007D060000}"/>
    <cellStyle name="_인원계획표 _적격 _산출내역서(양식검토)" xfId="1663" xr:uid="{00000000-0005-0000-0000-00007E060000}"/>
    <cellStyle name="_인원계획표 _적격 _산출내역서(양식검토)_변경내역서(Fast-0707)" xfId="1664" xr:uid="{00000000-0005-0000-0000-00007F060000}"/>
    <cellStyle name="_인원계획표 _적격 _산출내역서(양식검토)_변경내역서(Fast-0723)" xfId="1665" xr:uid="{00000000-0005-0000-0000-000080060000}"/>
    <cellStyle name="_인원계획표 _적격 _산출내역서(양식검토)_변경내역서(Fast-Track2)" xfId="1666" xr:uid="{00000000-0005-0000-0000-000081060000}"/>
    <cellStyle name="_인원계획표 _적격 _총괄집계및영구설비내역12.22" xfId="1667" xr:uid="{00000000-0005-0000-0000-000082060000}"/>
    <cellStyle name="_인원계획표 _적격 _총괄집계및영구설비내역12.22_변경내역서(Fast-0707)" xfId="1668" xr:uid="{00000000-0005-0000-0000-000083060000}"/>
    <cellStyle name="_인원계획표 _적격 _총괄집계및영구설비내역12.22_변경내역서(Fast-0723)" xfId="1669" xr:uid="{00000000-0005-0000-0000-000084060000}"/>
    <cellStyle name="_인원계획표 _적격 _총괄집계및영구설비내역12.22_변경내역서(Fast-Track2)" xfId="1670" xr:uid="{00000000-0005-0000-0000-000085060000}"/>
    <cellStyle name="_인원계획표 _적격 _총괄집계및영구설비내역12.22_총괄집계및영구설비내역12.22" xfId="1671" xr:uid="{00000000-0005-0000-0000-000086060000}"/>
    <cellStyle name="_인원계획표 _적격 _총괄집계및영구설비내역12.22_총괄집계및영구설비내역12.22_변경내역서(Fast-0707)" xfId="1672" xr:uid="{00000000-0005-0000-0000-000087060000}"/>
    <cellStyle name="_인원계획표 _적격 _총괄집계및영구설비내역12.22_총괄집계및영구설비내역12.22_변경내역서(Fast-0723)" xfId="1673" xr:uid="{00000000-0005-0000-0000-000088060000}"/>
    <cellStyle name="_인원계획표 _적격 _총괄집계및영구설비내역12.22_총괄집계및영구설비내역12.22_변경내역서(Fast-Track2)" xfId="1674" xr:uid="{00000000-0005-0000-0000-000089060000}"/>
    <cellStyle name="_인원계획표 _적격 _투찰서(시화)" xfId="1675" xr:uid="{00000000-0005-0000-0000-00008A060000}"/>
    <cellStyle name="_인원계획표 _적격 _투찰서(시화)_변경내역서(Fast-0707)" xfId="1676" xr:uid="{00000000-0005-0000-0000-00008B060000}"/>
    <cellStyle name="_인원계획표 _적격 _투찰서(시화)_변경내역서(Fast-0723)" xfId="1677" xr:uid="{00000000-0005-0000-0000-00008C060000}"/>
    <cellStyle name="_인원계획표 _적격 _투찰서(시화)_변경내역서(Fast-Track2)" xfId="1678" xr:uid="{00000000-0005-0000-0000-00008D060000}"/>
    <cellStyle name="_인원계획표 _적격 _투찰서(시화조력)" xfId="1679" xr:uid="{00000000-0005-0000-0000-00008E060000}"/>
    <cellStyle name="_인원계획표 _적격 _투찰서(시화조력)_변경내역서(Fast-0707)" xfId="1680" xr:uid="{00000000-0005-0000-0000-00008F060000}"/>
    <cellStyle name="_인원계획표 _적격 _투찰서(시화조력)_변경내역서(Fast-0723)" xfId="1681" xr:uid="{00000000-0005-0000-0000-000090060000}"/>
    <cellStyle name="_인원계획표 _적격 _투찰서(시화조력)_변경내역서(Fast-Track2)" xfId="1682" xr:uid="{00000000-0005-0000-0000-000091060000}"/>
    <cellStyle name="_인원계획표 _총괄집계및영구설비내역12.22" xfId="1683" xr:uid="{00000000-0005-0000-0000-000092060000}"/>
    <cellStyle name="_인원계획표 _총괄집계및영구설비내역12.22_변경내역서(Fast-0707)" xfId="1684" xr:uid="{00000000-0005-0000-0000-000093060000}"/>
    <cellStyle name="_인원계획표 _총괄집계및영구설비내역12.22_변경내역서(Fast-0723)" xfId="1685" xr:uid="{00000000-0005-0000-0000-000094060000}"/>
    <cellStyle name="_인원계획표 _총괄집계및영구설비내역12.22_변경내역서(Fast-Track2)" xfId="1686" xr:uid="{00000000-0005-0000-0000-000095060000}"/>
    <cellStyle name="_인원계획표 _총괄집계및영구설비내역12.22_총괄집계및영구설비내역12.22" xfId="1687" xr:uid="{00000000-0005-0000-0000-000096060000}"/>
    <cellStyle name="_인원계획표 _총괄집계및영구설비내역12.22_총괄집계및영구설비내역12.22_변경내역서(Fast-0707)" xfId="1688" xr:uid="{00000000-0005-0000-0000-000097060000}"/>
    <cellStyle name="_인원계획표 _총괄집계및영구설비내역12.22_총괄집계및영구설비내역12.22_변경내역서(Fast-0723)" xfId="1689" xr:uid="{00000000-0005-0000-0000-000098060000}"/>
    <cellStyle name="_인원계획표 _총괄집계및영구설비내역12.22_총괄집계및영구설비내역12.22_변경내역서(Fast-Track2)" xfId="1690" xr:uid="{00000000-0005-0000-0000-000099060000}"/>
    <cellStyle name="_인원계획표 _투찰서(시화)" xfId="1691" xr:uid="{00000000-0005-0000-0000-00009A060000}"/>
    <cellStyle name="_인원계획표 _투찰서(시화)_변경내역서(Fast-0707)" xfId="1692" xr:uid="{00000000-0005-0000-0000-00009B060000}"/>
    <cellStyle name="_인원계획표 _투찰서(시화)_변경내역서(Fast-0723)" xfId="1693" xr:uid="{00000000-0005-0000-0000-00009C060000}"/>
    <cellStyle name="_인원계획표 _투찰서(시화)_변경내역서(Fast-Track2)" xfId="1694" xr:uid="{00000000-0005-0000-0000-00009D060000}"/>
    <cellStyle name="_인원계획표 _투찰서(시화조력)" xfId="1695" xr:uid="{00000000-0005-0000-0000-00009E060000}"/>
    <cellStyle name="_인원계획표 _투찰서(시화조력)_변경내역서(Fast-0707)" xfId="1696" xr:uid="{00000000-0005-0000-0000-00009F060000}"/>
    <cellStyle name="_인원계획표 _투찰서(시화조력)_변경내역서(Fast-0723)" xfId="1697" xr:uid="{00000000-0005-0000-0000-0000A0060000}"/>
    <cellStyle name="_인원계획표 _투찰서(시화조력)_변경내역서(Fast-Track2)" xfId="1698" xr:uid="{00000000-0005-0000-0000-0000A1060000}"/>
    <cellStyle name="_일위대가표-2" xfId="1699" xr:uid="{00000000-0005-0000-0000-0000A2060000}"/>
    <cellStyle name="_입찰표지 " xfId="1700" xr:uid="{00000000-0005-0000-0000-0000A3060000}"/>
    <cellStyle name="_입찰표지 _변경내역서(Fast-0707)" xfId="1701" xr:uid="{00000000-0005-0000-0000-0000A4060000}"/>
    <cellStyle name="_입찰표지 _변경내역서(Fast-0723)" xfId="1702" xr:uid="{00000000-0005-0000-0000-0000A5060000}"/>
    <cellStyle name="_입찰표지 _변경내역서(Fast-Track2)" xfId="1703" xr:uid="{00000000-0005-0000-0000-0000A6060000}"/>
    <cellStyle name="_입찰표지 _산출내역(전기11.21)" xfId="1704" xr:uid="{00000000-0005-0000-0000-0000A7060000}"/>
    <cellStyle name="_입찰표지 _산출내역(전기11.21)_변경내역서(Fast-0707)" xfId="1705" xr:uid="{00000000-0005-0000-0000-0000A8060000}"/>
    <cellStyle name="_입찰표지 _산출내역(전기11.21)_변경내역서(Fast-0723)" xfId="1706" xr:uid="{00000000-0005-0000-0000-0000A9060000}"/>
    <cellStyle name="_입찰표지 _산출내역(전기11.21)_변경내역서(Fast-Track2)" xfId="1707" xr:uid="{00000000-0005-0000-0000-0000AA060000}"/>
    <cellStyle name="_입찰표지 _산출내역(전기11.21)_총괄집계및영구설비내역12.22" xfId="1708" xr:uid="{00000000-0005-0000-0000-0000AB060000}"/>
    <cellStyle name="_입찰표지 _산출내역(전기11.21)_총괄집계및영구설비내역12.22_변경내역서(Fast-0707)" xfId="1709" xr:uid="{00000000-0005-0000-0000-0000AC060000}"/>
    <cellStyle name="_입찰표지 _산출내역(전기11.21)_총괄집계및영구설비내역12.22_변경내역서(Fast-0723)" xfId="1710" xr:uid="{00000000-0005-0000-0000-0000AD060000}"/>
    <cellStyle name="_입찰표지 _산출내역(전기11.21)_총괄집계및영구설비내역12.22_변경내역서(Fast-Track2)" xfId="1711" xr:uid="{00000000-0005-0000-0000-0000AE060000}"/>
    <cellStyle name="_입찰표지 _산출내역서(양식검토)" xfId="1712" xr:uid="{00000000-0005-0000-0000-0000AF060000}"/>
    <cellStyle name="_입찰표지 _산출내역서(양식검토)_변경내역서(Fast-0707)" xfId="1713" xr:uid="{00000000-0005-0000-0000-0000B0060000}"/>
    <cellStyle name="_입찰표지 _산출내역서(양식검토)_변경내역서(Fast-0723)" xfId="1714" xr:uid="{00000000-0005-0000-0000-0000B1060000}"/>
    <cellStyle name="_입찰표지 _산출내역서(양식검토)_변경내역서(Fast-Track2)" xfId="1715" xr:uid="{00000000-0005-0000-0000-0000B2060000}"/>
    <cellStyle name="_입찰표지 _총괄집계및영구설비내역12.22" xfId="1716" xr:uid="{00000000-0005-0000-0000-0000B3060000}"/>
    <cellStyle name="_입찰표지 _총괄집계및영구설비내역12.22_변경내역서(Fast-0707)" xfId="1717" xr:uid="{00000000-0005-0000-0000-0000B4060000}"/>
    <cellStyle name="_입찰표지 _총괄집계및영구설비내역12.22_변경내역서(Fast-0723)" xfId="1718" xr:uid="{00000000-0005-0000-0000-0000B5060000}"/>
    <cellStyle name="_입찰표지 _총괄집계및영구설비내역12.22_변경내역서(Fast-Track2)" xfId="1719" xr:uid="{00000000-0005-0000-0000-0000B6060000}"/>
    <cellStyle name="_입찰표지 _총괄집계및영구설비내역12.22_총괄집계및영구설비내역12.22" xfId="1720" xr:uid="{00000000-0005-0000-0000-0000B7060000}"/>
    <cellStyle name="_입찰표지 _총괄집계및영구설비내역12.22_총괄집계및영구설비내역12.22_변경내역서(Fast-0707)" xfId="1721" xr:uid="{00000000-0005-0000-0000-0000B8060000}"/>
    <cellStyle name="_입찰표지 _총괄집계및영구설비내역12.22_총괄집계및영구설비내역12.22_변경내역서(Fast-0723)" xfId="1722" xr:uid="{00000000-0005-0000-0000-0000B9060000}"/>
    <cellStyle name="_입찰표지 _총괄집계및영구설비내역12.22_총괄집계및영구설비내역12.22_변경내역서(Fast-Track2)" xfId="1723" xr:uid="{00000000-0005-0000-0000-0000BA060000}"/>
    <cellStyle name="_입찰표지 _투찰서(시화)" xfId="1724" xr:uid="{00000000-0005-0000-0000-0000BB060000}"/>
    <cellStyle name="_입찰표지 _투찰서(시화)_변경내역서(Fast-0707)" xfId="1725" xr:uid="{00000000-0005-0000-0000-0000BC060000}"/>
    <cellStyle name="_입찰표지 _투찰서(시화)_변경내역서(Fast-0723)" xfId="1726" xr:uid="{00000000-0005-0000-0000-0000BD060000}"/>
    <cellStyle name="_입찰표지 _투찰서(시화)_변경내역서(Fast-Track2)" xfId="1727" xr:uid="{00000000-0005-0000-0000-0000BE060000}"/>
    <cellStyle name="_입찰표지 _투찰서(시화조력)" xfId="1728" xr:uid="{00000000-0005-0000-0000-0000BF060000}"/>
    <cellStyle name="_입찰표지 _투찰서(시화조력)_변경내역서(Fast-0707)" xfId="1729" xr:uid="{00000000-0005-0000-0000-0000C0060000}"/>
    <cellStyle name="_입찰표지 _투찰서(시화조력)_변경내역서(Fast-0723)" xfId="1730" xr:uid="{00000000-0005-0000-0000-0000C1060000}"/>
    <cellStyle name="_입찰표지 _투찰서(시화조력)_변경내역서(Fast-Track2)" xfId="1731" xr:uid="{00000000-0005-0000-0000-0000C2060000}"/>
    <cellStyle name="_적격 " xfId="1732" xr:uid="{00000000-0005-0000-0000-0000C3060000}"/>
    <cellStyle name="_적격 _변경내역서(Fast-0707)" xfId="1733" xr:uid="{00000000-0005-0000-0000-0000C4060000}"/>
    <cellStyle name="_적격 _변경내역서(Fast-0723)" xfId="1734" xr:uid="{00000000-0005-0000-0000-0000C5060000}"/>
    <cellStyle name="_적격 _변경내역서(Fast-Track2)" xfId="1735" xr:uid="{00000000-0005-0000-0000-0000C6060000}"/>
    <cellStyle name="_적격 _산출내역(전기11.21)" xfId="1736" xr:uid="{00000000-0005-0000-0000-0000C7060000}"/>
    <cellStyle name="_적격 _산출내역(전기11.21)_변경내역서(Fast-0707)" xfId="1737" xr:uid="{00000000-0005-0000-0000-0000C8060000}"/>
    <cellStyle name="_적격 _산출내역(전기11.21)_변경내역서(Fast-0723)" xfId="1738" xr:uid="{00000000-0005-0000-0000-0000C9060000}"/>
    <cellStyle name="_적격 _산출내역(전기11.21)_변경내역서(Fast-Track2)" xfId="1739" xr:uid="{00000000-0005-0000-0000-0000CA060000}"/>
    <cellStyle name="_적격 _산출내역(전기11.21)_총괄집계및영구설비내역12.22" xfId="1740" xr:uid="{00000000-0005-0000-0000-0000CB060000}"/>
    <cellStyle name="_적격 _산출내역(전기11.21)_총괄집계및영구설비내역12.22_변경내역서(Fast-0707)" xfId="1741" xr:uid="{00000000-0005-0000-0000-0000CC060000}"/>
    <cellStyle name="_적격 _산출내역(전기11.21)_총괄집계및영구설비내역12.22_변경내역서(Fast-0723)" xfId="1742" xr:uid="{00000000-0005-0000-0000-0000CD060000}"/>
    <cellStyle name="_적격 _산출내역(전기11.21)_총괄집계및영구설비내역12.22_변경내역서(Fast-Track2)" xfId="1743" xr:uid="{00000000-0005-0000-0000-0000CE060000}"/>
    <cellStyle name="_적격 _산출내역서(양식검토)" xfId="1744" xr:uid="{00000000-0005-0000-0000-0000CF060000}"/>
    <cellStyle name="_적격 _산출내역서(양식검토)_변경내역서(Fast-0707)" xfId="1745" xr:uid="{00000000-0005-0000-0000-0000D0060000}"/>
    <cellStyle name="_적격 _산출내역서(양식검토)_변경내역서(Fast-0723)" xfId="1746" xr:uid="{00000000-0005-0000-0000-0000D1060000}"/>
    <cellStyle name="_적격 _산출내역서(양식검토)_변경내역서(Fast-Track2)" xfId="1747" xr:uid="{00000000-0005-0000-0000-0000D2060000}"/>
    <cellStyle name="_적격 _총괄집계및영구설비내역12.22" xfId="1748" xr:uid="{00000000-0005-0000-0000-0000D3060000}"/>
    <cellStyle name="_적격 _총괄집계및영구설비내역12.22_변경내역서(Fast-0707)" xfId="1749" xr:uid="{00000000-0005-0000-0000-0000D4060000}"/>
    <cellStyle name="_적격 _총괄집계및영구설비내역12.22_변경내역서(Fast-0723)" xfId="1750" xr:uid="{00000000-0005-0000-0000-0000D5060000}"/>
    <cellStyle name="_적격 _총괄집계및영구설비내역12.22_변경내역서(Fast-Track2)" xfId="1751" xr:uid="{00000000-0005-0000-0000-0000D6060000}"/>
    <cellStyle name="_적격 _총괄집계및영구설비내역12.22_총괄집계및영구설비내역12.22" xfId="1752" xr:uid="{00000000-0005-0000-0000-0000D7060000}"/>
    <cellStyle name="_적격 _총괄집계및영구설비내역12.22_총괄집계및영구설비내역12.22_변경내역서(Fast-0707)" xfId="1753" xr:uid="{00000000-0005-0000-0000-0000D8060000}"/>
    <cellStyle name="_적격 _총괄집계및영구설비내역12.22_총괄집계및영구설비내역12.22_변경내역서(Fast-0723)" xfId="1754" xr:uid="{00000000-0005-0000-0000-0000D9060000}"/>
    <cellStyle name="_적격 _총괄집계및영구설비내역12.22_총괄집계및영구설비내역12.22_변경내역서(Fast-Track2)" xfId="1755" xr:uid="{00000000-0005-0000-0000-0000DA060000}"/>
    <cellStyle name="_적격 _투찰서(시화)" xfId="1756" xr:uid="{00000000-0005-0000-0000-0000DB060000}"/>
    <cellStyle name="_적격 _투찰서(시화)_변경내역서(Fast-0707)" xfId="1757" xr:uid="{00000000-0005-0000-0000-0000DC060000}"/>
    <cellStyle name="_적격 _투찰서(시화)_변경내역서(Fast-0723)" xfId="1758" xr:uid="{00000000-0005-0000-0000-0000DD060000}"/>
    <cellStyle name="_적격 _투찰서(시화)_변경내역서(Fast-Track2)" xfId="1759" xr:uid="{00000000-0005-0000-0000-0000DE060000}"/>
    <cellStyle name="_적격 _투찰서(시화조력)" xfId="1760" xr:uid="{00000000-0005-0000-0000-0000DF060000}"/>
    <cellStyle name="_적격 _투찰서(시화조력)_변경내역서(Fast-0707)" xfId="1761" xr:uid="{00000000-0005-0000-0000-0000E0060000}"/>
    <cellStyle name="_적격 _투찰서(시화조력)_변경내역서(Fast-0723)" xfId="1762" xr:uid="{00000000-0005-0000-0000-0000E1060000}"/>
    <cellStyle name="_적격 _투찰서(시화조력)_변경내역서(Fast-Track2)" xfId="1763" xr:uid="{00000000-0005-0000-0000-0000E2060000}"/>
    <cellStyle name="_적격(화산) " xfId="1764" xr:uid="{00000000-0005-0000-0000-0000E3060000}"/>
    <cellStyle name="_적격(화산) _변경내역서(Fast-0707)" xfId="1765" xr:uid="{00000000-0005-0000-0000-0000E4060000}"/>
    <cellStyle name="_적격(화산) _변경내역서(Fast-0723)" xfId="1766" xr:uid="{00000000-0005-0000-0000-0000E5060000}"/>
    <cellStyle name="_적격(화산) _변경내역서(Fast-Track2)" xfId="1767" xr:uid="{00000000-0005-0000-0000-0000E6060000}"/>
    <cellStyle name="_적격(화산) _산출내역(전기11.21)" xfId="1768" xr:uid="{00000000-0005-0000-0000-0000E7060000}"/>
    <cellStyle name="_적격(화산) _산출내역(전기11.21)_변경내역서(Fast-0707)" xfId="1769" xr:uid="{00000000-0005-0000-0000-0000E8060000}"/>
    <cellStyle name="_적격(화산) _산출내역(전기11.21)_변경내역서(Fast-0723)" xfId="1770" xr:uid="{00000000-0005-0000-0000-0000E9060000}"/>
    <cellStyle name="_적격(화산) _산출내역(전기11.21)_변경내역서(Fast-Track2)" xfId="1771" xr:uid="{00000000-0005-0000-0000-0000EA060000}"/>
    <cellStyle name="_적격(화산) _산출내역(전기11.21)_총괄집계및영구설비내역12.22" xfId="1772" xr:uid="{00000000-0005-0000-0000-0000EB060000}"/>
    <cellStyle name="_적격(화산) _산출내역(전기11.21)_총괄집계및영구설비내역12.22_변경내역서(Fast-0707)" xfId="1773" xr:uid="{00000000-0005-0000-0000-0000EC060000}"/>
    <cellStyle name="_적격(화산) _산출내역(전기11.21)_총괄집계및영구설비내역12.22_변경내역서(Fast-0723)" xfId="1774" xr:uid="{00000000-0005-0000-0000-0000ED060000}"/>
    <cellStyle name="_적격(화산) _산출내역(전기11.21)_총괄집계및영구설비내역12.22_변경내역서(Fast-Track2)" xfId="1775" xr:uid="{00000000-0005-0000-0000-0000EE060000}"/>
    <cellStyle name="_적격(화산) _산출내역서(양식검토)" xfId="1776" xr:uid="{00000000-0005-0000-0000-0000EF060000}"/>
    <cellStyle name="_적격(화산) _산출내역서(양식검토)_변경내역서(Fast-0707)" xfId="1777" xr:uid="{00000000-0005-0000-0000-0000F0060000}"/>
    <cellStyle name="_적격(화산) _산출내역서(양식검토)_변경내역서(Fast-0723)" xfId="1778" xr:uid="{00000000-0005-0000-0000-0000F1060000}"/>
    <cellStyle name="_적격(화산) _산출내역서(양식검토)_변경내역서(Fast-Track2)" xfId="1779" xr:uid="{00000000-0005-0000-0000-0000F2060000}"/>
    <cellStyle name="_적격(화산) _총괄집계및영구설비내역12.22" xfId="1780" xr:uid="{00000000-0005-0000-0000-0000F3060000}"/>
    <cellStyle name="_적격(화산) _총괄집계및영구설비내역12.22_변경내역서(Fast-0707)" xfId="1781" xr:uid="{00000000-0005-0000-0000-0000F4060000}"/>
    <cellStyle name="_적격(화산) _총괄집계및영구설비내역12.22_변경내역서(Fast-0723)" xfId="1782" xr:uid="{00000000-0005-0000-0000-0000F5060000}"/>
    <cellStyle name="_적격(화산) _총괄집계및영구설비내역12.22_변경내역서(Fast-Track2)" xfId="1783" xr:uid="{00000000-0005-0000-0000-0000F6060000}"/>
    <cellStyle name="_적격(화산) _총괄집계및영구설비내역12.22_총괄집계및영구설비내역12.22" xfId="1784" xr:uid="{00000000-0005-0000-0000-0000F7060000}"/>
    <cellStyle name="_적격(화산) _총괄집계및영구설비내역12.22_총괄집계및영구설비내역12.22_변경내역서(Fast-0707)" xfId="1785" xr:uid="{00000000-0005-0000-0000-0000F8060000}"/>
    <cellStyle name="_적격(화산) _총괄집계및영구설비내역12.22_총괄집계및영구설비내역12.22_변경내역서(Fast-0723)" xfId="1786" xr:uid="{00000000-0005-0000-0000-0000F9060000}"/>
    <cellStyle name="_적격(화산) _총괄집계및영구설비내역12.22_총괄집계및영구설비내역12.22_변경내역서(Fast-Track2)" xfId="1787" xr:uid="{00000000-0005-0000-0000-0000FA060000}"/>
    <cellStyle name="_적격(화산) _투찰서(시화)" xfId="1788" xr:uid="{00000000-0005-0000-0000-0000FB060000}"/>
    <cellStyle name="_적격(화산) _투찰서(시화)_변경내역서(Fast-0707)" xfId="1789" xr:uid="{00000000-0005-0000-0000-0000FC060000}"/>
    <cellStyle name="_적격(화산) _투찰서(시화)_변경내역서(Fast-0723)" xfId="1790" xr:uid="{00000000-0005-0000-0000-0000FD060000}"/>
    <cellStyle name="_적격(화산) _투찰서(시화)_변경내역서(Fast-Track2)" xfId="1791" xr:uid="{00000000-0005-0000-0000-0000FE060000}"/>
    <cellStyle name="_적격(화산) _투찰서(시화조력)" xfId="1792" xr:uid="{00000000-0005-0000-0000-0000FF060000}"/>
    <cellStyle name="_적격(화산) _투찰서(시화조력)_변경내역서(Fast-0707)" xfId="1793" xr:uid="{00000000-0005-0000-0000-000000070000}"/>
    <cellStyle name="_적격(화산) _투찰서(시화조력)_변경내역서(Fast-0723)" xfId="1794" xr:uid="{00000000-0005-0000-0000-000001070000}"/>
    <cellStyle name="_적격(화산) _투찰서(시화조력)_변경내역서(Fast-Track2)" xfId="1795" xr:uid="{00000000-0005-0000-0000-000002070000}"/>
    <cellStyle name="_전기(전체)06" xfId="1796" xr:uid="{00000000-0005-0000-0000-000003070000}"/>
    <cellStyle name="_전기계산서(광주하수고도)-삼안H-CABLE" xfId="1797" xr:uid="{00000000-0005-0000-0000-000004070000}"/>
    <cellStyle name="_전기계산서(마산)" xfId="1798" xr:uid="{00000000-0005-0000-0000-000005070000}"/>
    <cellStyle name="_전기계산서(제천자원관리센터)-0823" xfId="1799" xr:uid="{00000000-0005-0000-0000-000006070000}"/>
    <cellStyle name="_전기내역서(소양강)-6차" xfId="1800" xr:uid="{00000000-0005-0000-0000-000007070000}"/>
    <cellStyle name="_전기내역서CC-NEW" xfId="1801" xr:uid="{00000000-0005-0000-0000-000008070000}"/>
    <cellStyle name="_전기용량계산서(달성)" xfId="1802" xr:uid="{00000000-0005-0000-0000-000009070000}"/>
    <cellStyle name="_전기용량계산서(달성)-R1" xfId="1803" xr:uid="{00000000-0005-0000-0000-00000A070000}"/>
    <cellStyle name="_전기용량계산서(달성)-R4" xfId="1804" xr:uid="{00000000-0005-0000-0000-00000B070000}"/>
    <cellStyle name="_전기용량계산서(서귀포동부하수고도)-2" xfId="1805" xr:uid="{00000000-0005-0000-0000-00000C070000}"/>
    <cellStyle name="_제목" xfId="1806" xr:uid="{00000000-0005-0000-0000-00000D070000}"/>
    <cellStyle name="_제목_1.토목내역서" xfId="1807" xr:uid="{00000000-0005-0000-0000-00000E070000}"/>
    <cellStyle name="_제목_내역서" xfId="1808" xr:uid="{00000000-0005-0000-0000-00000F070000}"/>
    <cellStyle name="_제목_내역서_1.토목내역서" xfId="1809" xr:uid="{00000000-0005-0000-0000-000010070000}"/>
    <cellStyle name="_중앙선전차선내역(r.1)" xfId="1810" xr:uid="{00000000-0005-0000-0000-000011070000}"/>
    <cellStyle name="_추곡" xfId="1811" xr:uid="{00000000-0005-0000-0000-000012070000}"/>
    <cellStyle name="_추곡_1.토목내역서" xfId="1812" xr:uid="{00000000-0005-0000-0000-000013070000}"/>
    <cellStyle name="_추곡_고척개략공사비(주민설명회)" xfId="1813" xr:uid="{00000000-0005-0000-0000-000014070000}"/>
    <cellStyle name="_추곡_고척개략공사비(주민설명회)_1.토목내역서" xfId="1814" xr:uid="{00000000-0005-0000-0000-000015070000}"/>
    <cellStyle name="_추곡_고척개략공사비(주민설명회)_변경내역서(Fast-0707)" xfId="1815" xr:uid="{00000000-0005-0000-0000-000016070000}"/>
    <cellStyle name="_추곡_고척개략공사비(주민설명회)_변경내역서(Fast-0723)" xfId="1816" xr:uid="{00000000-0005-0000-0000-000017070000}"/>
    <cellStyle name="_추곡_고척개략공사비(주민설명회)_변경내역서(Fast-Track2)" xfId="1817" xr:uid="{00000000-0005-0000-0000-000018070000}"/>
    <cellStyle name="_추곡_고척공원내역(0929)-1차분" xfId="1818" xr:uid="{00000000-0005-0000-0000-000019070000}"/>
    <cellStyle name="_추곡_고척공원내역(0929)-1차분_1.토목내역서" xfId="1819" xr:uid="{00000000-0005-0000-0000-00001A070000}"/>
    <cellStyle name="_추곡_고척공원내역(0929)-1차분_변경내역서(Fast-0707)" xfId="1820" xr:uid="{00000000-0005-0000-0000-00001B070000}"/>
    <cellStyle name="_추곡_고척공원내역(0929)-1차분_변경내역서(Fast-0723)" xfId="1821" xr:uid="{00000000-0005-0000-0000-00001C070000}"/>
    <cellStyle name="_추곡_고척공원내역(0929)-1차분_변경내역서(Fast-Track2)" xfId="1822" xr:uid="{00000000-0005-0000-0000-00001D070000}"/>
    <cellStyle name="_추곡_변경내역서(Fast-0707)" xfId="1823" xr:uid="{00000000-0005-0000-0000-00001E070000}"/>
    <cellStyle name="_추곡_변경내역서(Fast-0723)" xfId="1824" xr:uid="{00000000-0005-0000-0000-00001F070000}"/>
    <cellStyle name="_추곡_변경내역서(Fast-Track2)" xfId="1825" xr:uid="{00000000-0005-0000-0000-000020070000}"/>
    <cellStyle name="_추곡_옥상조경내역서1026" xfId="1826" xr:uid="{00000000-0005-0000-0000-000021070000}"/>
    <cellStyle name="_추곡_옥상조경내역서1026_1.토목내역서" xfId="1827" xr:uid="{00000000-0005-0000-0000-000022070000}"/>
    <cellStyle name="_추곡_옥상조경내역서1026_고척개략공사비(주민설명회)" xfId="1828" xr:uid="{00000000-0005-0000-0000-000023070000}"/>
    <cellStyle name="_추곡_옥상조경내역서1026_고척개략공사비(주민설명회)_1.토목내역서" xfId="1829" xr:uid="{00000000-0005-0000-0000-000024070000}"/>
    <cellStyle name="_추곡_옥상조경내역서1026_고척개략공사비(주민설명회)_변경내역서(Fast-0707)" xfId="1830" xr:uid="{00000000-0005-0000-0000-000025070000}"/>
    <cellStyle name="_추곡_옥상조경내역서1026_고척개략공사비(주민설명회)_변경내역서(Fast-0723)" xfId="1831" xr:uid="{00000000-0005-0000-0000-000026070000}"/>
    <cellStyle name="_추곡_옥상조경내역서1026_고척개략공사비(주민설명회)_변경내역서(Fast-Track2)" xfId="1832" xr:uid="{00000000-0005-0000-0000-000027070000}"/>
    <cellStyle name="_추곡_옥상조경내역서1026_고척공원내역(0929)-1차분" xfId="1833" xr:uid="{00000000-0005-0000-0000-000028070000}"/>
    <cellStyle name="_추곡_옥상조경내역서1026_고척공원내역(0929)-1차분_1.토목내역서" xfId="1834" xr:uid="{00000000-0005-0000-0000-000029070000}"/>
    <cellStyle name="_추곡_옥상조경내역서1026_고척공원내역(0929)-1차분_변경내역서(Fast-0707)" xfId="1835" xr:uid="{00000000-0005-0000-0000-00002A070000}"/>
    <cellStyle name="_추곡_옥상조경내역서1026_고척공원내역(0929)-1차분_변경내역서(Fast-0723)" xfId="1836" xr:uid="{00000000-0005-0000-0000-00002B070000}"/>
    <cellStyle name="_추곡_옥상조경내역서1026_고척공원내역(0929)-1차분_변경내역서(Fast-Track2)" xfId="1837" xr:uid="{00000000-0005-0000-0000-00002C070000}"/>
    <cellStyle name="_추곡_옥상조경내역서1026_노인휴양소" xfId="1838" xr:uid="{00000000-0005-0000-0000-00002D070000}"/>
    <cellStyle name="_추곡_옥상조경내역서1026_노인휴양소_1.토목내역서" xfId="1839" xr:uid="{00000000-0005-0000-0000-00002E070000}"/>
    <cellStyle name="_추곡_옥상조경내역서1026_노인휴양소_고척개략공사비(주민설명회)" xfId="1840" xr:uid="{00000000-0005-0000-0000-00002F070000}"/>
    <cellStyle name="_추곡_옥상조경내역서1026_노인휴양소_고척개략공사비(주민설명회)_1.토목내역서" xfId="1841" xr:uid="{00000000-0005-0000-0000-000030070000}"/>
    <cellStyle name="_추곡_옥상조경내역서1026_노인휴양소_고척개략공사비(주민설명회)_변경내역서(Fast-0707)" xfId="1842" xr:uid="{00000000-0005-0000-0000-000031070000}"/>
    <cellStyle name="_추곡_옥상조경내역서1026_노인휴양소_고척개략공사비(주민설명회)_변경내역서(Fast-0723)" xfId="1843" xr:uid="{00000000-0005-0000-0000-000032070000}"/>
    <cellStyle name="_추곡_옥상조경내역서1026_노인휴양소_고척개략공사비(주민설명회)_변경내역서(Fast-Track2)" xfId="1844" xr:uid="{00000000-0005-0000-0000-000033070000}"/>
    <cellStyle name="_추곡_옥상조경내역서1026_노인휴양소_고척공원내역(0929)-1차분" xfId="1845" xr:uid="{00000000-0005-0000-0000-000034070000}"/>
    <cellStyle name="_추곡_옥상조경내역서1026_노인휴양소_고척공원내역(0929)-1차분_1.토목내역서" xfId="1846" xr:uid="{00000000-0005-0000-0000-000035070000}"/>
    <cellStyle name="_추곡_옥상조경내역서1026_노인휴양소_고척공원내역(0929)-1차분_변경내역서(Fast-0707)" xfId="1847" xr:uid="{00000000-0005-0000-0000-000036070000}"/>
    <cellStyle name="_추곡_옥상조경내역서1026_노인휴양소_고척공원내역(0929)-1차분_변경내역서(Fast-0723)" xfId="1848" xr:uid="{00000000-0005-0000-0000-000037070000}"/>
    <cellStyle name="_추곡_옥상조경내역서1026_노인휴양소_고척공원내역(0929)-1차분_변경내역서(Fast-Track2)" xfId="1849" xr:uid="{00000000-0005-0000-0000-000038070000}"/>
    <cellStyle name="_추곡_옥상조경내역서1026_노인휴양소_변경내역서(Fast-0707)" xfId="1850" xr:uid="{00000000-0005-0000-0000-000039070000}"/>
    <cellStyle name="_추곡_옥상조경내역서1026_노인휴양소_변경내역서(Fast-0723)" xfId="1851" xr:uid="{00000000-0005-0000-0000-00003A070000}"/>
    <cellStyle name="_추곡_옥상조경내역서1026_노인휴양소_변경내역서(Fast-Track2)" xfId="1852" xr:uid="{00000000-0005-0000-0000-00003B070000}"/>
    <cellStyle name="_추곡_옥상조경내역서1026_녹지대 보수공사" xfId="1853" xr:uid="{00000000-0005-0000-0000-00003C070000}"/>
    <cellStyle name="_추곡_옥상조경내역서1026_녹지대 보수공사_1.토목내역서" xfId="1854" xr:uid="{00000000-0005-0000-0000-00003D070000}"/>
    <cellStyle name="_추곡_옥상조경내역서1026_녹지대 보수공사_고척개략공사비(주민설명회)" xfId="1855" xr:uid="{00000000-0005-0000-0000-00003E070000}"/>
    <cellStyle name="_추곡_옥상조경내역서1026_녹지대 보수공사_고척개략공사비(주민설명회)_1.토목내역서" xfId="1856" xr:uid="{00000000-0005-0000-0000-00003F070000}"/>
    <cellStyle name="_추곡_옥상조경내역서1026_녹지대 보수공사_고척개략공사비(주민설명회)_변경내역서(Fast-0707)" xfId="1857" xr:uid="{00000000-0005-0000-0000-000040070000}"/>
    <cellStyle name="_추곡_옥상조경내역서1026_녹지대 보수공사_고척개략공사비(주민설명회)_변경내역서(Fast-0723)" xfId="1858" xr:uid="{00000000-0005-0000-0000-000041070000}"/>
    <cellStyle name="_추곡_옥상조경내역서1026_녹지대 보수공사_고척개략공사비(주민설명회)_변경내역서(Fast-Track2)" xfId="1859" xr:uid="{00000000-0005-0000-0000-000042070000}"/>
    <cellStyle name="_추곡_옥상조경내역서1026_녹지대 보수공사_고척공원내역(0929)-1차분" xfId="1860" xr:uid="{00000000-0005-0000-0000-000043070000}"/>
    <cellStyle name="_추곡_옥상조경내역서1026_녹지대 보수공사_고척공원내역(0929)-1차분_1.토목내역서" xfId="1861" xr:uid="{00000000-0005-0000-0000-000044070000}"/>
    <cellStyle name="_추곡_옥상조경내역서1026_녹지대 보수공사_고척공원내역(0929)-1차분_변경내역서(Fast-0707)" xfId="1862" xr:uid="{00000000-0005-0000-0000-000045070000}"/>
    <cellStyle name="_추곡_옥상조경내역서1026_녹지대 보수공사_고척공원내역(0929)-1차분_변경내역서(Fast-0723)" xfId="1863" xr:uid="{00000000-0005-0000-0000-000046070000}"/>
    <cellStyle name="_추곡_옥상조경내역서1026_녹지대 보수공사_고척공원내역(0929)-1차분_변경내역서(Fast-Track2)" xfId="1864" xr:uid="{00000000-0005-0000-0000-000047070000}"/>
    <cellStyle name="_추곡_옥상조경내역서1026_녹지대 보수공사_변경내역서(Fast-0707)" xfId="1865" xr:uid="{00000000-0005-0000-0000-000048070000}"/>
    <cellStyle name="_추곡_옥상조경내역서1026_녹지대 보수공사_변경내역서(Fast-0723)" xfId="1866" xr:uid="{00000000-0005-0000-0000-000049070000}"/>
    <cellStyle name="_추곡_옥상조경내역서1026_녹지대 보수공사_변경내역서(Fast-Track2)" xfId="1867" xr:uid="{00000000-0005-0000-0000-00004A070000}"/>
    <cellStyle name="_추곡_옥상조경내역서1026_변경내역서(Fast-0707)" xfId="1868" xr:uid="{00000000-0005-0000-0000-00004B070000}"/>
    <cellStyle name="_추곡_옥상조경내역서1026_변경내역서(Fast-0723)" xfId="1869" xr:uid="{00000000-0005-0000-0000-00004C070000}"/>
    <cellStyle name="_추곡_옥상조경내역서1026_변경내역서(Fast-Track2)" xfId="1870" xr:uid="{00000000-0005-0000-0000-00004D070000}"/>
    <cellStyle name="_추곡_옥상조경내역서1026_시설정비0315" xfId="1871" xr:uid="{00000000-0005-0000-0000-00004E070000}"/>
    <cellStyle name="_추곡_옥상조경내역서1026_시설정비0315_1.토목내역서" xfId="1872" xr:uid="{00000000-0005-0000-0000-00004F070000}"/>
    <cellStyle name="_추곡_옥상조경내역서1026_시설정비0315_고척개략공사비(주민설명회)" xfId="1873" xr:uid="{00000000-0005-0000-0000-000050070000}"/>
    <cellStyle name="_추곡_옥상조경내역서1026_시설정비0315_고척개략공사비(주민설명회)_1.토목내역서" xfId="1874" xr:uid="{00000000-0005-0000-0000-000051070000}"/>
    <cellStyle name="_추곡_옥상조경내역서1026_시설정비0315_고척개략공사비(주민설명회)_변경내역서(Fast-0707)" xfId="1875" xr:uid="{00000000-0005-0000-0000-000052070000}"/>
    <cellStyle name="_추곡_옥상조경내역서1026_시설정비0315_고척개략공사비(주민설명회)_변경내역서(Fast-0723)" xfId="1876" xr:uid="{00000000-0005-0000-0000-000053070000}"/>
    <cellStyle name="_추곡_옥상조경내역서1026_시설정비0315_고척개략공사비(주민설명회)_변경내역서(Fast-Track2)" xfId="1877" xr:uid="{00000000-0005-0000-0000-000054070000}"/>
    <cellStyle name="_추곡_옥상조경내역서1026_시설정비0315_고척공원내역(0929)-1차분" xfId="1878" xr:uid="{00000000-0005-0000-0000-000055070000}"/>
    <cellStyle name="_추곡_옥상조경내역서1026_시설정비0315_고척공원내역(0929)-1차분_1.토목내역서" xfId="1879" xr:uid="{00000000-0005-0000-0000-000056070000}"/>
    <cellStyle name="_추곡_옥상조경내역서1026_시설정비0315_고척공원내역(0929)-1차분_변경내역서(Fast-0707)" xfId="1880" xr:uid="{00000000-0005-0000-0000-000057070000}"/>
    <cellStyle name="_추곡_옥상조경내역서1026_시설정비0315_고척공원내역(0929)-1차분_변경내역서(Fast-0723)" xfId="1881" xr:uid="{00000000-0005-0000-0000-000058070000}"/>
    <cellStyle name="_추곡_옥상조경내역서1026_시설정비0315_고척공원내역(0929)-1차분_변경내역서(Fast-Track2)" xfId="1882" xr:uid="{00000000-0005-0000-0000-000059070000}"/>
    <cellStyle name="_추곡_옥상조경내역서1026_시설정비0315_변경내역서(Fast-0707)" xfId="1883" xr:uid="{00000000-0005-0000-0000-00005A070000}"/>
    <cellStyle name="_추곡_옥상조경내역서1026_시설정비0315_변경내역서(Fast-0723)" xfId="1884" xr:uid="{00000000-0005-0000-0000-00005B070000}"/>
    <cellStyle name="_추곡_옥상조경내역서1026_시설정비0315_변경내역서(Fast-Track2)" xfId="1885" xr:uid="{00000000-0005-0000-0000-00005C070000}"/>
    <cellStyle name="_추곡_옥상조경내역서1026_시설정비및보완내역서" xfId="1886" xr:uid="{00000000-0005-0000-0000-00005D070000}"/>
    <cellStyle name="_추곡_옥상조경내역서1026_시설정비및보완내역서_1.토목내역서" xfId="1887" xr:uid="{00000000-0005-0000-0000-00005E070000}"/>
    <cellStyle name="_추곡_옥상조경내역서1026_시설정비및보완내역서_고척개략공사비(주민설명회)" xfId="1888" xr:uid="{00000000-0005-0000-0000-00005F070000}"/>
    <cellStyle name="_추곡_옥상조경내역서1026_시설정비및보완내역서_고척개략공사비(주민설명회)_1.토목내역서" xfId="1889" xr:uid="{00000000-0005-0000-0000-000060070000}"/>
    <cellStyle name="_추곡_옥상조경내역서1026_시설정비및보완내역서_고척개략공사비(주민설명회)_변경내역서(Fast-0707)" xfId="1890" xr:uid="{00000000-0005-0000-0000-000061070000}"/>
    <cellStyle name="_추곡_옥상조경내역서1026_시설정비및보완내역서_고척개략공사비(주민설명회)_변경내역서(Fast-0723)" xfId="1891" xr:uid="{00000000-0005-0000-0000-000062070000}"/>
    <cellStyle name="_추곡_옥상조경내역서1026_시설정비및보완내역서_고척개략공사비(주민설명회)_변경내역서(Fast-Track2)" xfId="1892" xr:uid="{00000000-0005-0000-0000-000063070000}"/>
    <cellStyle name="_추곡_옥상조경내역서1026_시설정비및보완내역서_고척공원내역(0929)-1차분" xfId="1893" xr:uid="{00000000-0005-0000-0000-000064070000}"/>
    <cellStyle name="_추곡_옥상조경내역서1026_시설정비및보완내역서_고척공원내역(0929)-1차분_1.토목내역서" xfId="1894" xr:uid="{00000000-0005-0000-0000-000065070000}"/>
    <cellStyle name="_추곡_옥상조경내역서1026_시설정비및보완내역서_고척공원내역(0929)-1차분_변경내역서(Fast-0707)" xfId="1895" xr:uid="{00000000-0005-0000-0000-000066070000}"/>
    <cellStyle name="_추곡_옥상조경내역서1026_시설정비및보완내역서_고척공원내역(0929)-1차분_변경내역서(Fast-0723)" xfId="1896" xr:uid="{00000000-0005-0000-0000-000067070000}"/>
    <cellStyle name="_추곡_옥상조경내역서1026_시설정비및보완내역서_고척공원내역(0929)-1차분_변경내역서(Fast-Track2)" xfId="1897" xr:uid="{00000000-0005-0000-0000-000068070000}"/>
    <cellStyle name="_추곡_옥상조경내역서1026_시설정비및보완내역서_변경내역서(Fast-0707)" xfId="1898" xr:uid="{00000000-0005-0000-0000-000069070000}"/>
    <cellStyle name="_추곡_옥상조경내역서1026_시설정비및보완내역서_변경내역서(Fast-0723)" xfId="1899" xr:uid="{00000000-0005-0000-0000-00006A070000}"/>
    <cellStyle name="_추곡_옥상조경내역서1026_시설정비및보완내역서_변경내역서(Fast-Track2)" xfId="1900" xr:uid="{00000000-0005-0000-0000-00006B070000}"/>
    <cellStyle name="_추곡_옥상조경내역서1026_신장초내역" xfId="1901" xr:uid="{00000000-0005-0000-0000-00006C070000}"/>
    <cellStyle name="_추곡_옥상조경내역서1026_신장초내역_1.토목내역서" xfId="1902" xr:uid="{00000000-0005-0000-0000-00006D070000}"/>
    <cellStyle name="_추곡_옥상조경내역서1026_신장초내역_고척개략공사비(주민설명회)" xfId="1903" xr:uid="{00000000-0005-0000-0000-00006E070000}"/>
    <cellStyle name="_추곡_옥상조경내역서1026_신장초내역_고척개략공사비(주민설명회)_1.토목내역서" xfId="1904" xr:uid="{00000000-0005-0000-0000-00006F070000}"/>
    <cellStyle name="_추곡_옥상조경내역서1026_신장초내역_고척개략공사비(주민설명회)_변경내역서(Fast-0707)" xfId="1905" xr:uid="{00000000-0005-0000-0000-000070070000}"/>
    <cellStyle name="_추곡_옥상조경내역서1026_신장초내역_고척개략공사비(주민설명회)_변경내역서(Fast-0723)" xfId="1906" xr:uid="{00000000-0005-0000-0000-000071070000}"/>
    <cellStyle name="_추곡_옥상조경내역서1026_신장초내역_고척개략공사비(주민설명회)_변경내역서(Fast-Track2)" xfId="1907" xr:uid="{00000000-0005-0000-0000-000072070000}"/>
    <cellStyle name="_추곡_옥상조경내역서1026_신장초내역_고척공원내역(0929)-1차분" xfId="1908" xr:uid="{00000000-0005-0000-0000-000073070000}"/>
    <cellStyle name="_추곡_옥상조경내역서1026_신장초내역_고척공원내역(0929)-1차분_1.토목내역서" xfId="1909" xr:uid="{00000000-0005-0000-0000-000074070000}"/>
    <cellStyle name="_추곡_옥상조경내역서1026_신장초내역_고척공원내역(0929)-1차분_변경내역서(Fast-0707)" xfId="1910" xr:uid="{00000000-0005-0000-0000-000075070000}"/>
    <cellStyle name="_추곡_옥상조경내역서1026_신장초내역_고척공원내역(0929)-1차분_변경내역서(Fast-0723)" xfId="1911" xr:uid="{00000000-0005-0000-0000-000076070000}"/>
    <cellStyle name="_추곡_옥상조경내역서1026_신장초내역_고척공원내역(0929)-1차분_변경내역서(Fast-Track2)" xfId="1912" xr:uid="{00000000-0005-0000-0000-000077070000}"/>
    <cellStyle name="_추곡_옥상조경내역서1026_신장초내역_변경내역서(Fast-0707)" xfId="1913" xr:uid="{00000000-0005-0000-0000-000078070000}"/>
    <cellStyle name="_추곡_옥상조경내역서1026_신장초내역_변경내역서(Fast-0723)" xfId="1914" xr:uid="{00000000-0005-0000-0000-000079070000}"/>
    <cellStyle name="_추곡_옥상조경내역서1026_신장초내역_변경내역서(Fast-Track2)" xfId="1915" xr:uid="{00000000-0005-0000-0000-00007A070000}"/>
    <cellStyle name="_추곡_옥상조경내역서1026_신장초내역0310" xfId="1916" xr:uid="{00000000-0005-0000-0000-00007B070000}"/>
    <cellStyle name="_추곡_옥상조경내역서1026_신장초내역0310_1.토목내역서" xfId="1917" xr:uid="{00000000-0005-0000-0000-00007C070000}"/>
    <cellStyle name="_추곡_옥상조경내역서1026_신장초내역0310_고척개략공사비(주민설명회)" xfId="1918" xr:uid="{00000000-0005-0000-0000-00007D070000}"/>
    <cellStyle name="_추곡_옥상조경내역서1026_신장초내역0310_고척개략공사비(주민설명회)_1.토목내역서" xfId="1919" xr:uid="{00000000-0005-0000-0000-00007E070000}"/>
    <cellStyle name="_추곡_옥상조경내역서1026_신장초내역0310_고척개략공사비(주민설명회)_변경내역서(Fast-0707)" xfId="1920" xr:uid="{00000000-0005-0000-0000-00007F070000}"/>
    <cellStyle name="_추곡_옥상조경내역서1026_신장초내역0310_고척개략공사비(주민설명회)_변경내역서(Fast-0723)" xfId="1921" xr:uid="{00000000-0005-0000-0000-000080070000}"/>
    <cellStyle name="_추곡_옥상조경내역서1026_신장초내역0310_고척개략공사비(주민설명회)_변경내역서(Fast-Track2)" xfId="1922" xr:uid="{00000000-0005-0000-0000-000081070000}"/>
    <cellStyle name="_추곡_옥상조경내역서1026_신장초내역0310_고척공원내역(0929)-1차분" xfId="1923" xr:uid="{00000000-0005-0000-0000-000082070000}"/>
    <cellStyle name="_추곡_옥상조경내역서1026_신장초내역0310_고척공원내역(0929)-1차분_1.토목내역서" xfId="1924" xr:uid="{00000000-0005-0000-0000-000083070000}"/>
    <cellStyle name="_추곡_옥상조경내역서1026_신장초내역0310_고척공원내역(0929)-1차분_변경내역서(Fast-0707)" xfId="1925" xr:uid="{00000000-0005-0000-0000-000084070000}"/>
    <cellStyle name="_추곡_옥상조경내역서1026_신장초내역0310_고척공원내역(0929)-1차분_변경내역서(Fast-0723)" xfId="1926" xr:uid="{00000000-0005-0000-0000-000085070000}"/>
    <cellStyle name="_추곡_옥상조경내역서1026_신장초내역0310_고척공원내역(0929)-1차분_변경내역서(Fast-Track2)" xfId="1927" xr:uid="{00000000-0005-0000-0000-000086070000}"/>
    <cellStyle name="_추곡_옥상조경내역서1026_신장초내역0310_변경내역서(Fast-0707)" xfId="1928" xr:uid="{00000000-0005-0000-0000-000087070000}"/>
    <cellStyle name="_추곡_옥상조경내역서1026_신장초내역0310_변경내역서(Fast-0723)" xfId="1929" xr:uid="{00000000-0005-0000-0000-000088070000}"/>
    <cellStyle name="_추곡_옥상조경내역서1026_신장초내역0310_변경내역서(Fast-Track2)" xfId="1930" xr:uid="{00000000-0005-0000-0000-000089070000}"/>
    <cellStyle name="_추곡_옥상조경내역서1026_신장초내역-수정0307" xfId="1931" xr:uid="{00000000-0005-0000-0000-00008A070000}"/>
    <cellStyle name="_추곡_옥상조경내역서1026_신장초내역-수정0307_1.토목내역서" xfId="1932" xr:uid="{00000000-0005-0000-0000-00008B070000}"/>
    <cellStyle name="_추곡_옥상조경내역서1026_신장초내역-수정0307_고척개략공사비(주민설명회)" xfId="1933" xr:uid="{00000000-0005-0000-0000-00008C070000}"/>
    <cellStyle name="_추곡_옥상조경내역서1026_신장초내역-수정0307_고척개략공사비(주민설명회)_1.토목내역서" xfId="1934" xr:uid="{00000000-0005-0000-0000-00008D070000}"/>
    <cellStyle name="_추곡_옥상조경내역서1026_신장초내역-수정0307_고척개략공사비(주민설명회)_변경내역서(Fast-0707)" xfId="1935" xr:uid="{00000000-0005-0000-0000-00008E070000}"/>
    <cellStyle name="_추곡_옥상조경내역서1026_신장초내역-수정0307_고척개략공사비(주민설명회)_변경내역서(Fast-0723)" xfId="1936" xr:uid="{00000000-0005-0000-0000-00008F070000}"/>
    <cellStyle name="_추곡_옥상조경내역서1026_신장초내역-수정0307_고척개략공사비(주민설명회)_변경내역서(Fast-Track2)" xfId="1937" xr:uid="{00000000-0005-0000-0000-000090070000}"/>
    <cellStyle name="_추곡_옥상조경내역서1026_신장초내역-수정0307_고척공원내역(0929)-1차분" xfId="1938" xr:uid="{00000000-0005-0000-0000-000091070000}"/>
    <cellStyle name="_추곡_옥상조경내역서1026_신장초내역-수정0307_고척공원내역(0929)-1차분_1.토목내역서" xfId="1939" xr:uid="{00000000-0005-0000-0000-000092070000}"/>
    <cellStyle name="_추곡_옥상조경내역서1026_신장초내역-수정0307_고척공원내역(0929)-1차분_변경내역서(Fast-0707)" xfId="1940" xr:uid="{00000000-0005-0000-0000-000093070000}"/>
    <cellStyle name="_추곡_옥상조경내역서1026_신장초내역-수정0307_고척공원내역(0929)-1차분_변경내역서(Fast-0723)" xfId="1941" xr:uid="{00000000-0005-0000-0000-000094070000}"/>
    <cellStyle name="_추곡_옥상조경내역서1026_신장초내역-수정0307_고척공원내역(0929)-1차분_변경내역서(Fast-Track2)" xfId="1942" xr:uid="{00000000-0005-0000-0000-000095070000}"/>
    <cellStyle name="_추곡_옥상조경내역서1026_신장초내역-수정0307_변경내역서(Fast-0707)" xfId="1943" xr:uid="{00000000-0005-0000-0000-000096070000}"/>
    <cellStyle name="_추곡_옥상조경내역서1026_신장초내역-수정0307_변경내역서(Fast-0723)" xfId="1944" xr:uid="{00000000-0005-0000-0000-000097070000}"/>
    <cellStyle name="_추곡_옥상조경내역서1026_신장초내역-수정0307_변경내역서(Fast-Track2)" xfId="1945" xr:uid="{00000000-0005-0000-0000-000098070000}"/>
    <cellStyle name="_추곡_추곡" xfId="1946" xr:uid="{00000000-0005-0000-0000-000099070000}"/>
    <cellStyle name="_추곡_추곡_1.토목내역서" xfId="1947" xr:uid="{00000000-0005-0000-0000-00009A070000}"/>
    <cellStyle name="_추곡_추곡_고척개략공사비(주민설명회)" xfId="1948" xr:uid="{00000000-0005-0000-0000-00009B070000}"/>
    <cellStyle name="_추곡_추곡_고척개략공사비(주민설명회)_1.토목내역서" xfId="1949" xr:uid="{00000000-0005-0000-0000-00009C070000}"/>
    <cellStyle name="_추곡_추곡_고척개략공사비(주민설명회)_변경내역서(Fast-0707)" xfId="1950" xr:uid="{00000000-0005-0000-0000-00009D070000}"/>
    <cellStyle name="_추곡_추곡_고척개략공사비(주민설명회)_변경내역서(Fast-0723)" xfId="1951" xr:uid="{00000000-0005-0000-0000-00009E070000}"/>
    <cellStyle name="_추곡_추곡_고척개략공사비(주민설명회)_변경내역서(Fast-Track2)" xfId="1952" xr:uid="{00000000-0005-0000-0000-00009F070000}"/>
    <cellStyle name="_추곡_추곡_고척공원내역(0929)-1차분" xfId="1953" xr:uid="{00000000-0005-0000-0000-0000A0070000}"/>
    <cellStyle name="_추곡_추곡_고척공원내역(0929)-1차분_1.토목내역서" xfId="1954" xr:uid="{00000000-0005-0000-0000-0000A1070000}"/>
    <cellStyle name="_추곡_추곡_고척공원내역(0929)-1차분_변경내역서(Fast-0707)" xfId="1955" xr:uid="{00000000-0005-0000-0000-0000A2070000}"/>
    <cellStyle name="_추곡_추곡_고척공원내역(0929)-1차분_변경내역서(Fast-0723)" xfId="1956" xr:uid="{00000000-0005-0000-0000-0000A3070000}"/>
    <cellStyle name="_추곡_추곡_고척공원내역(0929)-1차분_변경내역서(Fast-Track2)" xfId="1957" xr:uid="{00000000-0005-0000-0000-0000A4070000}"/>
    <cellStyle name="_추곡_추곡_변경내역서(Fast-0707)" xfId="1958" xr:uid="{00000000-0005-0000-0000-0000A5070000}"/>
    <cellStyle name="_추곡_추곡_변경내역서(Fast-0723)" xfId="1959" xr:uid="{00000000-0005-0000-0000-0000A6070000}"/>
    <cellStyle name="_추곡_추곡_변경내역서(Fast-Track2)" xfId="1960" xr:uid="{00000000-0005-0000-0000-0000A7070000}"/>
    <cellStyle name="_추곡_추곡_옥상조경내역서1026" xfId="1961" xr:uid="{00000000-0005-0000-0000-0000A8070000}"/>
    <cellStyle name="_추곡_추곡_옥상조경내역서1026_1.토목내역서" xfId="1962" xr:uid="{00000000-0005-0000-0000-0000A9070000}"/>
    <cellStyle name="_추곡_추곡_옥상조경내역서1026_고척개략공사비(주민설명회)" xfId="1963" xr:uid="{00000000-0005-0000-0000-0000AA070000}"/>
    <cellStyle name="_추곡_추곡_옥상조경내역서1026_고척개략공사비(주민설명회)_1.토목내역서" xfId="1964" xr:uid="{00000000-0005-0000-0000-0000AB070000}"/>
    <cellStyle name="_추곡_추곡_옥상조경내역서1026_고척개략공사비(주민설명회)_변경내역서(Fast-0707)" xfId="1965" xr:uid="{00000000-0005-0000-0000-0000AC070000}"/>
    <cellStyle name="_추곡_추곡_옥상조경내역서1026_고척개략공사비(주민설명회)_변경내역서(Fast-0723)" xfId="1966" xr:uid="{00000000-0005-0000-0000-0000AD070000}"/>
    <cellStyle name="_추곡_추곡_옥상조경내역서1026_고척개략공사비(주민설명회)_변경내역서(Fast-Track2)" xfId="1967" xr:uid="{00000000-0005-0000-0000-0000AE070000}"/>
    <cellStyle name="_추곡_추곡_옥상조경내역서1026_고척공원내역(0929)-1차분" xfId="1968" xr:uid="{00000000-0005-0000-0000-0000AF070000}"/>
    <cellStyle name="_추곡_추곡_옥상조경내역서1026_고척공원내역(0929)-1차분_1.토목내역서" xfId="1969" xr:uid="{00000000-0005-0000-0000-0000B0070000}"/>
    <cellStyle name="_추곡_추곡_옥상조경내역서1026_고척공원내역(0929)-1차분_변경내역서(Fast-0707)" xfId="1970" xr:uid="{00000000-0005-0000-0000-0000B1070000}"/>
    <cellStyle name="_추곡_추곡_옥상조경내역서1026_고척공원내역(0929)-1차분_변경내역서(Fast-0723)" xfId="1971" xr:uid="{00000000-0005-0000-0000-0000B2070000}"/>
    <cellStyle name="_추곡_추곡_옥상조경내역서1026_고척공원내역(0929)-1차분_변경내역서(Fast-Track2)" xfId="1972" xr:uid="{00000000-0005-0000-0000-0000B3070000}"/>
    <cellStyle name="_추곡_추곡_옥상조경내역서1026_노인휴양소" xfId="1973" xr:uid="{00000000-0005-0000-0000-0000B4070000}"/>
    <cellStyle name="_추곡_추곡_옥상조경내역서1026_노인휴양소_1.토목내역서" xfId="1974" xr:uid="{00000000-0005-0000-0000-0000B5070000}"/>
    <cellStyle name="_추곡_추곡_옥상조경내역서1026_노인휴양소_고척개략공사비(주민설명회)" xfId="1975" xr:uid="{00000000-0005-0000-0000-0000B6070000}"/>
    <cellStyle name="_추곡_추곡_옥상조경내역서1026_노인휴양소_고척개략공사비(주민설명회)_1.토목내역서" xfId="1976" xr:uid="{00000000-0005-0000-0000-0000B7070000}"/>
    <cellStyle name="_추곡_추곡_옥상조경내역서1026_노인휴양소_고척개략공사비(주민설명회)_변경내역서(Fast-0707)" xfId="1977" xr:uid="{00000000-0005-0000-0000-0000B8070000}"/>
    <cellStyle name="_추곡_추곡_옥상조경내역서1026_노인휴양소_고척개략공사비(주민설명회)_변경내역서(Fast-0723)" xfId="1978" xr:uid="{00000000-0005-0000-0000-0000B9070000}"/>
    <cellStyle name="_추곡_추곡_옥상조경내역서1026_노인휴양소_고척개략공사비(주민설명회)_변경내역서(Fast-Track2)" xfId="1979" xr:uid="{00000000-0005-0000-0000-0000BA070000}"/>
    <cellStyle name="_추곡_추곡_옥상조경내역서1026_노인휴양소_고척공원내역(0929)-1차분" xfId="1980" xr:uid="{00000000-0005-0000-0000-0000BB070000}"/>
    <cellStyle name="_추곡_추곡_옥상조경내역서1026_노인휴양소_고척공원내역(0929)-1차분_1.토목내역서" xfId="1981" xr:uid="{00000000-0005-0000-0000-0000BC070000}"/>
    <cellStyle name="_추곡_추곡_옥상조경내역서1026_노인휴양소_고척공원내역(0929)-1차분_변경내역서(Fast-0707)" xfId="1982" xr:uid="{00000000-0005-0000-0000-0000BD070000}"/>
    <cellStyle name="_추곡_추곡_옥상조경내역서1026_노인휴양소_고척공원내역(0929)-1차분_변경내역서(Fast-0723)" xfId="1983" xr:uid="{00000000-0005-0000-0000-0000BE070000}"/>
    <cellStyle name="_추곡_추곡_옥상조경내역서1026_노인휴양소_고척공원내역(0929)-1차분_변경내역서(Fast-Track2)" xfId="1984" xr:uid="{00000000-0005-0000-0000-0000BF070000}"/>
    <cellStyle name="_추곡_추곡_옥상조경내역서1026_노인휴양소_변경내역서(Fast-0707)" xfId="1985" xr:uid="{00000000-0005-0000-0000-0000C0070000}"/>
    <cellStyle name="_추곡_추곡_옥상조경내역서1026_노인휴양소_변경내역서(Fast-0723)" xfId="1986" xr:uid="{00000000-0005-0000-0000-0000C1070000}"/>
    <cellStyle name="_추곡_추곡_옥상조경내역서1026_노인휴양소_변경내역서(Fast-Track2)" xfId="1987" xr:uid="{00000000-0005-0000-0000-0000C2070000}"/>
    <cellStyle name="_추곡_추곡_옥상조경내역서1026_녹지대 보수공사" xfId="1988" xr:uid="{00000000-0005-0000-0000-0000C3070000}"/>
    <cellStyle name="_추곡_추곡_옥상조경내역서1026_녹지대 보수공사_1.토목내역서" xfId="1989" xr:uid="{00000000-0005-0000-0000-0000C4070000}"/>
    <cellStyle name="_추곡_추곡_옥상조경내역서1026_녹지대 보수공사_고척개략공사비(주민설명회)" xfId="1990" xr:uid="{00000000-0005-0000-0000-0000C5070000}"/>
    <cellStyle name="_추곡_추곡_옥상조경내역서1026_녹지대 보수공사_고척개략공사비(주민설명회)_1.토목내역서" xfId="1991" xr:uid="{00000000-0005-0000-0000-0000C6070000}"/>
    <cellStyle name="_추곡_추곡_옥상조경내역서1026_녹지대 보수공사_고척개략공사비(주민설명회)_변경내역서(Fast-0707)" xfId="1992" xr:uid="{00000000-0005-0000-0000-0000C7070000}"/>
    <cellStyle name="_추곡_추곡_옥상조경내역서1026_녹지대 보수공사_고척개략공사비(주민설명회)_변경내역서(Fast-0723)" xfId="1993" xr:uid="{00000000-0005-0000-0000-0000C8070000}"/>
    <cellStyle name="_추곡_추곡_옥상조경내역서1026_녹지대 보수공사_고척개략공사비(주민설명회)_변경내역서(Fast-Track2)" xfId="1994" xr:uid="{00000000-0005-0000-0000-0000C9070000}"/>
    <cellStyle name="_추곡_추곡_옥상조경내역서1026_녹지대 보수공사_고척공원내역(0929)-1차분" xfId="1995" xr:uid="{00000000-0005-0000-0000-0000CA070000}"/>
    <cellStyle name="_추곡_추곡_옥상조경내역서1026_녹지대 보수공사_고척공원내역(0929)-1차분_1.토목내역서" xfId="1996" xr:uid="{00000000-0005-0000-0000-0000CB070000}"/>
    <cellStyle name="_추곡_추곡_옥상조경내역서1026_녹지대 보수공사_고척공원내역(0929)-1차분_변경내역서(Fast-0707)" xfId="1997" xr:uid="{00000000-0005-0000-0000-0000CC070000}"/>
    <cellStyle name="_추곡_추곡_옥상조경내역서1026_녹지대 보수공사_고척공원내역(0929)-1차분_변경내역서(Fast-0723)" xfId="1998" xr:uid="{00000000-0005-0000-0000-0000CD070000}"/>
    <cellStyle name="_추곡_추곡_옥상조경내역서1026_녹지대 보수공사_고척공원내역(0929)-1차분_변경내역서(Fast-Track2)" xfId="1999" xr:uid="{00000000-0005-0000-0000-0000CE070000}"/>
    <cellStyle name="_추곡_추곡_옥상조경내역서1026_녹지대 보수공사_변경내역서(Fast-0707)" xfId="2000" xr:uid="{00000000-0005-0000-0000-0000CF070000}"/>
    <cellStyle name="_추곡_추곡_옥상조경내역서1026_녹지대 보수공사_변경내역서(Fast-0723)" xfId="2001" xr:uid="{00000000-0005-0000-0000-0000D0070000}"/>
    <cellStyle name="_추곡_추곡_옥상조경내역서1026_녹지대 보수공사_변경내역서(Fast-Track2)" xfId="2002" xr:uid="{00000000-0005-0000-0000-0000D1070000}"/>
    <cellStyle name="_추곡_추곡_옥상조경내역서1026_변경내역서(Fast-0707)" xfId="2003" xr:uid="{00000000-0005-0000-0000-0000D2070000}"/>
    <cellStyle name="_추곡_추곡_옥상조경내역서1026_변경내역서(Fast-0723)" xfId="2004" xr:uid="{00000000-0005-0000-0000-0000D3070000}"/>
    <cellStyle name="_추곡_추곡_옥상조경내역서1026_변경내역서(Fast-Track2)" xfId="2005" xr:uid="{00000000-0005-0000-0000-0000D4070000}"/>
    <cellStyle name="_추곡_추곡_옥상조경내역서1026_시설정비0315" xfId="2006" xr:uid="{00000000-0005-0000-0000-0000D5070000}"/>
    <cellStyle name="_추곡_추곡_옥상조경내역서1026_시설정비0315_1.토목내역서" xfId="2007" xr:uid="{00000000-0005-0000-0000-0000D6070000}"/>
    <cellStyle name="_추곡_추곡_옥상조경내역서1026_시설정비0315_고척개략공사비(주민설명회)" xfId="2008" xr:uid="{00000000-0005-0000-0000-0000D7070000}"/>
    <cellStyle name="_추곡_추곡_옥상조경내역서1026_시설정비0315_고척개략공사비(주민설명회)_1.토목내역서" xfId="2009" xr:uid="{00000000-0005-0000-0000-0000D8070000}"/>
    <cellStyle name="_추곡_추곡_옥상조경내역서1026_시설정비0315_고척개략공사비(주민설명회)_변경내역서(Fast-0707)" xfId="2010" xr:uid="{00000000-0005-0000-0000-0000D9070000}"/>
    <cellStyle name="_추곡_추곡_옥상조경내역서1026_시설정비0315_고척개략공사비(주민설명회)_변경내역서(Fast-0723)" xfId="2011" xr:uid="{00000000-0005-0000-0000-0000DA070000}"/>
    <cellStyle name="_추곡_추곡_옥상조경내역서1026_시설정비0315_고척개략공사비(주민설명회)_변경내역서(Fast-Track2)" xfId="2012" xr:uid="{00000000-0005-0000-0000-0000DB070000}"/>
    <cellStyle name="_추곡_추곡_옥상조경내역서1026_시설정비0315_고척공원내역(0929)-1차분" xfId="2013" xr:uid="{00000000-0005-0000-0000-0000DC070000}"/>
    <cellStyle name="_추곡_추곡_옥상조경내역서1026_시설정비0315_고척공원내역(0929)-1차분_1.토목내역서" xfId="2014" xr:uid="{00000000-0005-0000-0000-0000DD070000}"/>
    <cellStyle name="_추곡_추곡_옥상조경내역서1026_시설정비0315_고척공원내역(0929)-1차분_변경내역서(Fast-0707)" xfId="2015" xr:uid="{00000000-0005-0000-0000-0000DE070000}"/>
    <cellStyle name="_추곡_추곡_옥상조경내역서1026_시설정비0315_고척공원내역(0929)-1차분_변경내역서(Fast-0723)" xfId="2016" xr:uid="{00000000-0005-0000-0000-0000DF070000}"/>
    <cellStyle name="_추곡_추곡_옥상조경내역서1026_시설정비0315_고척공원내역(0929)-1차분_변경내역서(Fast-Track2)" xfId="2017" xr:uid="{00000000-0005-0000-0000-0000E0070000}"/>
    <cellStyle name="_추곡_추곡_옥상조경내역서1026_시설정비0315_변경내역서(Fast-0707)" xfId="2018" xr:uid="{00000000-0005-0000-0000-0000E1070000}"/>
    <cellStyle name="_추곡_추곡_옥상조경내역서1026_시설정비0315_변경내역서(Fast-0723)" xfId="2019" xr:uid="{00000000-0005-0000-0000-0000E2070000}"/>
    <cellStyle name="_추곡_추곡_옥상조경내역서1026_시설정비0315_변경내역서(Fast-Track2)" xfId="2020" xr:uid="{00000000-0005-0000-0000-0000E3070000}"/>
    <cellStyle name="_추곡_추곡_옥상조경내역서1026_시설정비및보완내역서" xfId="2021" xr:uid="{00000000-0005-0000-0000-0000E4070000}"/>
    <cellStyle name="_추곡_추곡_옥상조경내역서1026_시설정비및보완내역서_1.토목내역서" xfId="2022" xr:uid="{00000000-0005-0000-0000-0000E5070000}"/>
    <cellStyle name="_추곡_추곡_옥상조경내역서1026_시설정비및보완내역서_고척개략공사비(주민설명회)" xfId="2023" xr:uid="{00000000-0005-0000-0000-0000E6070000}"/>
    <cellStyle name="_추곡_추곡_옥상조경내역서1026_시설정비및보완내역서_고척개략공사비(주민설명회)_1.토목내역서" xfId="2024" xr:uid="{00000000-0005-0000-0000-0000E7070000}"/>
    <cellStyle name="_추곡_추곡_옥상조경내역서1026_시설정비및보완내역서_고척개략공사비(주민설명회)_변경내역서(Fast-0707)" xfId="2025" xr:uid="{00000000-0005-0000-0000-0000E8070000}"/>
    <cellStyle name="_추곡_추곡_옥상조경내역서1026_시설정비및보완내역서_고척개략공사비(주민설명회)_변경내역서(Fast-0723)" xfId="2026" xr:uid="{00000000-0005-0000-0000-0000E9070000}"/>
    <cellStyle name="_추곡_추곡_옥상조경내역서1026_시설정비및보완내역서_고척개략공사비(주민설명회)_변경내역서(Fast-Track2)" xfId="2027" xr:uid="{00000000-0005-0000-0000-0000EA070000}"/>
    <cellStyle name="_추곡_추곡_옥상조경내역서1026_시설정비및보완내역서_고척공원내역(0929)-1차분" xfId="2028" xr:uid="{00000000-0005-0000-0000-0000EB070000}"/>
    <cellStyle name="_추곡_추곡_옥상조경내역서1026_시설정비및보완내역서_고척공원내역(0929)-1차분_1.토목내역서" xfId="2029" xr:uid="{00000000-0005-0000-0000-0000EC070000}"/>
    <cellStyle name="_추곡_추곡_옥상조경내역서1026_시설정비및보완내역서_고척공원내역(0929)-1차분_변경내역서(Fast-0707)" xfId="2030" xr:uid="{00000000-0005-0000-0000-0000ED070000}"/>
    <cellStyle name="_추곡_추곡_옥상조경내역서1026_시설정비및보완내역서_고척공원내역(0929)-1차분_변경내역서(Fast-0723)" xfId="2031" xr:uid="{00000000-0005-0000-0000-0000EE070000}"/>
    <cellStyle name="_추곡_추곡_옥상조경내역서1026_시설정비및보완내역서_고척공원내역(0929)-1차분_변경내역서(Fast-Track2)" xfId="2032" xr:uid="{00000000-0005-0000-0000-0000EF070000}"/>
    <cellStyle name="_추곡_추곡_옥상조경내역서1026_시설정비및보완내역서_변경내역서(Fast-0707)" xfId="2033" xr:uid="{00000000-0005-0000-0000-0000F0070000}"/>
    <cellStyle name="_추곡_추곡_옥상조경내역서1026_시설정비및보완내역서_변경내역서(Fast-0723)" xfId="2034" xr:uid="{00000000-0005-0000-0000-0000F1070000}"/>
    <cellStyle name="_추곡_추곡_옥상조경내역서1026_시설정비및보완내역서_변경내역서(Fast-Track2)" xfId="2035" xr:uid="{00000000-0005-0000-0000-0000F2070000}"/>
    <cellStyle name="_추곡_추곡_옥상조경내역서1026_신장초내역" xfId="2036" xr:uid="{00000000-0005-0000-0000-0000F3070000}"/>
    <cellStyle name="_추곡_추곡_옥상조경내역서1026_신장초내역_1.토목내역서" xfId="2037" xr:uid="{00000000-0005-0000-0000-0000F4070000}"/>
    <cellStyle name="_추곡_추곡_옥상조경내역서1026_신장초내역_고척개략공사비(주민설명회)" xfId="2038" xr:uid="{00000000-0005-0000-0000-0000F5070000}"/>
    <cellStyle name="_추곡_추곡_옥상조경내역서1026_신장초내역_고척개략공사비(주민설명회)_1.토목내역서" xfId="2039" xr:uid="{00000000-0005-0000-0000-0000F6070000}"/>
    <cellStyle name="_추곡_추곡_옥상조경내역서1026_신장초내역_고척개략공사비(주민설명회)_변경내역서(Fast-0707)" xfId="2040" xr:uid="{00000000-0005-0000-0000-0000F7070000}"/>
    <cellStyle name="_추곡_추곡_옥상조경내역서1026_신장초내역_고척개략공사비(주민설명회)_변경내역서(Fast-0723)" xfId="2041" xr:uid="{00000000-0005-0000-0000-0000F8070000}"/>
    <cellStyle name="_추곡_추곡_옥상조경내역서1026_신장초내역_고척개략공사비(주민설명회)_변경내역서(Fast-Track2)" xfId="2042" xr:uid="{00000000-0005-0000-0000-0000F9070000}"/>
    <cellStyle name="_추곡_추곡_옥상조경내역서1026_신장초내역_고척공원내역(0929)-1차분" xfId="2043" xr:uid="{00000000-0005-0000-0000-0000FA070000}"/>
    <cellStyle name="_추곡_추곡_옥상조경내역서1026_신장초내역_고척공원내역(0929)-1차분_1.토목내역서" xfId="2044" xr:uid="{00000000-0005-0000-0000-0000FB070000}"/>
    <cellStyle name="_추곡_추곡_옥상조경내역서1026_신장초내역_고척공원내역(0929)-1차분_변경내역서(Fast-0707)" xfId="2045" xr:uid="{00000000-0005-0000-0000-0000FC070000}"/>
    <cellStyle name="_추곡_추곡_옥상조경내역서1026_신장초내역_고척공원내역(0929)-1차분_변경내역서(Fast-0723)" xfId="2046" xr:uid="{00000000-0005-0000-0000-0000FD070000}"/>
    <cellStyle name="_추곡_추곡_옥상조경내역서1026_신장초내역_고척공원내역(0929)-1차분_변경내역서(Fast-Track2)" xfId="2047" xr:uid="{00000000-0005-0000-0000-0000FE070000}"/>
    <cellStyle name="_추곡_추곡_옥상조경내역서1026_신장초내역_변경내역서(Fast-0707)" xfId="2048" xr:uid="{00000000-0005-0000-0000-0000FF070000}"/>
    <cellStyle name="_추곡_추곡_옥상조경내역서1026_신장초내역_변경내역서(Fast-0723)" xfId="2049" xr:uid="{00000000-0005-0000-0000-000000080000}"/>
    <cellStyle name="_추곡_추곡_옥상조경내역서1026_신장초내역_변경내역서(Fast-Track2)" xfId="2050" xr:uid="{00000000-0005-0000-0000-000001080000}"/>
    <cellStyle name="_추곡_추곡_옥상조경내역서1026_신장초내역0310" xfId="2051" xr:uid="{00000000-0005-0000-0000-000002080000}"/>
    <cellStyle name="_추곡_추곡_옥상조경내역서1026_신장초내역0310_1.토목내역서" xfId="2052" xr:uid="{00000000-0005-0000-0000-000003080000}"/>
    <cellStyle name="_추곡_추곡_옥상조경내역서1026_신장초내역0310_고척개략공사비(주민설명회)" xfId="2053" xr:uid="{00000000-0005-0000-0000-000004080000}"/>
    <cellStyle name="_추곡_추곡_옥상조경내역서1026_신장초내역0310_고척개략공사비(주민설명회)_1.토목내역서" xfId="2054" xr:uid="{00000000-0005-0000-0000-000005080000}"/>
    <cellStyle name="_추곡_추곡_옥상조경내역서1026_신장초내역0310_고척개략공사비(주민설명회)_변경내역서(Fast-0707)" xfId="2055" xr:uid="{00000000-0005-0000-0000-000006080000}"/>
    <cellStyle name="_추곡_추곡_옥상조경내역서1026_신장초내역0310_고척개략공사비(주민설명회)_변경내역서(Fast-0723)" xfId="2056" xr:uid="{00000000-0005-0000-0000-000007080000}"/>
    <cellStyle name="_추곡_추곡_옥상조경내역서1026_신장초내역0310_고척개략공사비(주민설명회)_변경내역서(Fast-Track2)" xfId="2057" xr:uid="{00000000-0005-0000-0000-000008080000}"/>
    <cellStyle name="_추곡_추곡_옥상조경내역서1026_신장초내역0310_고척공원내역(0929)-1차분" xfId="2058" xr:uid="{00000000-0005-0000-0000-000009080000}"/>
    <cellStyle name="_추곡_추곡_옥상조경내역서1026_신장초내역0310_고척공원내역(0929)-1차분_1.토목내역서" xfId="2059" xr:uid="{00000000-0005-0000-0000-00000A080000}"/>
    <cellStyle name="_추곡_추곡_옥상조경내역서1026_신장초내역0310_고척공원내역(0929)-1차분_변경내역서(Fast-0707)" xfId="2060" xr:uid="{00000000-0005-0000-0000-00000B080000}"/>
    <cellStyle name="_추곡_추곡_옥상조경내역서1026_신장초내역0310_고척공원내역(0929)-1차분_변경내역서(Fast-0723)" xfId="2061" xr:uid="{00000000-0005-0000-0000-00000C080000}"/>
    <cellStyle name="_추곡_추곡_옥상조경내역서1026_신장초내역0310_고척공원내역(0929)-1차분_변경내역서(Fast-Track2)" xfId="2062" xr:uid="{00000000-0005-0000-0000-00000D080000}"/>
    <cellStyle name="_추곡_추곡_옥상조경내역서1026_신장초내역0310_변경내역서(Fast-0707)" xfId="2063" xr:uid="{00000000-0005-0000-0000-00000E080000}"/>
    <cellStyle name="_추곡_추곡_옥상조경내역서1026_신장초내역0310_변경내역서(Fast-0723)" xfId="2064" xr:uid="{00000000-0005-0000-0000-00000F080000}"/>
    <cellStyle name="_추곡_추곡_옥상조경내역서1026_신장초내역0310_변경내역서(Fast-Track2)" xfId="2065" xr:uid="{00000000-0005-0000-0000-000010080000}"/>
    <cellStyle name="_추곡_추곡_옥상조경내역서1026_신장초내역-수정0307" xfId="2066" xr:uid="{00000000-0005-0000-0000-000011080000}"/>
    <cellStyle name="_추곡_추곡_옥상조경내역서1026_신장초내역-수정0307_1.토목내역서" xfId="2067" xr:uid="{00000000-0005-0000-0000-000012080000}"/>
    <cellStyle name="_추곡_추곡_옥상조경내역서1026_신장초내역-수정0307_고척개략공사비(주민설명회)" xfId="2068" xr:uid="{00000000-0005-0000-0000-000013080000}"/>
    <cellStyle name="_추곡_추곡_옥상조경내역서1026_신장초내역-수정0307_고척개략공사비(주민설명회)_1.토목내역서" xfId="2069" xr:uid="{00000000-0005-0000-0000-000014080000}"/>
    <cellStyle name="_추곡_추곡_옥상조경내역서1026_신장초내역-수정0307_고척개략공사비(주민설명회)_변경내역서(Fast-0707)" xfId="2070" xr:uid="{00000000-0005-0000-0000-000015080000}"/>
    <cellStyle name="_추곡_추곡_옥상조경내역서1026_신장초내역-수정0307_고척개략공사비(주민설명회)_변경내역서(Fast-0723)" xfId="2071" xr:uid="{00000000-0005-0000-0000-000016080000}"/>
    <cellStyle name="_추곡_추곡_옥상조경내역서1026_신장초내역-수정0307_고척개략공사비(주민설명회)_변경내역서(Fast-Track2)" xfId="2072" xr:uid="{00000000-0005-0000-0000-000017080000}"/>
    <cellStyle name="_추곡_추곡_옥상조경내역서1026_신장초내역-수정0307_고척공원내역(0929)-1차분" xfId="2073" xr:uid="{00000000-0005-0000-0000-000018080000}"/>
    <cellStyle name="_추곡_추곡_옥상조경내역서1026_신장초내역-수정0307_고척공원내역(0929)-1차분_1.토목내역서" xfId="2074" xr:uid="{00000000-0005-0000-0000-000019080000}"/>
    <cellStyle name="_추곡_추곡_옥상조경내역서1026_신장초내역-수정0307_고척공원내역(0929)-1차분_변경내역서(Fast-0707)" xfId="2075" xr:uid="{00000000-0005-0000-0000-00001A080000}"/>
    <cellStyle name="_추곡_추곡_옥상조경내역서1026_신장초내역-수정0307_고척공원내역(0929)-1차분_변경내역서(Fast-0723)" xfId="2076" xr:uid="{00000000-0005-0000-0000-00001B080000}"/>
    <cellStyle name="_추곡_추곡_옥상조경내역서1026_신장초내역-수정0307_고척공원내역(0929)-1차분_변경내역서(Fast-Track2)" xfId="2077" xr:uid="{00000000-0005-0000-0000-00001C080000}"/>
    <cellStyle name="_추곡_추곡_옥상조경내역서1026_신장초내역-수정0307_변경내역서(Fast-0707)" xfId="2078" xr:uid="{00000000-0005-0000-0000-00001D080000}"/>
    <cellStyle name="_추곡_추곡_옥상조경내역서1026_신장초내역-수정0307_변경내역서(Fast-0723)" xfId="2079" xr:uid="{00000000-0005-0000-0000-00001E080000}"/>
    <cellStyle name="_추곡_추곡_옥상조경내역서1026_신장초내역-수정0307_변경내역서(Fast-Track2)" xfId="2080" xr:uid="{00000000-0005-0000-0000-00001F080000}"/>
    <cellStyle name="_축구센타-내역" xfId="2081" xr:uid="{00000000-0005-0000-0000-000020080000}"/>
    <cellStyle name="_축구센타-내역_1.토목내역서" xfId="2082" xr:uid="{00000000-0005-0000-0000-000021080000}"/>
    <cellStyle name="_판암근린공원황톳길조성공사" xfId="2083" xr:uid="{00000000-0005-0000-0000-000022080000}"/>
    <cellStyle name="_평상" xfId="2084" xr:uid="{00000000-0005-0000-0000-000023080000}"/>
    <cellStyle name="_평상_1.토목내역서" xfId="2085" xr:uid="{00000000-0005-0000-0000-000024080000}"/>
    <cellStyle name="_한국원자력안전기술원" xfId="2086" xr:uid="{00000000-0005-0000-0000-000025080000}"/>
    <cellStyle name="_한국원자력안전기술원_1.토목내역서" xfId="2087" xr:uid="{00000000-0005-0000-0000-000026080000}"/>
    <cellStyle name="_한전연구견적" xfId="2088" xr:uid="{00000000-0005-0000-0000-000027080000}"/>
    <cellStyle name="´Þ·?" xfId="2089" xr:uid="{00000000-0005-0000-0000-000028080000}"/>
    <cellStyle name="’E‰Y [0.00]_laroux" xfId="2090" xr:uid="{00000000-0005-0000-0000-000029080000}"/>
    <cellStyle name="’E‰Y_laroux" xfId="2091" xr:uid="{00000000-0005-0000-0000-00002A080000}"/>
    <cellStyle name="¤@?e_TEST-1 " xfId="2092" xr:uid="{00000000-0005-0000-0000-00002B080000}"/>
    <cellStyle name="+,-,0" xfId="2093" xr:uid="{00000000-0005-0000-0000-00002C080000}"/>
    <cellStyle name="△ []" xfId="2094" xr:uid="{00000000-0005-0000-0000-00002D080000}"/>
    <cellStyle name="△ [0]" xfId="2095" xr:uid="{00000000-0005-0000-0000-00002E080000}"/>
    <cellStyle name="°iA¤¼O¼yA¡" xfId="2096" xr:uid="{00000000-0005-0000-0000-00002F080000}"/>
    <cellStyle name="°iA¤Aa·A1" xfId="2097" xr:uid="{00000000-0005-0000-0000-000030080000}"/>
    <cellStyle name="°iA¤Aa·A2" xfId="2098" xr:uid="{00000000-0005-0000-0000-000031080000}"/>
    <cellStyle name="_x0007__x0009__x000d__x000d_­­_x0007__x0009_­" xfId="2099" xr:uid="{00000000-0005-0000-0000-000032080000}"/>
    <cellStyle name="0" xfId="2100" xr:uid="{00000000-0005-0000-0000-000033080000}"/>
    <cellStyle name="0.0" xfId="2101" xr:uid="{00000000-0005-0000-0000-000034080000}"/>
    <cellStyle name="0.00" xfId="2102" xr:uid="{00000000-0005-0000-0000-000035080000}"/>
    <cellStyle name="0_1.토목내역서" xfId="2103" xr:uid="{00000000-0005-0000-0000-000036080000}"/>
    <cellStyle name="00" xfId="2104" xr:uid="{00000000-0005-0000-0000-000037080000}"/>
    <cellStyle name="¼yAU(R)" xfId="2105" xr:uid="{00000000-0005-0000-0000-000038080000}"/>
    <cellStyle name="1" xfId="2106" xr:uid="{00000000-0005-0000-0000-000039080000}"/>
    <cellStyle name="1)" xfId="2107" xr:uid="{00000000-0005-0000-0000-00003A080000}"/>
    <cellStyle name="1." xfId="2108" xr:uid="{00000000-0005-0000-0000-00003B080000}"/>
    <cellStyle name="1_1.토목내역서" xfId="2109" xr:uid="{00000000-0005-0000-0000-00003C080000}"/>
    <cellStyle name="1_laroux" xfId="2110" xr:uid="{00000000-0005-0000-0000-00003D080000}"/>
    <cellStyle name="1_laroux_1.토목내역서" xfId="2111" xr:uid="{00000000-0005-0000-0000-00003E080000}"/>
    <cellStyle name="1_laroux_ATC-YOON1" xfId="2112" xr:uid="{00000000-0005-0000-0000-00003F080000}"/>
    <cellStyle name="1_laroux_ATC-YOON1_1.토목내역서" xfId="2113" xr:uid="{00000000-0005-0000-0000-000040080000}"/>
    <cellStyle name="1_단가조사표" xfId="2114" xr:uid="{00000000-0005-0000-0000-000041080000}"/>
    <cellStyle name="1_단가조사표_1.토목내역서" xfId="2115" xr:uid="{00000000-0005-0000-0000-000042080000}"/>
    <cellStyle name="1_단가조사표_1011소각" xfId="2116" xr:uid="{00000000-0005-0000-0000-000043080000}"/>
    <cellStyle name="1_단가조사표_1011소각_1.토목내역서" xfId="2117" xr:uid="{00000000-0005-0000-0000-000044080000}"/>
    <cellStyle name="1_단가조사표_1113교~1" xfId="2118" xr:uid="{00000000-0005-0000-0000-000045080000}"/>
    <cellStyle name="1_단가조사표_1113교~1_1.토목내역서" xfId="2119" xr:uid="{00000000-0005-0000-0000-000046080000}"/>
    <cellStyle name="1_단가조사표_121내역" xfId="2120" xr:uid="{00000000-0005-0000-0000-000047080000}"/>
    <cellStyle name="1_단가조사표_121내역_1.토목내역서" xfId="2121" xr:uid="{00000000-0005-0000-0000-000048080000}"/>
    <cellStyle name="1_단가조사표_객토량" xfId="2122" xr:uid="{00000000-0005-0000-0000-000049080000}"/>
    <cellStyle name="1_단가조사표_객토량_1.토목내역서" xfId="2123" xr:uid="{00000000-0005-0000-0000-00004A080000}"/>
    <cellStyle name="1_단가조사표_교통센~1" xfId="2124" xr:uid="{00000000-0005-0000-0000-00004B080000}"/>
    <cellStyle name="1_단가조사표_교통센~1_1.토목내역서" xfId="2125" xr:uid="{00000000-0005-0000-0000-00004C080000}"/>
    <cellStyle name="1_단가조사표_교통센터412" xfId="2126" xr:uid="{00000000-0005-0000-0000-00004D080000}"/>
    <cellStyle name="1_단가조사표_교통센터412_1.토목내역서" xfId="2127" xr:uid="{00000000-0005-0000-0000-00004E080000}"/>
    <cellStyle name="1_단가조사표_교통수" xfId="2128" xr:uid="{00000000-0005-0000-0000-00004F080000}"/>
    <cellStyle name="1_단가조사표_교통수_1.토목내역서" xfId="2129" xr:uid="{00000000-0005-0000-0000-000050080000}"/>
    <cellStyle name="1_단가조사표_교통수량산출서" xfId="2130" xr:uid="{00000000-0005-0000-0000-000051080000}"/>
    <cellStyle name="1_단가조사표_교통수량산출서_1.토목내역서" xfId="2131" xr:uid="{00000000-0005-0000-0000-000052080000}"/>
    <cellStyle name="1_단가조사표_구조물대가 (2)" xfId="2132" xr:uid="{00000000-0005-0000-0000-000053080000}"/>
    <cellStyle name="1_단가조사표_구조물대가 (2)_1.토목내역서" xfId="2133" xr:uid="{00000000-0005-0000-0000-000054080000}"/>
    <cellStyle name="1_단가조사표_내역서 (2)" xfId="2134" xr:uid="{00000000-0005-0000-0000-000055080000}"/>
    <cellStyle name="1_단가조사표_내역서 (2)_1.토목내역서" xfId="2135" xr:uid="{00000000-0005-0000-0000-000056080000}"/>
    <cellStyle name="1_단가조사표_대전관저지구" xfId="2136" xr:uid="{00000000-0005-0000-0000-000057080000}"/>
    <cellStyle name="1_단가조사표_대전관저지구_1.토목내역서" xfId="2137" xr:uid="{00000000-0005-0000-0000-000058080000}"/>
    <cellStyle name="1_단가조사표_동측지~1" xfId="2138" xr:uid="{00000000-0005-0000-0000-000059080000}"/>
    <cellStyle name="1_단가조사표_동측지~1_1.토목내역서" xfId="2139" xr:uid="{00000000-0005-0000-0000-00005A080000}"/>
    <cellStyle name="1_단가조사표_동측지원422" xfId="2140" xr:uid="{00000000-0005-0000-0000-00005B080000}"/>
    <cellStyle name="1_단가조사표_동측지원422_1.토목내역서" xfId="2141" xr:uid="{00000000-0005-0000-0000-00005C080000}"/>
    <cellStyle name="1_단가조사표_동측지원512" xfId="2142" xr:uid="{00000000-0005-0000-0000-00005D080000}"/>
    <cellStyle name="1_단가조사표_동측지원512_1.토목내역서" xfId="2143" xr:uid="{00000000-0005-0000-0000-00005E080000}"/>
    <cellStyle name="1_단가조사표_동측지원524" xfId="2144" xr:uid="{00000000-0005-0000-0000-00005F080000}"/>
    <cellStyle name="1_단가조사표_동측지원524_1.토목내역서" xfId="2145" xr:uid="{00000000-0005-0000-0000-000060080000}"/>
    <cellStyle name="1_단가조사표_부대422" xfId="2146" xr:uid="{00000000-0005-0000-0000-000061080000}"/>
    <cellStyle name="1_단가조사표_부대422_1.토목내역서" xfId="2147" xr:uid="{00000000-0005-0000-0000-000062080000}"/>
    <cellStyle name="1_단가조사표_부대시설" xfId="2148" xr:uid="{00000000-0005-0000-0000-000063080000}"/>
    <cellStyle name="1_단가조사표_부대시설_1.토목내역서" xfId="2149" xr:uid="{00000000-0005-0000-0000-000064080000}"/>
    <cellStyle name="1_단가조사표_소각수~1" xfId="2150" xr:uid="{00000000-0005-0000-0000-000065080000}"/>
    <cellStyle name="1_단가조사표_소각수~1_1.토목내역서" xfId="2151" xr:uid="{00000000-0005-0000-0000-000066080000}"/>
    <cellStyle name="1_단가조사표_소각수내역서" xfId="2152" xr:uid="{00000000-0005-0000-0000-000067080000}"/>
    <cellStyle name="1_단가조사표_소각수내역서_1.토목내역서" xfId="2153" xr:uid="{00000000-0005-0000-0000-000068080000}"/>
    <cellStyle name="1_단가조사표_소각수목2" xfId="2154" xr:uid="{00000000-0005-0000-0000-000069080000}"/>
    <cellStyle name="1_단가조사표_소각수목2_1.토목내역서" xfId="2155" xr:uid="{00000000-0005-0000-0000-00006A080000}"/>
    <cellStyle name="1_단가조사표_수량산출서 (2)" xfId="2156" xr:uid="{00000000-0005-0000-0000-00006B080000}"/>
    <cellStyle name="1_단가조사표_수량산출서 (2)_1.토목내역서" xfId="2157" xr:uid="{00000000-0005-0000-0000-00006C080000}"/>
    <cellStyle name="1_단가조사표_엑스포~1" xfId="2158" xr:uid="{00000000-0005-0000-0000-00006D080000}"/>
    <cellStyle name="1_단가조사표_엑스포~1_1.토목내역서" xfId="2159" xr:uid="{00000000-0005-0000-0000-00006E080000}"/>
    <cellStyle name="1_단가조사표_엑스포한빛1" xfId="2160" xr:uid="{00000000-0005-0000-0000-00006F080000}"/>
    <cellStyle name="1_단가조사표_엑스포한빛1_1.토목내역서" xfId="2161" xr:uid="{00000000-0005-0000-0000-000070080000}"/>
    <cellStyle name="1_단가조사표_여객터미널331" xfId="2162" xr:uid="{00000000-0005-0000-0000-000071080000}"/>
    <cellStyle name="1_단가조사표_여객터미널331_1.토목내역서" xfId="2163" xr:uid="{00000000-0005-0000-0000-000072080000}"/>
    <cellStyle name="1_단가조사표_여객터미널513" xfId="2164" xr:uid="{00000000-0005-0000-0000-000073080000}"/>
    <cellStyle name="1_단가조사표_여객터미널513_1.토목내역서" xfId="2165" xr:uid="{00000000-0005-0000-0000-000074080000}"/>
    <cellStyle name="1_단가조사표_여객터미널629" xfId="2166" xr:uid="{00000000-0005-0000-0000-000075080000}"/>
    <cellStyle name="1_단가조사표_여객터미널629_1.토목내역서" xfId="2167" xr:uid="{00000000-0005-0000-0000-000076080000}"/>
    <cellStyle name="1_단가조사표_외곽도로616" xfId="2168" xr:uid="{00000000-0005-0000-0000-000077080000}"/>
    <cellStyle name="1_단가조사표_외곽도로616_1.토목내역서" xfId="2169" xr:uid="{00000000-0005-0000-0000-000078080000}"/>
    <cellStyle name="1_단가조사표_용인죽전수량" xfId="2170" xr:uid="{00000000-0005-0000-0000-000079080000}"/>
    <cellStyle name="1_단가조사표_용인죽전수량_1.토목내역서" xfId="2171" xr:uid="{00000000-0005-0000-0000-00007A080000}"/>
    <cellStyle name="1_단가조사표_원가계~1" xfId="2172" xr:uid="{00000000-0005-0000-0000-00007B080000}"/>
    <cellStyle name="1_단가조사표_원가계~1_1.토목내역서" xfId="2173" xr:uid="{00000000-0005-0000-0000-00007C080000}"/>
    <cellStyle name="1_단가조사표_유기질" xfId="2174" xr:uid="{00000000-0005-0000-0000-00007D080000}"/>
    <cellStyle name="1_단가조사표_유기질_1.토목내역서" xfId="2175" xr:uid="{00000000-0005-0000-0000-00007E080000}"/>
    <cellStyle name="1_단가조사표_자재조서 (2)" xfId="2176" xr:uid="{00000000-0005-0000-0000-00007F080000}"/>
    <cellStyle name="1_단가조사표_자재조서 (2)_1.토목내역서" xfId="2177" xr:uid="{00000000-0005-0000-0000-000080080000}"/>
    <cellStyle name="1_단가조사표_총괄내역" xfId="2178" xr:uid="{00000000-0005-0000-0000-000081080000}"/>
    <cellStyle name="1_단가조사표_총괄내역 (2)" xfId="2179" xr:uid="{00000000-0005-0000-0000-000082080000}"/>
    <cellStyle name="1_단가조사표_총괄내역 (2)_1.토목내역서" xfId="2180" xr:uid="{00000000-0005-0000-0000-000083080000}"/>
    <cellStyle name="1_단가조사표_총괄내역_1.토목내역서" xfId="2181" xr:uid="{00000000-0005-0000-0000-000084080000}"/>
    <cellStyle name="1_단가조사표_터미널도로403" xfId="2182" xr:uid="{00000000-0005-0000-0000-000085080000}"/>
    <cellStyle name="1_단가조사표_터미널도로403_1.토목내역서" xfId="2183" xr:uid="{00000000-0005-0000-0000-000086080000}"/>
    <cellStyle name="1_단가조사표_터미널도로429" xfId="2184" xr:uid="{00000000-0005-0000-0000-000087080000}"/>
    <cellStyle name="1_단가조사표_터미널도로429_1.토목내역서" xfId="2185" xr:uid="{00000000-0005-0000-0000-000088080000}"/>
    <cellStyle name="1_단가조사표_포장일위" xfId="2186" xr:uid="{00000000-0005-0000-0000-000089080000}"/>
    <cellStyle name="1_단가조사표_포장일위_1.토목내역서" xfId="2187" xr:uid="{00000000-0005-0000-0000-00008A080000}"/>
    <cellStyle name="11" xfId="2188" xr:uid="{00000000-0005-0000-0000-00008B080000}"/>
    <cellStyle name="2" xfId="2189" xr:uid="{00000000-0005-0000-0000-00008C080000}"/>
    <cellStyle name="2)" xfId="2190" xr:uid="{00000000-0005-0000-0000-00008D080000}"/>
    <cellStyle name="2_1.토목내역서" xfId="2191" xr:uid="{00000000-0005-0000-0000-00008E080000}"/>
    <cellStyle name="2_laroux" xfId="2192" xr:uid="{00000000-0005-0000-0000-00008F080000}"/>
    <cellStyle name="2_laroux_1.토목내역서" xfId="2193" xr:uid="{00000000-0005-0000-0000-000090080000}"/>
    <cellStyle name="2_laroux_ATC-YOON1" xfId="2194" xr:uid="{00000000-0005-0000-0000-000091080000}"/>
    <cellStyle name="2_laroux_ATC-YOON1_1.토목내역서" xfId="2195" xr:uid="{00000000-0005-0000-0000-000092080000}"/>
    <cellStyle name="2_단가조사표" xfId="2196" xr:uid="{00000000-0005-0000-0000-000093080000}"/>
    <cellStyle name="2_단가조사표_1.토목내역서" xfId="2197" xr:uid="{00000000-0005-0000-0000-000094080000}"/>
    <cellStyle name="2_단가조사표_1011소각" xfId="2198" xr:uid="{00000000-0005-0000-0000-000095080000}"/>
    <cellStyle name="2_단가조사표_1011소각_1.토목내역서" xfId="2199" xr:uid="{00000000-0005-0000-0000-000096080000}"/>
    <cellStyle name="2_단가조사표_1113교~1" xfId="2200" xr:uid="{00000000-0005-0000-0000-000097080000}"/>
    <cellStyle name="2_단가조사표_1113교~1_1.토목내역서" xfId="2201" xr:uid="{00000000-0005-0000-0000-000098080000}"/>
    <cellStyle name="2_단가조사표_121내역" xfId="2202" xr:uid="{00000000-0005-0000-0000-000099080000}"/>
    <cellStyle name="2_단가조사표_121내역_1.토목내역서" xfId="2203" xr:uid="{00000000-0005-0000-0000-00009A080000}"/>
    <cellStyle name="2_단가조사표_객토량" xfId="2204" xr:uid="{00000000-0005-0000-0000-00009B080000}"/>
    <cellStyle name="2_단가조사표_객토량_1.토목내역서" xfId="2205" xr:uid="{00000000-0005-0000-0000-00009C080000}"/>
    <cellStyle name="2_단가조사표_교통센~1" xfId="2206" xr:uid="{00000000-0005-0000-0000-00009D080000}"/>
    <cellStyle name="2_단가조사표_교통센~1_1.토목내역서" xfId="2207" xr:uid="{00000000-0005-0000-0000-00009E080000}"/>
    <cellStyle name="2_단가조사표_교통센터412" xfId="2208" xr:uid="{00000000-0005-0000-0000-00009F080000}"/>
    <cellStyle name="2_단가조사표_교통센터412_1.토목내역서" xfId="2209" xr:uid="{00000000-0005-0000-0000-0000A0080000}"/>
    <cellStyle name="2_단가조사표_교통수" xfId="2210" xr:uid="{00000000-0005-0000-0000-0000A1080000}"/>
    <cellStyle name="2_단가조사표_교통수_1.토목내역서" xfId="2211" xr:uid="{00000000-0005-0000-0000-0000A2080000}"/>
    <cellStyle name="2_단가조사표_교통수량산출서" xfId="2212" xr:uid="{00000000-0005-0000-0000-0000A3080000}"/>
    <cellStyle name="2_단가조사표_교통수량산출서_1.토목내역서" xfId="2213" xr:uid="{00000000-0005-0000-0000-0000A4080000}"/>
    <cellStyle name="2_단가조사표_구조물대가 (2)" xfId="2214" xr:uid="{00000000-0005-0000-0000-0000A5080000}"/>
    <cellStyle name="2_단가조사표_구조물대가 (2)_1.토목내역서" xfId="2215" xr:uid="{00000000-0005-0000-0000-0000A6080000}"/>
    <cellStyle name="2_단가조사표_내역서 (2)" xfId="2216" xr:uid="{00000000-0005-0000-0000-0000A7080000}"/>
    <cellStyle name="2_단가조사표_내역서 (2)_1.토목내역서" xfId="2217" xr:uid="{00000000-0005-0000-0000-0000A8080000}"/>
    <cellStyle name="2_단가조사표_대전관저지구" xfId="2218" xr:uid="{00000000-0005-0000-0000-0000A9080000}"/>
    <cellStyle name="2_단가조사표_대전관저지구_1.토목내역서" xfId="2219" xr:uid="{00000000-0005-0000-0000-0000AA080000}"/>
    <cellStyle name="2_단가조사표_동측지~1" xfId="2220" xr:uid="{00000000-0005-0000-0000-0000AB080000}"/>
    <cellStyle name="2_단가조사표_동측지~1_1.토목내역서" xfId="2221" xr:uid="{00000000-0005-0000-0000-0000AC080000}"/>
    <cellStyle name="2_단가조사표_동측지원422" xfId="2222" xr:uid="{00000000-0005-0000-0000-0000AD080000}"/>
    <cellStyle name="2_단가조사표_동측지원422_1.토목내역서" xfId="2223" xr:uid="{00000000-0005-0000-0000-0000AE080000}"/>
    <cellStyle name="2_단가조사표_동측지원512" xfId="2224" xr:uid="{00000000-0005-0000-0000-0000AF080000}"/>
    <cellStyle name="2_단가조사표_동측지원512_1.토목내역서" xfId="2225" xr:uid="{00000000-0005-0000-0000-0000B0080000}"/>
    <cellStyle name="2_단가조사표_동측지원524" xfId="2226" xr:uid="{00000000-0005-0000-0000-0000B1080000}"/>
    <cellStyle name="2_단가조사표_동측지원524_1.토목내역서" xfId="2227" xr:uid="{00000000-0005-0000-0000-0000B2080000}"/>
    <cellStyle name="2_단가조사표_부대422" xfId="2228" xr:uid="{00000000-0005-0000-0000-0000B3080000}"/>
    <cellStyle name="2_단가조사표_부대422_1.토목내역서" xfId="2229" xr:uid="{00000000-0005-0000-0000-0000B4080000}"/>
    <cellStyle name="2_단가조사표_부대시설" xfId="2230" xr:uid="{00000000-0005-0000-0000-0000B5080000}"/>
    <cellStyle name="2_단가조사표_부대시설_1.토목내역서" xfId="2231" xr:uid="{00000000-0005-0000-0000-0000B6080000}"/>
    <cellStyle name="2_단가조사표_소각수~1" xfId="2232" xr:uid="{00000000-0005-0000-0000-0000B7080000}"/>
    <cellStyle name="2_단가조사표_소각수~1_1.토목내역서" xfId="2233" xr:uid="{00000000-0005-0000-0000-0000B8080000}"/>
    <cellStyle name="2_단가조사표_소각수내역서" xfId="2234" xr:uid="{00000000-0005-0000-0000-0000B9080000}"/>
    <cellStyle name="2_단가조사표_소각수내역서_1.토목내역서" xfId="2235" xr:uid="{00000000-0005-0000-0000-0000BA080000}"/>
    <cellStyle name="2_단가조사표_소각수목2" xfId="2236" xr:uid="{00000000-0005-0000-0000-0000BB080000}"/>
    <cellStyle name="2_단가조사표_소각수목2_1.토목내역서" xfId="2237" xr:uid="{00000000-0005-0000-0000-0000BC080000}"/>
    <cellStyle name="2_단가조사표_수량산출서 (2)" xfId="2238" xr:uid="{00000000-0005-0000-0000-0000BD080000}"/>
    <cellStyle name="2_단가조사표_수량산출서 (2)_1.토목내역서" xfId="2239" xr:uid="{00000000-0005-0000-0000-0000BE080000}"/>
    <cellStyle name="2_단가조사표_엑스포~1" xfId="2240" xr:uid="{00000000-0005-0000-0000-0000BF080000}"/>
    <cellStyle name="2_단가조사표_엑스포~1_1.토목내역서" xfId="2241" xr:uid="{00000000-0005-0000-0000-0000C0080000}"/>
    <cellStyle name="2_단가조사표_엑스포한빛1" xfId="2242" xr:uid="{00000000-0005-0000-0000-0000C1080000}"/>
    <cellStyle name="2_단가조사표_엑스포한빛1_1.토목내역서" xfId="2243" xr:uid="{00000000-0005-0000-0000-0000C2080000}"/>
    <cellStyle name="2_단가조사표_여객터미널331" xfId="2244" xr:uid="{00000000-0005-0000-0000-0000C3080000}"/>
    <cellStyle name="2_단가조사표_여객터미널331_1.토목내역서" xfId="2245" xr:uid="{00000000-0005-0000-0000-0000C4080000}"/>
    <cellStyle name="2_단가조사표_여객터미널513" xfId="2246" xr:uid="{00000000-0005-0000-0000-0000C5080000}"/>
    <cellStyle name="2_단가조사표_여객터미널513_1.토목내역서" xfId="2247" xr:uid="{00000000-0005-0000-0000-0000C6080000}"/>
    <cellStyle name="2_단가조사표_여객터미널629" xfId="2248" xr:uid="{00000000-0005-0000-0000-0000C7080000}"/>
    <cellStyle name="2_단가조사표_여객터미널629_1.토목내역서" xfId="2249" xr:uid="{00000000-0005-0000-0000-0000C8080000}"/>
    <cellStyle name="2_단가조사표_외곽도로616" xfId="2250" xr:uid="{00000000-0005-0000-0000-0000C9080000}"/>
    <cellStyle name="2_단가조사표_외곽도로616_1.토목내역서" xfId="2251" xr:uid="{00000000-0005-0000-0000-0000CA080000}"/>
    <cellStyle name="2_단가조사표_용인죽전수량" xfId="2252" xr:uid="{00000000-0005-0000-0000-0000CB080000}"/>
    <cellStyle name="2_단가조사표_용인죽전수량_1.토목내역서" xfId="2253" xr:uid="{00000000-0005-0000-0000-0000CC080000}"/>
    <cellStyle name="2_단가조사표_원가계~1" xfId="2254" xr:uid="{00000000-0005-0000-0000-0000CD080000}"/>
    <cellStyle name="2_단가조사표_원가계~1_1.토목내역서" xfId="2255" xr:uid="{00000000-0005-0000-0000-0000CE080000}"/>
    <cellStyle name="2_단가조사표_유기질" xfId="2256" xr:uid="{00000000-0005-0000-0000-0000CF080000}"/>
    <cellStyle name="2_단가조사표_유기질_1.토목내역서" xfId="2257" xr:uid="{00000000-0005-0000-0000-0000D0080000}"/>
    <cellStyle name="2_단가조사표_자재조서 (2)" xfId="2258" xr:uid="{00000000-0005-0000-0000-0000D1080000}"/>
    <cellStyle name="2_단가조사표_자재조서 (2)_1.토목내역서" xfId="2259" xr:uid="{00000000-0005-0000-0000-0000D2080000}"/>
    <cellStyle name="2_단가조사표_총괄내역" xfId="2260" xr:uid="{00000000-0005-0000-0000-0000D3080000}"/>
    <cellStyle name="2_단가조사표_총괄내역 (2)" xfId="2261" xr:uid="{00000000-0005-0000-0000-0000D4080000}"/>
    <cellStyle name="2_단가조사표_총괄내역 (2)_1.토목내역서" xfId="2262" xr:uid="{00000000-0005-0000-0000-0000D5080000}"/>
    <cellStyle name="2_단가조사표_총괄내역_1.토목내역서" xfId="2263" xr:uid="{00000000-0005-0000-0000-0000D6080000}"/>
    <cellStyle name="2_단가조사표_터미널도로403" xfId="2264" xr:uid="{00000000-0005-0000-0000-0000D7080000}"/>
    <cellStyle name="2_단가조사표_터미널도로403_1.토목내역서" xfId="2265" xr:uid="{00000000-0005-0000-0000-0000D8080000}"/>
    <cellStyle name="2_단가조사표_터미널도로429" xfId="2266" xr:uid="{00000000-0005-0000-0000-0000D9080000}"/>
    <cellStyle name="2_단가조사표_터미널도로429_1.토목내역서" xfId="2267" xr:uid="{00000000-0005-0000-0000-0000DA080000}"/>
    <cellStyle name="2_단가조사표_포장일위" xfId="2268" xr:uid="{00000000-0005-0000-0000-0000DB080000}"/>
    <cellStyle name="2_단가조사표_포장일위_1.토목내역서" xfId="2269" xr:uid="{00000000-0005-0000-0000-0000DC080000}"/>
    <cellStyle name="³?A￥" xfId="2270" xr:uid="{00000000-0005-0000-0000-0000DD080000}"/>
    <cellStyle name="82" xfId="2271" xr:uid="{00000000-0005-0000-0000-0000DE080000}"/>
    <cellStyle name="a [0]_OTD thru NOR " xfId="2272" xr:uid="{00000000-0005-0000-0000-0000DF080000}"/>
    <cellStyle name="A¨­￠￢￠O [0]_AO¨uRCN¡¾U " xfId="2273" xr:uid="{00000000-0005-0000-0000-0000E0080000}"/>
    <cellStyle name="A¨­￠￢￠O_AO¨uRCN¡¾U " xfId="2274" xr:uid="{00000000-0005-0000-0000-0000E1080000}"/>
    <cellStyle name="AA" xfId="2275" xr:uid="{00000000-0005-0000-0000-0000E2080000}"/>
    <cellStyle name="Aee­ " xfId="2276" xr:uid="{00000000-0005-0000-0000-0000E3080000}"/>
    <cellStyle name="AeE­ [0]_(type)AN°y" xfId="2277" xr:uid="{00000000-0005-0000-0000-0000E4080000}"/>
    <cellStyle name="ÅëÈ­ [0]_¸ðÇü¸·" xfId="2278" xr:uid="{00000000-0005-0000-0000-0000E5080000}"/>
    <cellStyle name="AeE­ [0]_¼oAI¼º " xfId="2279" xr:uid="{00000000-0005-0000-0000-0000E6080000}"/>
    <cellStyle name="ÅëÈ­ [0]_INQUIRY ¿µ¾÷ÃßÁø " xfId="2280" xr:uid="{00000000-0005-0000-0000-0000E7080000}"/>
    <cellStyle name="AeE­ [0]_INQUIRY ¿μ¾÷AßAø " xfId="2281" xr:uid="{00000000-0005-0000-0000-0000E8080000}"/>
    <cellStyle name="Aee­ _1.토목내역서" xfId="2282" xr:uid="{00000000-0005-0000-0000-0000E9080000}"/>
    <cellStyle name="AeE­_(type)AN°y" xfId="2283" xr:uid="{00000000-0005-0000-0000-0000EA080000}"/>
    <cellStyle name="ÅëÈ­_¸ðÇü¸·" xfId="2284" xr:uid="{00000000-0005-0000-0000-0000EB080000}"/>
    <cellStyle name="AeE­_¼oAI¼º " xfId="2285" xr:uid="{00000000-0005-0000-0000-0000EC080000}"/>
    <cellStyle name="ÅëÈ­_INQUIRY ¿µ¾÷ÃßÁø " xfId="2286" xr:uid="{00000000-0005-0000-0000-0000ED080000}"/>
    <cellStyle name="AeE­_INQUIRY ¿μ¾÷AßAø " xfId="2287" xr:uid="{00000000-0005-0000-0000-0000EE080000}"/>
    <cellStyle name="AeE¡ⓒ [0]_AO¨uRCN¡¾U " xfId="2288" xr:uid="{00000000-0005-0000-0000-0000EF080000}"/>
    <cellStyle name="AeE¡ⓒ_AO¨uRCN¡¾U " xfId="2289" xr:uid="{00000000-0005-0000-0000-0000F0080000}"/>
    <cellStyle name="ÆU¼¾ÆR" xfId="2290" xr:uid="{00000000-0005-0000-0000-0000F1080000}"/>
    <cellStyle name="ALIGNMENT" xfId="2291" xr:uid="{00000000-0005-0000-0000-0000F2080000}"/>
    <cellStyle name="AÞ¸¶ [0]_(type)AN°y" xfId="2292" xr:uid="{00000000-0005-0000-0000-0000F3080000}"/>
    <cellStyle name="ÄÞ¸¶ [0]_¸ðÇü¸·" xfId="2293" xr:uid="{00000000-0005-0000-0000-0000F4080000}"/>
    <cellStyle name="AÞ¸¶ [0]_¼oAI¼º " xfId="2294" xr:uid="{00000000-0005-0000-0000-0000F5080000}"/>
    <cellStyle name="ÄÞ¸¶ [0]_INQUIRY ¿µ¾÷ÃßÁø " xfId="2295" xr:uid="{00000000-0005-0000-0000-0000F6080000}"/>
    <cellStyle name="AÞ¸¶ [0]_INQUIRY ¿μ¾÷AßAø " xfId="2296" xr:uid="{00000000-0005-0000-0000-0000F7080000}"/>
    <cellStyle name="AÞ¸¶_(type)AN°y" xfId="2297" xr:uid="{00000000-0005-0000-0000-0000F8080000}"/>
    <cellStyle name="ÄÞ¸¶_¸ðÇü¸·" xfId="2298" xr:uid="{00000000-0005-0000-0000-0000F9080000}"/>
    <cellStyle name="AÞ¸¶_¼oAI¼º " xfId="2299" xr:uid="{00000000-0005-0000-0000-0000FA080000}"/>
    <cellStyle name="ÄÞ¸¶_INQUIRY ¿µ¾÷ÃßÁø " xfId="2300" xr:uid="{00000000-0005-0000-0000-0000FB080000}"/>
    <cellStyle name="AÞ¸¶_INQUIRY ¿μ¾÷AßAø " xfId="2301" xr:uid="{00000000-0005-0000-0000-0000FC080000}"/>
    <cellStyle name="AU¸R¼o" xfId="2302" xr:uid="{00000000-0005-0000-0000-0000FD080000}"/>
    <cellStyle name="AU¸R¼o0" xfId="2303" xr:uid="{00000000-0005-0000-0000-0000FE080000}"/>
    <cellStyle name="_x0001_b" xfId="2304" xr:uid="{00000000-0005-0000-0000-0000FF080000}"/>
    <cellStyle name="Bridge " xfId="2305" xr:uid="{00000000-0005-0000-0000-000000090000}"/>
    <cellStyle name="C¡IA¨ª_¡ic¨u¡A¨￢I¨￢¡Æ AN¡Æe " xfId="2306" xr:uid="{00000000-0005-0000-0000-000001090000}"/>
    <cellStyle name="C￥AØ_  FAB AIA¤  " xfId="2307" xr:uid="{00000000-0005-0000-0000-000002090000}"/>
    <cellStyle name="Ç¥ÁØ_¸ðÇü¸·" xfId="2308" xr:uid="{00000000-0005-0000-0000-000003090000}"/>
    <cellStyle name="C￥AØ_¿μ¾÷CoE² " xfId="2309" xr:uid="{00000000-0005-0000-0000-000004090000}"/>
    <cellStyle name="Ç¥ÁØ_»óºÎ¼ö·®Áý°è " xfId="2310" xr:uid="{00000000-0005-0000-0000-000005090000}"/>
    <cellStyle name="C￥AØ_≫c¾÷ºIº° AN°e " xfId="2311" xr:uid="{00000000-0005-0000-0000-000006090000}"/>
    <cellStyle name="Ç¥ÁØ_°­´ç (2)" xfId="2312" xr:uid="{00000000-0005-0000-0000-000007090000}"/>
    <cellStyle name="C￥AØ_¼oAI¼º " xfId="2313" xr:uid="{00000000-0005-0000-0000-000008090000}"/>
    <cellStyle name="Ç¥ÁØ_½ÇÇà¿¹»ê¼­ " xfId="2314" xr:uid="{00000000-0005-0000-0000-000009090000}"/>
    <cellStyle name="C￥AØ_AN°y(1.25) " xfId="2315" xr:uid="{00000000-0005-0000-0000-00000A090000}"/>
    <cellStyle name="Ç¥ÁØ_Áý°èÇ¥(2¿ù) " xfId="2316" xr:uid="{00000000-0005-0000-0000-00000B090000}"/>
    <cellStyle name="C￥AØ_PERSONAL" xfId="2317" xr:uid="{00000000-0005-0000-0000-00000C090000}"/>
    <cellStyle name="Calc Currency (0)" xfId="2318" xr:uid="{00000000-0005-0000-0000-00000D090000}"/>
    <cellStyle name="category" xfId="2319" xr:uid="{00000000-0005-0000-0000-00000E090000}"/>
    <cellStyle name="CIAIÆU¸μAⓒ" xfId="2320" xr:uid="{00000000-0005-0000-0000-00000F090000}"/>
    <cellStyle name="CO≫e" xfId="2321" xr:uid="{00000000-0005-0000-0000-000010090000}"/>
    <cellStyle name="Comma" xfId="2322" xr:uid="{00000000-0005-0000-0000-000011090000}"/>
    <cellStyle name="Comma [0]" xfId="2323" xr:uid="{00000000-0005-0000-0000-000012090000}"/>
    <cellStyle name="comma zerodec" xfId="2324" xr:uid="{00000000-0005-0000-0000-000013090000}"/>
    <cellStyle name="Comma_ SG&amp;A Bridge" xfId="2325" xr:uid="{00000000-0005-0000-0000-000014090000}"/>
    <cellStyle name="Comma0" xfId="2326" xr:uid="{00000000-0005-0000-0000-000015090000}"/>
    <cellStyle name="Copied" xfId="2327" xr:uid="{00000000-0005-0000-0000-000016090000}"/>
    <cellStyle name="Curren?_x0012_퐀_x0017_?" xfId="2328" xr:uid="{00000000-0005-0000-0000-000017090000}"/>
    <cellStyle name="Currency" xfId="2329" xr:uid="{00000000-0005-0000-0000-000018090000}"/>
    <cellStyle name="Currency [0]" xfId="2330" xr:uid="{00000000-0005-0000-0000-000019090000}"/>
    <cellStyle name="Currency(￦)" xfId="2331" xr:uid="{00000000-0005-0000-0000-00001A090000}"/>
    <cellStyle name="Currency_ SG&amp;A Bridge " xfId="2332" xr:uid="{00000000-0005-0000-0000-00001B090000}"/>
    <cellStyle name="Currency0" xfId="2333" xr:uid="{00000000-0005-0000-0000-00001C090000}"/>
    <cellStyle name="Currency1" xfId="2334" xr:uid="{00000000-0005-0000-0000-00001D090000}"/>
    <cellStyle name="Date" xfId="2335" xr:uid="{00000000-0005-0000-0000-00001E090000}"/>
    <cellStyle name="Dezimal [0]_Kalkmilchbedarf" xfId="2336" xr:uid="{00000000-0005-0000-0000-00001F090000}"/>
    <cellStyle name="Dezimal_Kalkmilchbedarf" xfId="2337" xr:uid="{00000000-0005-0000-0000-000020090000}"/>
    <cellStyle name="Dollar (zero dec)" xfId="2338" xr:uid="{00000000-0005-0000-0000-000021090000}"/>
    <cellStyle name="EA" xfId="2339" xr:uid="{00000000-0005-0000-0000-000022090000}"/>
    <cellStyle name="E­Æo±aE￡" xfId="2340" xr:uid="{00000000-0005-0000-0000-000023090000}"/>
    <cellStyle name="E­Æo±aE￡0" xfId="2341" xr:uid="{00000000-0005-0000-0000-000024090000}"/>
    <cellStyle name="eet1_Q1" xfId="2342" xr:uid="{00000000-0005-0000-0000-000025090000}"/>
    <cellStyle name="Entered" xfId="2343" xr:uid="{00000000-0005-0000-0000-000026090000}"/>
    <cellStyle name="F2" xfId="2344" xr:uid="{00000000-0005-0000-0000-000027090000}"/>
    <cellStyle name="F3" xfId="2345" xr:uid="{00000000-0005-0000-0000-000028090000}"/>
    <cellStyle name="F4" xfId="2346" xr:uid="{00000000-0005-0000-0000-000029090000}"/>
    <cellStyle name="F5" xfId="2347" xr:uid="{00000000-0005-0000-0000-00002A090000}"/>
    <cellStyle name="F6" xfId="2348" xr:uid="{00000000-0005-0000-0000-00002B090000}"/>
    <cellStyle name="F7" xfId="2349" xr:uid="{00000000-0005-0000-0000-00002C090000}"/>
    <cellStyle name="F8" xfId="2350" xr:uid="{00000000-0005-0000-0000-00002D090000}"/>
    <cellStyle name="Fixed" xfId="2351" xr:uid="{00000000-0005-0000-0000-00002E090000}"/>
    <cellStyle name="Followed Hyperlink" xfId="2352" xr:uid="{00000000-0005-0000-0000-00002F090000}"/>
    <cellStyle name="ǦǦ_x0003_" xfId="2353" xr:uid="{00000000-0005-0000-0000-000030090000}"/>
    <cellStyle name="Grey" xfId="2354" xr:uid="{00000000-0005-0000-0000-000031090000}"/>
    <cellStyle name="H1" xfId="2355" xr:uid="{00000000-0005-0000-0000-000032090000}"/>
    <cellStyle name="H2" xfId="2356" xr:uid="{00000000-0005-0000-0000-000033090000}"/>
    <cellStyle name="HEADER" xfId="2357" xr:uid="{00000000-0005-0000-0000-000034090000}"/>
    <cellStyle name="Header1" xfId="2358" xr:uid="{00000000-0005-0000-0000-000035090000}"/>
    <cellStyle name="Header2" xfId="2359" xr:uid="{00000000-0005-0000-0000-000036090000}"/>
    <cellStyle name="Heading 1" xfId="2360" xr:uid="{00000000-0005-0000-0000-000037090000}"/>
    <cellStyle name="Heading 2" xfId="2361" xr:uid="{00000000-0005-0000-0000-000038090000}"/>
    <cellStyle name="HEADING1" xfId="2362" xr:uid="{00000000-0005-0000-0000-000039090000}"/>
    <cellStyle name="HEADING2" xfId="2363" xr:uid="{00000000-0005-0000-0000-00003A090000}"/>
    <cellStyle name="Hyperlink" xfId="2364" xr:uid="{00000000-0005-0000-0000-00003B090000}"/>
    <cellStyle name="iles|_x0005_h" xfId="2365" xr:uid="{00000000-0005-0000-0000-00003C090000}"/>
    <cellStyle name="Input [yellow]" xfId="2366" xr:uid="{00000000-0005-0000-0000-00003D090000}"/>
    <cellStyle name="_x0001__x0002_ĵĵ_x0007__x0009_ĵĵ_x000d__x000d_ƨƬ_x0001__x0002_ƨƬ_x0007__x000d_ǒǓ_x0009__x000d_ǜǜ_x000d__x000d_ǪǪ_x0007__x0007__x0005__x0005__x0010__x0001_ဠ" xfId="2367" xr:uid="{00000000-0005-0000-0000-00003E090000}"/>
    <cellStyle name="kg" xfId="2368" xr:uid="{00000000-0005-0000-0000-00003F090000}"/>
    <cellStyle name="les" xfId="2369" xr:uid="{00000000-0005-0000-0000-000040090000}"/>
    <cellStyle name="M" xfId="2370" xr:uid="{00000000-0005-0000-0000-000041090000}"/>
    <cellStyle name="M_1.토목내역서" xfId="2371" xr:uid="{00000000-0005-0000-0000-000042090000}"/>
    <cellStyle name="M3" xfId="2372" xr:uid="{00000000-0005-0000-0000-000043090000}"/>
    <cellStyle name="Milliers [0]_Arabian Spec" xfId="2373" xr:uid="{00000000-0005-0000-0000-000044090000}"/>
    <cellStyle name="Milliers_Arabian Spec" xfId="2374" xr:uid="{00000000-0005-0000-0000-000045090000}"/>
    <cellStyle name="Model" xfId="2375" xr:uid="{00000000-0005-0000-0000-000046090000}"/>
    <cellStyle name="Mon?aire [0]_Arabian Spec" xfId="2376" xr:uid="{00000000-0005-0000-0000-000047090000}"/>
    <cellStyle name="Mon?aire_Arabian Spec" xfId="2377" xr:uid="{00000000-0005-0000-0000-000048090000}"/>
    <cellStyle name="no dec" xfId="2378" xr:uid="{00000000-0005-0000-0000-000049090000}"/>
    <cellStyle name="Normal - Style1" xfId="2379" xr:uid="{00000000-0005-0000-0000-00004A090000}"/>
    <cellStyle name="Normal - Style2" xfId="2380" xr:uid="{00000000-0005-0000-0000-00004B090000}"/>
    <cellStyle name="Normal - Style3" xfId="2381" xr:uid="{00000000-0005-0000-0000-00004C090000}"/>
    <cellStyle name="Normal - Style4" xfId="2382" xr:uid="{00000000-0005-0000-0000-00004D090000}"/>
    <cellStyle name="Normal - Style5" xfId="2383" xr:uid="{00000000-0005-0000-0000-00004E090000}"/>
    <cellStyle name="Normal - Style6" xfId="2384" xr:uid="{00000000-0005-0000-0000-00004F090000}"/>
    <cellStyle name="Normal - Style7" xfId="2385" xr:uid="{00000000-0005-0000-0000-000050090000}"/>
    <cellStyle name="Normal - Style8" xfId="2386" xr:uid="{00000000-0005-0000-0000-000051090000}"/>
    <cellStyle name="Normal - 유형1" xfId="2387" xr:uid="{00000000-0005-0000-0000-000052090000}"/>
    <cellStyle name="Normal_ SG&amp;A Bridge " xfId="2388" xr:uid="{00000000-0005-0000-0000-000053090000}"/>
    <cellStyle name="Œ…?æ맖?e [0.00]_laroux" xfId="2389" xr:uid="{00000000-0005-0000-0000-000054090000}"/>
    <cellStyle name="Œ…?æ맖?e_laroux" xfId="2390" xr:uid="{00000000-0005-0000-0000-000055090000}"/>
    <cellStyle name="Percent" xfId="2391" xr:uid="{00000000-0005-0000-0000-000056090000}"/>
    <cellStyle name="Percent [2]" xfId="2392" xr:uid="{00000000-0005-0000-0000-000057090000}"/>
    <cellStyle name="Percent_1,2 부하및 용량계산(신대리0216)" xfId="2393" xr:uid="{00000000-0005-0000-0000-000058090000}"/>
    <cellStyle name="R?" xfId="2394" xr:uid="{00000000-0005-0000-0000-000059090000}"/>
    <cellStyle name="RevList" xfId="2395" xr:uid="{00000000-0005-0000-0000-00005A090000}"/>
    <cellStyle name="rld Wide" xfId="2396" xr:uid="{00000000-0005-0000-0000-00005B090000}"/>
    <cellStyle name="sche|_x0005_" xfId="2397" xr:uid="{00000000-0005-0000-0000-00005C090000}"/>
    <cellStyle name="_x0001__x0002_ƨƬ_x0007__x000d_ǒǓ_x0009__x000d_ǜǜ_x000d__x000d_ǪǪ_x0007__x0007__x0005__x0005__x0010__x0001_ဠ" xfId="2398" xr:uid="{00000000-0005-0000-0000-00005D090000}"/>
    <cellStyle name="STANDARD" xfId="2399" xr:uid="{00000000-0005-0000-0000-00005E090000}"/>
    <cellStyle name="STD" xfId="2400" xr:uid="{00000000-0005-0000-0000-00005F090000}"/>
    <cellStyle name="subhead" xfId="2401" xr:uid="{00000000-0005-0000-0000-000060090000}"/>
    <cellStyle name="Subtotal" xfId="2402" xr:uid="{00000000-0005-0000-0000-000061090000}"/>
    <cellStyle name="Title" xfId="2403" xr:uid="{00000000-0005-0000-0000-000062090000}"/>
    <cellStyle name="title [1]" xfId="2404" xr:uid="{00000000-0005-0000-0000-000063090000}"/>
    <cellStyle name="title [2]" xfId="2405" xr:uid="{00000000-0005-0000-0000-000064090000}"/>
    <cellStyle name="Title_1.토목내역서" xfId="2406" xr:uid="{00000000-0005-0000-0000-000065090000}"/>
    <cellStyle name="Total" xfId="2407" xr:uid="{00000000-0005-0000-0000-000066090000}"/>
    <cellStyle name="UM" xfId="2408" xr:uid="{00000000-0005-0000-0000-000067090000}"/>
    <cellStyle name="W?rung [0]_laroux" xfId="2409" xr:uid="{00000000-0005-0000-0000-000068090000}"/>
    <cellStyle name="W?rung_laroux" xfId="2410" xr:uid="{00000000-0005-0000-0000-000069090000}"/>
    <cellStyle name="Währung [0]_Kalkmilchbedarf" xfId="2411" xr:uid="{00000000-0005-0000-0000-00006A090000}"/>
    <cellStyle name="Währung_Kalkmilchbedarf" xfId="2412" xr:uid="{00000000-0005-0000-0000-00006B090000}"/>
    <cellStyle name="XLS'|_x0005_t" xfId="2413" xr:uid="{00000000-0005-0000-0000-00006C090000}"/>
    <cellStyle name="μU¿¡ ¿A´A CIAIÆU¸μAⓒ" xfId="2414" xr:uid="{00000000-0005-0000-0000-00006D090000}"/>
    <cellStyle name="_x0010__x0001_ဠ" xfId="2415" xr:uid="{00000000-0005-0000-0000-00006E090000}"/>
    <cellStyle name="가." xfId="2416" xr:uid="{00000000-0005-0000-0000-00006F090000}"/>
    <cellStyle name="가운데" xfId="2417" xr:uid="{00000000-0005-0000-0000-000070090000}"/>
    <cellStyle name="고정소숫점" xfId="2418" xr:uid="{00000000-0005-0000-0000-000071090000}"/>
    <cellStyle name="고정출력1" xfId="2419" xr:uid="{00000000-0005-0000-0000-000072090000}"/>
    <cellStyle name="고정출력2" xfId="2420" xr:uid="{00000000-0005-0000-0000-000073090000}"/>
    <cellStyle name="공사원가계산서(조경)" xfId="2421" xr:uid="{00000000-0005-0000-0000-000074090000}"/>
    <cellStyle name="국종합건설" xfId="2422" xr:uid="{00000000-0005-0000-0000-000075090000}"/>
    <cellStyle name="글씨빵강" xfId="2423" xr:uid="{00000000-0005-0000-0000-000076090000}"/>
    <cellStyle name="금액" xfId="2424" xr:uid="{00000000-0005-0000-0000-000077090000}"/>
    <cellStyle name="날짜" xfId="2425" xr:uid="{00000000-0005-0000-0000-000078090000}"/>
    <cellStyle name="내역" xfId="2426" xr:uid="{00000000-0005-0000-0000-000079090000}"/>
    <cellStyle name="내역-구분" xfId="2427" xr:uid="{00000000-0005-0000-0000-00007A090000}"/>
    <cellStyle name="내역-글씨" xfId="2428" xr:uid="{00000000-0005-0000-0000-00007B090000}"/>
    <cellStyle name="내역서" xfId="2429" xr:uid="{00000000-0005-0000-0000-00007C090000}"/>
    <cellStyle name="내역-수량" xfId="2430" xr:uid="{00000000-0005-0000-0000-00007D090000}"/>
    <cellStyle name="년도" xfId="2431" xr:uid="{00000000-0005-0000-0000-00007E090000}"/>
    <cellStyle name="단위" xfId="2432" xr:uid="{00000000-0005-0000-0000-00007F090000}"/>
    <cellStyle name="달러" xfId="2433" xr:uid="{00000000-0005-0000-0000-000080090000}"/>
    <cellStyle name="뒤에 오는 하이퍼링크" xfId="2434" xr:uid="{00000000-0005-0000-0000-000081090000}"/>
    <cellStyle name="똿뗦먛귟 [0.00]_laroux" xfId="2435" xr:uid="{00000000-0005-0000-0000-000082090000}"/>
    <cellStyle name="똿뗦먛귟_laroux" xfId="2436" xr:uid="{00000000-0005-0000-0000-000083090000}"/>
    <cellStyle name="마이너스키" xfId="2437" xr:uid="{00000000-0005-0000-0000-000084090000}"/>
    <cellStyle name="믅됞 [0.00]_laroux" xfId="2438" xr:uid="{00000000-0005-0000-0000-000085090000}"/>
    <cellStyle name="믅됞_laroux" xfId="2439" xr:uid="{00000000-0005-0000-0000-000086090000}"/>
    <cellStyle name="바탕글" xfId="2440" xr:uid="{00000000-0005-0000-0000-000087090000}"/>
    <cellStyle name="배분" xfId="2441" xr:uid="{00000000-0005-0000-0000-000088090000}"/>
    <cellStyle name="백" xfId="2442" xr:uid="{00000000-0005-0000-0000-000089090000}"/>
    <cellStyle name="백 " xfId="2443" xr:uid="{00000000-0005-0000-0000-00008A090000}"/>
    <cellStyle name="백_1.토목내역서" xfId="2444" xr:uid="{00000000-0005-0000-0000-00008B090000}"/>
    <cellStyle name="백_3.우수" xfId="2445" xr:uid="{00000000-0005-0000-0000-00008C090000}"/>
    <cellStyle name="백_3.우수_1.토목내역서" xfId="2446" xr:uid="{00000000-0005-0000-0000-00008D090000}"/>
    <cellStyle name="백_4.오수" xfId="2447" xr:uid="{00000000-0005-0000-0000-00008E090000}"/>
    <cellStyle name="백_4.오수_1.토목내역서" xfId="2448" xr:uid="{00000000-0005-0000-0000-00008F090000}"/>
    <cellStyle name="백_오수공수량산출서" xfId="2449" xr:uid="{00000000-0005-0000-0000-000090090000}"/>
    <cellStyle name="백_오수공수량산출서_1.토목내역서" xfId="2450" xr:uid="{00000000-0005-0000-0000-000091090000}"/>
    <cellStyle name="백만단위로" xfId="2451" xr:uid="{00000000-0005-0000-0000-000092090000}"/>
    <cellStyle name="백분율 [△1]" xfId="2452" xr:uid="{00000000-0005-0000-0000-000093090000}"/>
    <cellStyle name="백분율 [△2]" xfId="2453" xr:uid="{00000000-0005-0000-0000-000094090000}"/>
    <cellStyle name="백분율 [0]" xfId="2454" xr:uid="{00000000-0005-0000-0000-000095090000}"/>
    <cellStyle name="백분율 [2]" xfId="2455" xr:uid="{00000000-0005-0000-0000-000096090000}"/>
    <cellStyle name="백분율 2" xfId="2456" xr:uid="{00000000-0005-0000-0000-000097090000}"/>
    <cellStyle name="백분율［△1］" xfId="2457" xr:uid="{00000000-0005-0000-0000-000098090000}"/>
    <cellStyle name="백분율［△2］" xfId="2458" xr:uid="{00000000-0005-0000-0000-000099090000}"/>
    <cellStyle name="분기" xfId="2459" xr:uid="{00000000-0005-0000-0000-00009A090000}"/>
    <cellStyle name="뷭?_?긚??_1" xfId="2460" xr:uid="{00000000-0005-0000-0000-00009B090000}"/>
    <cellStyle name="선택영역의 가운데로" xfId="2461" xr:uid="{00000000-0005-0000-0000-00009C090000}"/>
    <cellStyle name="셈迷?XLS!check_filesche|_x0005_" xfId="2462" xr:uid="{00000000-0005-0000-0000-00009D090000}"/>
    <cellStyle name="수량" xfId="2463" xr:uid="{00000000-0005-0000-0000-00009E090000}"/>
    <cellStyle name="숫자(R)" xfId="2464" xr:uid="{00000000-0005-0000-0000-00009F090000}"/>
    <cellStyle name="쉼표 [0] 2" xfId="2465" xr:uid="{00000000-0005-0000-0000-0000A0090000}"/>
    <cellStyle name="쉼표 [0] 2 2" xfId="2466" xr:uid="{00000000-0005-0000-0000-0000A1090000}"/>
    <cellStyle name="쉼표 [0] 2 2 2" xfId="2467" xr:uid="{00000000-0005-0000-0000-0000A2090000}"/>
    <cellStyle name="쉼표 [0] 3" xfId="2468" xr:uid="{00000000-0005-0000-0000-0000A3090000}"/>
    <cellStyle name="스타일 1" xfId="2469" xr:uid="{00000000-0005-0000-0000-0000A4090000}"/>
    <cellStyle name="스타일 10" xfId="2470" xr:uid="{00000000-0005-0000-0000-0000A5090000}"/>
    <cellStyle name="스타일 11" xfId="2471" xr:uid="{00000000-0005-0000-0000-0000A6090000}"/>
    <cellStyle name="스타일 12" xfId="2472" xr:uid="{00000000-0005-0000-0000-0000A7090000}"/>
    <cellStyle name="스타일 13" xfId="2473" xr:uid="{00000000-0005-0000-0000-0000A8090000}"/>
    <cellStyle name="스타일 14" xfId="2474" xr:uid="{00000000-0005-0000-0000-0000A9090000}"/>
    <cellStyle name="스타일 15" xfId="2475" xr:uid="{00000000-0005-0000-0000-0000AA090000}"/>
    <cellStyle name="스타일 16" xfId="2476" xr:uid="{00000000-0005-0000-0000-0000AB090000}"/>
    <cellStyle name="스타일 2" xfId="2477" xr:uid="{00000000-0005-0000-0000-0000AC090000}"/>
    <cellStyle name="스타일 3" xfId="2478" xr:uid="{00000000-0005-0000-0000-0000AD090000}"/>
    <cellStyle name="스타일 4" xfId="2479" xr:uid="{00000000-0005-0000-0000-0000AE090000}"/>
    <cellStyle name="스타일 5" xfId="2480" xr:uid="{00000000-0005-0000-0000-0000AF090000}"/>
    <cellStyle name="스타일 6" xfId="2481" xr:uid="{00000000-0005-0000-0000-0000B0090000}"/>
    <cellStyle name="스타일 7" xfId="2482" xr:uid="{00000000-0005-0000-0000-0000B1090000}"/>
    <cellStyle name="스타일 8" xfId="2483" xr:uid="{00000000-0005-0000-0000-0000B2090000}"/>
    <cellStyle name="스타일 9" xfId="2484" xr:uid="{00000000-0005-0000-0000-0000B3090000}"/>
    <cellStyle name="식" xfId="2485" xr:uid="{00000000-0005-0000-0000-0000B4090000}"/>
    <cellStyle name="안건회계법인" xfId="2486" xr:uid="{00000000-0005-0000-0000-0000B5090000}"/>
    <cellStyle name="왼쪽2" xfId="2487" xr:uid="{00000000-0005-0000-0000-0000B6090000}"/>
    <cellStyle name="유상진" xfId="2488" xr:uid="{00000000-0005-0000-0000-0000B7090000}"/>
    <cellStyle name="유영" xfId="2489" xr:uid="{00000000-0005-0000-0000-0000B8090000}"/>
    <cellStyle name="일위대가" xfId="2490" xr:uid="{00000000-0005-0000-0000-0000B9090000}"/>
    <cellStyle name="일위-제목" xfId="2491" xr:uid="{00000000-0005-0000-0000-0000BA090000}"/>
    <cellStyle name="일위호표번호" xfId="2492" xr:uid="{00000000-0005-0000-0000-0000BB090000}"/>
    <cellStyle name="자리수" xfId="2493" xr:uid="{00000000-0005-0000-0000-0000BC090000}"/>
    <cellStyle name="자리수 - 유형1" xfId="2494" xr:uid="{00000000-0005-0000-0000-0000BD090000}"/>
    <cellStyle name="자리수_070523-실시설계내역서(기계분야-조정)" xfId="2495" xr:uid="{00000000-0005-0000-0000-0000BE090000}"/>
    <cellStyle name="자리수0" xfId="2496" xr:uid="{00000000-0005-0000-0000-0000BF090000}"/>
    <cellStyle name="지정되지 않음" xfId="2497" xr:uid="{00000000-0005-0000-0000-0000C0090000}"/>
    <cellStyle name="코드" xfId="2498" xr:uid="{00000000-0005-0000-0000-0000C1090000}"/>
    <cellStyle name="콤" xfId="2499" xr:uid="{00000000-0005-0000-0000-0000C2090000}"/>
    <cellStyle name="콤_1.토목내역서" xfId="2500" xr:uid="{00000000-0005-0000-0000-0000C3090000}"/>
    <cellStyle name="콤_3.우수" xfId="2501" xr:uid="{00000000-0005-0000-0000-0000C4090000}"/>
    <cellStyle name="콤_3.우수_1.토목내역서" xfId="2502" xr:uid="{00000000-0005-0000-0000-0000C5090000}"/>
    <cellStyle name="콤_4.오수" xfId="2503" xr:uid="{00000000-0005-0000-0000-0000C6090000}"/>
    <cellStyle name="콤_4.오수_1.토목내역서" xfId="2504" xr:uid="{00000000-0005-0000-0000-0000C7090000}"/>
    <cellStyle name="콤_오수공수량산출서" xfId="2505" xr:uid="{00000000-0005-0000-0000-0000C8090000}"/>
    <cellStyle name="콤_오수공수량산출서_1.토목내역서" xfId="2506" xr:uid="{00000000-0005-0000-0000-0000C9090000}"/>
    <cellStyle name="콤마 [" xfId="2507" xr:uid="{00000000-0005-0000-0000-0000CA090000}"/>
    <cellStyle name="콤마 [#]" xfId="2508" xr:uid="{00000000-0005-0000-0000-0000CB090000}"/>
    <cellStyle name="콤마 []" xfId="2509" xr:uid="{00000000-0005-0000-0000-0000CC090000}"/>
    <cellStyle name="콤마 [_1.토목내역서" xfId="2510" xr:uid="{00000000-0005-0000-0000-0000CD090000}"/>
    <cellStyle name="콤마 [0]_  종  합  " xfId="2511" xr:uid="{00000000-0005-0000-0000-0000CE090000}"/>
    <cellStyle name="콤마 [0]기기자재비" xfId="2512" xr:uid="{00000000-0005-0000-0000-0000CF090000}"/>
    <cellStyle name="콤마 [2]" xfId="2513" xr:uid="{00000000-0005-0000-0000-0000D0090000}"/>
    <cellStyle name="콤마 [금액]" xfId="2514" xr:uid="{00000000-0005-0000-0000-0000D1090000}"/>
    <cellStyle name="콤마 [소수]" xfId="2515" xr:uid="{00000000-0005-0000-0000-0000D2090000}"/>
    <cellStyle name="콤마 [수량]" xfId="2516" xr:uid="{00000000-0005-0000-0000-0000D3090000}"/>
    <cellStyle name="콤마,_x0005__x0014_" xfId="2517" xr:uid="{00000000-0005-0000-0000-0000D4090000}"/>
    <cellStyle name="콤마[ ]" xfId="2518" xr:uid="{00000000-0005-0000-0000-0000D5090000}"/>
    <cellStyle name="콤마[*]" xfId="2519" xr:uid="{00000000-0005-0000-0000-0000D6090000}"/>
    <cellStyle name="콤마[.]" xfId="2520" xr:uid="{00000000-0005-0000-0000-0000D7090000}"/>
    <cellStyle name="콤마[0]" xfId="2521" xr:uid="{00000000-0005-0000-0000-0000D8090000}"/>
    <cellStyle name="콤마_  종  합  " xfId="2522" xr:uid="{00000000-0005-0000-0000-0000D9090000}"/>
    <cellStyle name="통" xfId="2523" xr:uid="{00000000-0005-0000-0000-0000DA090000}"/>
    <cellStyle name="통_1.토목내역서" xfId="2524" xr:uid="{00000000-0005-0000-0000-0000DB090000}"/>
    <cellStyle name="통_3.우수" xfId="2525" xr:uid="{00000000-0005-0000-0000-0000DC090000}"/>
    <cellStyle name="통_3.우수_1.토목내역서" xfId="2526" xr:uid="{00000000-0005-0000-0000-0000DD090000}"/>
    <cellStyle name="통_4.오수" xfId="2527" xr:uid="{00000000-0005-0000-0000-0000DE090000}"/>
    <cellStyle name="통_4.오수_1.토목내역서" xfId="2528" xr:uid="{00000000-0005-0000-0000-0000DF090000}"/>
    <cellStyle name="통_오수공수량산출서" xfId="2529" xr:uid="{00000000-0005-0000-0000-0000E0090000}"/>
    <cellStyle name="통_오수공수량산출서_1.토목내역서" xfId="2530" xr:uid="{00000000-0005-0000-0000-0000E1090000}"/>
    <cellStyle name="통화 [" xfId="2531" xr:uid="{00000000-0005-0000-0000-0000E2090000}"/>
    <cellStyle name="퍼센트" xfId="2532" xr:uid="{00000000-0005-0000-0000-0000E3090000}"/>
    <cellStyle name="평" xfId="2533" xr:uid="{00000000-0005-0000-0000-0000E4090000}"/>
    <cellStyle name="표" xfId="2534" xr:uid="{00000000-0005-0000-0000-0000E5090000}"/>
    <cellStyle name="표(가는선,가운데,중앙)" xfId="2535" xr:uid="{00000000-0005-0000-0000-0000E6090000}"/>
    <cellStyle name="표(가는선,왼쪽,중앙)" xfId="2536" xr:uid="{00000000-0005-0000-0000-0000E7090000}"/>
    <cellStyle name="표(세로쓰기)" xfId="2537" xr:uid="{00000000-0005-0000-0000-0000E8090000}"/>
    <cellStyle name="표_1.토목내역서" xfId="2538" xr:uid="{00000000-0005-0000-0000-0000E9090000}"/>
    <cellStyle name="표_3.우수" xfId="2539" xr:uid="{00000000-0005-0000-0000-0000EA090000}"/>
    <cellStyle name="표_3.우수_1.토목내역서" xfId="2540" xr:uid="{00000000-0005-0000-0000-0000EB090000}"/>
    <cellStyle name="표_4.오수" xfId="2541" xr:uid="{00000000-0005-0000-0000-0000EC090000}"/>
    <cellStyle name="표_4.오수_1.토목내역서" xfId="2542" xr:uid="{00000000-0005-0000-0000-0000ED090000}"/>
    <cellStyle name="표_오수공수량산출서" xfId="2543" xr:uid="{00000000-0005-0000-0000-0000EE090000}"/>
    <cellStyle name="표_오수공수량산출서_1.토목내역서" xfId="2544" xr:uid="{00000000-0005-0000-0000-0000EF090000}"/>
    <cellStyle name="표준" xfId="0" builtinId="0"/>
    <cellStyle name="표준 - Styl1" xfId="2545" xr:uid="{00000000-0005-0000-0000-0000F1090000}"/>
    <cellStyle name="표준 - Styl2" xfId="2546" xr:uid="{00000000-0005-0000-0000-0000F2090000}"/>
    <cellStyle name="표준 - Styl3" xfId="2547" xr:uid="{00000000-0005-0000-0000-0000F3090000}"/>
    <cellStyle name="표준 - Styl4" xfId="2548" xr:uid="{00000000-0005-0000-0000-0000F4090000}"/>
    <cellStyle name="표준 - Styl5" xfId="2549" xr:uid="{00000000-0005-0000-0000-0000F5090000}"/>
    <cellStyle name="표준 - Styl6" xfId="2550" xr:uid="{00000000-0005-0000-0000-0000F6090000}"/>
    <cellStyle name="표준 - Styl7" xfId="2551" xr:uid="{00000000-0005-0000-0000-0000F7090000}"/>
    <cellStyle name="표준 - Styl8" xfId="2552" xr:uid="{00000000-0005-0000-0000-0000F8090000}"/>
    <cellStyle name="표준 2" xfId="2553" xr:uid="{00000000-0005-0000-0000-0000F9090000}"/>
    <cellStyle name="표준 2 2" xfId="2554" xr:uid="{00000000-0005-0000-0000-0000FA090000}"/>
    <cellStyle name="표준 3" xfId="2555" xr:uid="{00000000-0005-0000-0000-0000FB090000}"/>
    <cellStyle name="표준 4" xfId="2556" xr:uid="{00000000-0005-0000-0000-0000FC090000}"/>
    <cellStyle name="標準_Akia(F）-8" xfId="2557" xr:uid="{00000000-0005-0000-0000-0000FD090000}"/>
    <cellStyle name="하이퍼링크" xfId="2558" builtinId="8"/>
    <cellStyle name="합계" xfId="2559" xr:uid="{00000000-0005-0000-0000-0000FF090000}"/>
    <cellStyle name="합산" xfId="2560" xr:uid="{00000000-0005-0000-0000-0000000A0000}"/>
    <cellStyle name="화폐기호" xfId="2561" xr:uid="{00000000-0005-0000-0000-0000010A0000}"/>
    <cellStyle name="화폐기호0" xfId="2562" xr:uid="{00000000-0005-0000-0000-0000020A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5.xml"/><Relationship Id="rId21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40.xml"/><Relationship Id="rId63" Type="http://schemas.openxmlformats.org/officeDocument/2006/relationships/externalLink" Target="externalLinks/externalLink61.xml"/><Relationship Id="rId84" Type="http://schemas.openxmlformats.org/officeDocument/2006/relationships/externalLink" Target="externalLinks/externalLink82.xml"/><Relationship Id="rId138" Type="http://schemas.openxmlformats.org/officeDocument/2006/relationships/externalLink" Target="externalLinks/externalLink136.xml"/><Relationship Id="rId159" Type="http://schemas.openxmlformats.org/officeDocument/2006/relationships/externalLink" Target="externalLinks/externalLink157.xml"/><Relationship Id="rId170" Type="http://schemas.openxmlformats.org/officeDocument/2006/relationships/externalLink" Target="externalLinks/externalLink168.xml"/><Relationship Id="rId191" Type="http://schemas.openxmlformats.org/officeDocument/2006/relationships/theme" Target="theme/theme1.xml"/><Relationship Id="rId107" Type="http://schemas.openxmlformats.org/officeDocument/2006/relationships/externalLink" Target="externalLinks/externalLink105.xml"/><Relationship Id="rId11" Type="http://schemas.openxmlformats.org/officeDocument/2006/relationships/externalLink" Target="externalLinks/externalLink9.xml"/><Relationship Id="rId32" Type="http://schemas.openxmlformats.org/officeDocument/2006/relationships/externalLink" Target="externalLinks/externalLink30.xml"/><Relationship Id="rId53" Type="http://schemas.openxmlformats.org/officeDocument/2006/relationships/externalLink" Target="externalLinks/externalLink51.xml"/><Relationship Id="rId74" Type="http://schemas.openxmlformats.org/officeDocument/2006/relationships/externalLink" Target="externalLinks/externalLink72.xml"/><Relationship Id="rId128" Type="http://schemas.openxmlformats.org/officeDocument/2006/relationships/externalLink" Target="externalLinks/externalLink126.xml"/><Relationship Id="rId149" Type="http://schemas.openxmlformats.org/officeDocument/2006/relationships/externalLink" Target="externalLinks/externalLink147.xml"/><Relationship Id="rId5" Type="http://schemas.openxmlformats.org/officeDocument/2006/relationships/externalLink" Target="externalLinks/externalLink3.xml"/><Relationship Id="rId95" Type="http://schemas.openxmlformats.org/officeDocument/2006/relationships/externalLink" Target="externalLinks/externalLink93.xml"/><Relationship Id="rId160" Type="http://schemas.openxmlformats.org/officeDocument/2006/relationships/externalLink" Target="externalLinks/externalLink158.xml"/><Relationship Id="rId181" Type="http://schemas.openxmlformats.org/officeDocument/2006/relationships/externalLink" Target="externalLinks/externalLink179.xml"/><Relationship Id="rId22" Type="http://schemas.openxmlformats.org/officeDocument/2006/relationships/externalLink" Target="externalLinks/externalLink20.xml"/><Relationship Id="rId43" Type="http://schemas.openxmlformats.org/officeDocument/2006/relationships/externalLink" Target="externalLinks/externalLink41.xml"/><Relationship Id="rId64" Type="http://schemas.openxmlformats.org/officeDocument/2006/relationships/externalLink" Target="externalLinks/externalLink62.xml"/><Relationship Id="rId118" Type="http://schemas.openxmlformats.org/officeDocument/2006/relationships/externalLink" Target="externalLinks/externalLink116.xml"/><Relationship Id="rId139" Type="http://schemas.openxmlformats.org/officeDocument/2006/relationships/externalLink" Target="externalLinks/externalLink137.xml"/><Relationship Id="rId85" Type="http://schemas.openxmlformats.org/officeDocument/2006/relationships/externalLink" Target="externalLinks/externalLink83.xml"/><Relationship Id="rId150" Type="http://schemas.openxmlformats.org/officeDocument/2006/relationships/externalLink" Target="externalLinks/externalLink148.xml"/><Relationship Id="rId171" Type="http://schemas.openxmlformats.org/officeDocument/2006/relationships/externalLink" Target="externalLinks/externalLink169.xml"/><Relationship Id="rId192" Type="http://schemas.openxmlformats.org/officeDocument/2006/relationships/styles" Target="styles.xml"/><Relationship Id="rId12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31.xml"/><Relationship Id="rId108" Type="http://schemas.openxmlformats.org/officeDocument/2006/relationships/externalLink" Target="externalLinks/externalLink106.xml"/><Relationship Id="rId129" Type="http://schemas.openxmlformats.org/officeDocument/2006/relationships/externalLink" Target="externalLinks/externalLink127.xml"/><Relationship Id="rId54" Type="http://schemas.openxmlformats.org/officeDocument/2006/relationships/externalLink" Target="externalLinks/externalLink52.xml"/><Relationship Id="rId75" Type="http://schemas.openxmlformats.org/officeDocument/2006/relationships/externalLink" Target="externalLinks/externalLink73.xml"/><Relationship Id="rId96" Type="http://schemas.openxmlformats.org/officeDocument/2006/relationships/externalLink" Target="externalLinks/externalLink94.xml"/><Relationship Id="rId140" Type="http://schemas.openxmlformats.org/officeDocument/2006/relationships/externalLink" Target="externalLinks/externalLink138.xml"/><Relationship Id="rId161" Type="http://schemas.openxmlformats.org/officeDocument/2006/relationships/externalLink" Target="externalLinks/externalLink159.xml"/><Relationship Id="rId182" Type="http://schemas.openxmlformats.org/officeDocument/2006/relationships/externalLink" Target="externalLinks/externalLink180.xml"/><Relationship Id="rId6" Type="http://schemas.openxmlformats.org/officeDocument/2006/relationships/externalLink" Target="externalLinks/externalLink4.xml"/><Relationship Id="rId23" Type="http://schemas.openxmlformats.org/officeDocument/2006/relationships/externalLink" Target="externalLinks/externalLink21.xml"/><Relationship Id="rId119" Type="http://schemas.openxmlformats.org/officeDocument/2006/relationships/externalLink" Target="externalLinks/externalLink117.xml"/><Relationship Id="rId44" Type="http://schemas.openxmlformats.org/officeDocument/2006/relationships/externalLink" Target="externalLinks/externalLink42.xml"/><Relationship Id="rId65" Type="http://schemas.openxmlformats.org/officeDocument/2006/relationships/externalLink" Target="externalLinks/externalLink63.xml"/><Relationship Id="rId86" Type="http://schemas.openxmlformats.org/officeDocument/2006/relationships/externalLink" Target="externalLinks/externalLink84.xml"/><Relationship Id="rId130" Type="http://schemas.openxmlformats.org/officeDocument/2006/relationships/externalLink" Target="externalLinks/externalLink128.xml"/><Relationship Id="rId151" Type="http://schemas.openxmlformats.org/officeDocument/2006/relationships/externalLink" Target="externalLinks/externalLink149.xml"/><Relationship Id="rId172" Type="http://schemas.openxmlformats.org/officeDocument/2006/relationships/externalLink" Target="externalLinks/externalLink170.xml"/><Relationship Id="rId193" Type="http://schemas.openxmlformats.org/officeDocument/2006/relationships/sharedStrings" Target="sharedStrings.xml"/><Relationship Id="rId13" Type="http://schemas.openxmlformats.org/officeDocument/2006/relationships/externalLink" Target="externalLinks/externalLink11.xml"/><Relationship Id="rId109" Type="http://schemas.openxmlformats.org/officeDocument/2006/relationships/externalLink" Target="externalLinks/externalLink107.xml"/><Relationship Id="rId34" Type="http://schemas.openxmlformats.org/officeDocument/2006/relationships/externalLink" Target="externalLinks/externalLink32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76" Type="http://schemas.openxmlformats.org/officeDocument/2006/relationships/externalLink" Target="externalLinks/externalLink74.xml"/><Relationship Id="rId97" Type="http://schemas.openxmlformats.org/officeDocument/2006/relationships/externalLink" Target="externalLinks/externalLink95.xml"/><Relationship Id="rId104" Type="http://schemas.openxmlformats.org/officeDocument/2006/relationships/externalLink" Target="externalLinks/externalLink102.xml"/><Relationship Id="rId120" Type="http://schemas.openxmlformats.org/officeDocument/2006/relationships/externalLink" Target="externalLinks/externalLink118.xml"/><Relationship Id="rId125" Type="http://schemas.openxmlformats.org/officeDocument/2006/relationships/externalLink" Target="externalLinks/externalLink123.xml"/><Relationship Id="rId141" Type="http://schemas.openxmlformats.org/officeDocument/2006/relationships/externalLink" Target="externalLinks/externalLink139.xml"/><Relationship Id="rId146" Type="http://schemas.openxmlformats.org/officeDocument/2006/relationships/externalLink" Target="externalLinks/externalLink144.xml"/><Relationship Id="rId167" Type="http://schemas.openxmlformats.org/officeDocument/2006/relationships/externalLink" Target="externalLinks/externalLink165.xml"/><Relationship Id="rId188" Type="http://schemas.openxmlformats.org/officeDocument/2006/relationships/externalLink" Target="externalLinks/externalLink186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92" Type="http://schemas.openxmlformats.org/officeDocument/2006/relationships/externalLink" Target="externalLinks/externalLink90.xml"/><Relationship Id="rId162" Type="http://schemas.openxmlformats.org/officeDocument/2006/relationships/externalLink" Target="externalLinks/externalLink160.xml"/><Relationship Id="rId183" Type="http://schemas.openxmlformats.org/officeDocument/2006/relationships/externalLink" Target="externalLinks/externalLink181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7.xml"/><Relationship Id="rId24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66" Type="http://schemas.openxmlformats.org/officeDocument/2006/relationships/externalLink" Target="externalLinks/externalLink64.xml"/><Relationship Id="rId87" Type="http://schemas.openxmlformats.org/officeDocument/2006/relationships/externalLink" Target="externalLinks/externalLink85.xml"/><Relationship Id="rId110" Type="http://schemas.openxmlformats.org/officeDocument/2006/relationships/externalLink" Target="externalLinks/externalLink108.xml"/><Relationship Id="rId115" Type="http://schemas.openxmlformats.org/officeDocument/2006/relationships/externalLink" Target="externalLinks/externalLink113.xml"/><Relationship Id="rId131" Type="http://schemas.openxmlformats.org/officeDocument/2006/relationships/externalLink" Target="externalLinks/externalLink129.xml"/><Relationship Id="rId136" Type="http://schemas.openxmlformats.org/officeDocument/2006/relationships/externalLink" Target="externalLinks/externalLink134.xml"/><Relationship Id="rId157" Type="http://schemas.openxmlformats.org/officeDocument/2006/relationships/externalLink" Target="externalLinks/externalLink155.xml"/><Relationship Id="rId178" Type="http://schemas.openxmlformats.org/officeDocument/2006/relationships/externalLink" Target="externalLinks/externalLink176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152" Type="http://schemas.openxmlformats.org/officeDocument/2006/relationships/externalLink" Target="externalLinks/externalLink150.xml"/><Relationship Id="rId173" Type="http://schemas.openxmlformats.org/officeDocument/2006/relationships/externalLink" Target="externalLinks/externalLink171.xml"/><Relationship Id="rId194" Type="http://schemas.openxmlformats.org/officeDocument/2006/relationships/calcChain" Target="calcChain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56" Type="http://schemas.openxmlformats.org/officeDocument/2006/relationships/externalLink" Target="externalLinks/externalLink54.xml"/><Relationship Id="rId77" Type="http://schemas.openxmlformats.org/officeDocument/2006/relationships/externalLink" Target="externalLinks/externalLink75.xml"/><Relationship Id="rId100" Type="http://schemas.openxmlformats.org/officeDocument/2006/relationships/externalLink" Target="externalLinks/externalLink98.xml"/><Relationship Id="rId105" Type="http://schemas.openxmlformats.org/officeDocument/2006/relationships/externalLink" Target="externalLinks/externalLink103.xml"/><Relationship Id="rId126" Type="http://schemas.openxmlformats.org/officeDocument/2006/relationships/externalLink" Target="externalLinks/externalLink124.xml"/><Relationship Id="rId147" Type="http://schemas.openxmlformats.org/officeDocument/2006/relationships/externalLink" Target="externalLinks/externalLink145.xml"/><Relationship Id="rId168" Type="http://schemas.openxmlformats.org/officeDocument/2006/relationships/externalLink" Target="externalLinks/externalLink166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93" Type="http://schemas.openxmlformats.org/officeDocument/2006/relationships/externalLink" Target="externalLinks/externalLink91.xml"/><Relationship Id="rId98" Type="http://schemas.openxmlformats.org/officeDocument/2006/relationships/externalLink" Target="externalLinks/externalLink96.xml"/><Relationship Id="rId121" Type="http://schemas.openxmlformats.org/officeDocument/2006/relationships/externalLink" Target="externalLinks/externalLink119.xml"/><Relationship Id="rId142" Type="http://schemas.openxmlformats.org/officeDocument/2006/relationships/externalLink" Target="externalLinks/externalLink140.xml"/><Relationship Id="rId163" Type="http://schemas.openxmlformats.org/officeDocument/2006/relationships/externalLink" Target="externalLinks/externalLink161.xml"/><Relationship Id="rId184" Type="http://schemas.openxmlformats.org/officeDocument/2006/relationships/externalLink" Target="externalLinks/externalLink182.xml"/><Relationship Id="rId189" Type="http://schemas.openxmlformats.org/officeDocument/2006/relationships/externalLink" Target="externalLinks/externalLink187.xml"/><Relationship Id="rId3" Type="http://schemas.openxmlformats.org/officeDocument/2006/relationships/externalLink" Target="externalLinks/externalLink1.xml"/><Relationship Id="rId25" Type="http://schemas.openxmlformats.org/officeDocument/2006/relationships/externalLink" Target="externalLinks/externalLink23.xml"/><Relationship Id="rId46" Type="http://schemas.openxmlformats.org/officeDocument/2006/relationships/externalLink" Target="externalLinks/externalLink44.xml"/><Relationship Id="rId67" Type="http://schemas.openxmlformats.org/officeDocument/2006/relationships/externalLink" Target="externalLinks/externalLink65.xml"/><Relationship Id="rId116" Type="http://schemas.openxmlformats.org/officeDocument/2006/relationships/externalLink" Target="externalLinks/externalLink114.xml"/><Relationship Id="rId137" Type="http://schemas.openxmlformats.org/officeDocument/2006/relationships/externalLink" Target="externalLinks/externalLink135.xml"/><Relationship Id="rId158" Type="http://schemas.openxmlformats.org/officeDocument/2006/relationships/externalLink" Target="externalLinks/externalLink156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62" Type="http://schemas.openxmlformats.org/officeDocument/2006/relationships/externalLink" Target="externalLinks/externalLink60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111" Type="http://schemas.openxmlformats.org/officeDocument/2006/relationships/externalLink" Target="externalLinks/externalLink109.xml"/><Relationship Id="rId132" Type="http://schemas.openxmlformats.org/officeDocument/2006/relationships/externalLink" Target="externalLinks/externalLink130.xml"/><Relationship Id="rId153" Type="http://schemas.openxmlformats.org/officeDocument/2006/relationships/externalLink" Target="externalLinks/externalLink151.xml"/><Relationship Id="rId174" Type="http://schemas.openxmlformats.org/officeDocument/2006/relationships/externalLink" Target="externalLinks/externalLink172.xml"/><Relationship Id="rId179" Type="http://schemas.openxmlformats.org/officeDocument/2006/relationships/externalLink" Target="externalLinks/externalLink177.xml"/><Relationship Id="rId190" Type="http://schemas.openxmlformats.org/officeDocument/2006/relationships/externalLink" Target="externalLinks/externalLink188.xml"/><Relationship Id="rId15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34.xml"/><Relationship Id="rId57" Type="http://schemas.openxmlformats.org/officeDocument/2006/relationships/externalLink" Target="externalLinks/externalLink55.xml"/><Relationship Id="rId106" Type="http://schemas.openxmlformats.org/officeDocument/2006/relationships/externalLink" Target="externalLinks/externalLink104.xml"/><Relationship Id="rId127" Type="http://schemas.openxmlformats.org/officeDocument/2006/relationships/externalLink" Target="externalLinks/externalLink12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52" Type="http://schemas.openxmlformats.org/officeDocument/2006/relationships/externalLink" Target="externalLinks/externalLink50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94" Type="http://schemas.openxmlformats.org/officeDocument/2006/relationships/externalLink" Target="externalLinks/externalLink92.xml"/><Relationship Id="rId99" Type="http://schemas.openxmlformats.org/officeDocument/2006/relationships/externalLink" Target="externalLinks/externalLink97.xml"/><Relationship Id="rId101" Type="http://schemas.openxmlformats.org/officeDocument/2006/relationships/externalLink" Target="externalLinks/externalLink99.xml"/><Relationship Id="rId122" Type="http://schemas.openxmlformats.org/officeDocument/2006/relationships/externalLink" Target="externalLinks/externalLink120.xml"/><Relationship Id="rId143" Type="http://schemas.openxmlformats.org/officeDocument/2006/relationships/externalLink" Target="externalLinks/externalLink141.xml"/><Relationship Id="rId148" Type="http://schemas.openxmlformats.org/officeDocument/2006/relationships/externalLink" Target="externalLinks/externalLink146.xml"/><Relationship Id="rId164" Type="http://schemas.openxmlformats.org/officeDocument/2006/relationships/externalLink" Target="externalLinks/externalLink162.xml"/><Relationship Id="rId169" Type="http://schemas.openxmlformats.org/officeDocument/2006/relationships/externalLink" Target="externalLinks/externalLink167.xml"/><Relationship Id="rId185" Type="http://schemas.openxmlformats.org/officeDocument/2006/relationships/externalLink" Target="externalLinks/externalLink183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80" Type="http://schemas.openxmlformats.org/officeDocument/2006/relationships/externalLink" Target="externalLinks/externalLink178.xml"/><Relationship Id="rId26" Type="http://schemas.openxmlformats.org/officeDocument/2006/relationships/externalLink" Target="externalLinks/externalLink24.xml"/><Relationship Id="rId47" Type="http://schemas.openxmlformats.org/officeDocument/2006/relationships/externalLink" Target="externalLinks/externalLink45.xml"/><Relationship Id="rId68" Type="http://schemas.openxmlformats.org/officeDocument/2006/relationships/externalLink" Target="externalLinks/externalLink66.xml"/><Relationship Id="rId89" Type="http://schemas.openxmlformats.org/officeDocument/2006/relationships/externalLink" Target="externalLinks/externalLink87.xml"/><Relationship Id="rId112" Type="http://schemas.openxmlformats.org/officeDocument/2006/relationships/externalLink" Target="externalLinks/externalLink110.xml"/><Relationship Id="rId133" Type="http://schemas.openxmlformats.org/officeDocument/2006/relationships/externalLink" Target="externalLinks/externalLink131.xml"/><Relationship Id="rId154" Type="http://schemas.openxmlformats.org/officeDocument/2006/relationships/externalLink" Target="externalLinks/externalLink152.xml"/><Relationship Id="rId175" Type="http://schemas.openxmlformats.org/officeDocument/2006/relationships/externalLink" Target="externalLinks/externalLink173.xml"/><Relationship Id="rId16" Type="http://schemas.openxmlformats.org/officeDocument/2006/relationships/externalLink" Target="externalLinks/externalLink14.xml"/><Relationship Id="rId37" Type="http://schemas.openxmlformats.org/officeDocument/2006/relationships/externalLink" Target="externalLinks/externalLink35.xml"/><Relationship Id="rId58" Type="http://schemas.openxmlformats.org/officeDocument/2006/relationships/externalLink" Target="externalLinks/externalLink56.xml"/><Relationship Id="rId79" Type="http://schemas.openxmlformats.org/officeDocument/2006/relationships/externalLink" Target="externalLinks/externalLink77.xml"/><Relationship Id="rId102" Type="http://schemas.openxmlformats.org/officeDocument/2006/relationships/externalLink" Target="externalLinks/externalLink100.xml"/><Relationship Id="rId123" Type="http://schemas.openxmlformats.org/officeDocument/2006/relationships/externalLink" Target="externalLinks/externalLink121.xml"/><Relationship Id="rId144" Type="http://schemas.openxmlformats.org/officeDocument/2006/relationships/externalLink" Target="externalLinks/externalLink142.xml"/><Relationship Id="rId90" Type="http://schemas.openxmlformats.org/officeDocument/2006/relationships/externalLink" Target="externalLinks/externalLink88.xml"/><Relationship Id="rId165" Type="http://schemas.openxmlformats.org/officeDocument/2006/relationships/externalLink" Target="externalLinks/externalLink163.xml"/><Relationship Id="rId186" Type="http://schemas.openxmlformats.org/officeDocument/2006/relationships/externalLink" Target="externalLinks/externalLink184.xml"/><Relationship Id="rId27" Type="http://schemas.openxmlformats.org/officeDocument/2006/relationships/externalLink" Target="externalLinks/externalLink25.xml"/><Relationship Id="rId48" Type="http://schemas.openxmlformats.org/officeDocument/2006/relationships/externalLink" Target="externalLinks/externalLink46.xml"/><Relationship Id="rId69" Type="http://schemas.openxmlformats.org/officeDocument/2006/relationships/externalLink" Target="externalLinks/externalLink67.xml"/><Relationship Id="rId113" Type="http://schemas.openxmlformats.org/officeDocument/2006/relationships/externalLink" Target="externalLinks/externalLink111.xml"/><Relationship Id="rId134" Type="http://schemas.openxmlformats.org/officeDocument/2006/relationships/externalLink" Target="externalLinks/externalLink132.xml"/><Relationship Id="rId80" Type="http://schemas.openxmlformats.org/officeDocument/2006/relationships/externalLink" Target="externalLinks/externalLink78.xml"/><Relationship Id="rId155" Type="http://schemas.openxmlformats.org/officeDocument/2006/relationships/externalLink" Target="externalLinks/externalLink153.xml"/><Relationship Id="rId176" Type="http://schemas.openxmlformats.org/officeDocument/2006/relationships/externalLink" Target="externalLinks/externalLink174.xml"/><Relationship Id="rId17" Type="http://schemas.openxmlformats.org/officeDocument/2006/relationships/externalLink" Target="externalLinks/externalLink15.xml"/><Relationship Id="rId38" Type="http://schemas.openxmlformats.org/officeDocument/2006/relationships/externalLink" Target="externalLinks/externalLink36.xml"/><Relationship Id="rId59" Type="http://schemas.openxmlformats.org/officeDocument/2006/relationships/externalLink" Target="externalLinks/externalLink57.xml"/><Relationship Id="rId103" Type="http://schemas.openxmlformats.org/officeDocument/2006/relationships/externalLink" Target="externalLinks/externalLink101.xml"/><Relationship Id="rId124" Type="http://schemas.openxmlformats.org/officeDocument/2006/relationships/externalLink" Target="externalLinks/externalLink122.xml"/><Relationship Id="rId70" Type="http://schemas.openxmlformats.org/officeDocument/2006/relationships/externalLink" Target="externalLinks/externalLink68.xml"/><Relationship Id="rId91" Type="http://schemas.openxmlformats.org/officeDocument/2006/relationships/externalLink" Target="externalLinks/externalLink89.xml"/><Relationship Id="rId145" Type="http://schemas.openxmlformats.org/officeDocument/2006/relationships/externalLink" Target="externalLinks/externalLink143.xml"/><Relationship Id="rId166" Type="http://schemas.openxmlformats.org/officeDocument/2006/relationships/externalLink" Target="externalLinks/externalLink164.xml"/><Relationship Id="rId187" Type="http://schemas.openxmlformats.org/officeDocument/2006/relationships/externalLink" Target="externalLinks/externalLink185.xml"/><Relationship Id="rId1" Type="http://schemas.openxmlformats.org/officeDocument/2006/relationships/worksheet" Target="worksheets/sheet1.xml"/><Relationship Id="rId28" Type="http://schemas.openxmlformats.org/officeDocument/2006/relationships/externalLink" Target="externalLinks/externalLink26.xml"/><Relationship Id="rId49" Type="http://schemas.openxmlformats.org/officeDocument/2006/relationships/externalLink" Target="externalLinks/externalLink47.xml"/><Relationship Id="rId114" Type="http://schemas.openxmlformats.org/officeDocument/2006/relationships/externalLink" Target="externalLinks/externalLink112.xml"/><Relationship Id="rId60" Type="http://schemas.openxmlformats.org/officeDocument/2006/relationships/externalLink" Target="externalLinks/externalLink58.xml"/><Relationship Id="rId81" Type="http://schemas.openxmlformats.org/officeDocument/2006/relationships/externalLink" Target="externalLinks/externalLink79.xml"/><Relationship Id="rId135" Type="http://schemas.openxmlformats.org/officeDocument/2006/relationships/externalLink" Target="externalLinks/externalLink133.xml"/><Relationship Id="rId156" Type="http://schemas.openxmlformats.org/officeDocument/2006/relationships/externalLink" Target="externalLinks/externalLink154.xml"/><Relationship Id="rId177" Type="http://schemas.openxmlformats.org/officeDocument/2006/relationships/externalLink" Target="externalLinks/externalLink175.xml"/><Relationship Id="rId18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3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561976</xdr:colOff>
      <xdr:row>5</xdr:row>
      <xdr:rowOff>123826</xdr:rowOff>
    </xdr:from>
    <xdr:to>
      <xdr:col>25</xdr:col>
      <xdr:colOff>561976</xdr:colOff>
      <xdr:row>25</xdr:row>
      <xdr:rowOff>20756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DA1B6502-D5C2-0F80-AAF9-090C8914BFC8}"/>
            </a:ext>
          </a:extLst>
        </xdr:cNvPr>
        <xdr:cNvGrpSpPr/>
      </xdr:nvGrpSpPr>
      <xdr:grpSpPr>
        <a:xfrm>
          <a:off x="14782801" y="1485901"/>
          <a:ext cx="7448550" cy="4849930"/>
          <a:chOff x="14516101" y="1485901"/>
          <a:chExt cx="7448550" cy="4849930"/>
        </a:xfrm>
      </xdr:grpSpPr>
      <xdr:pic>
        <xdr:nvPicPr>
          <xdr:cNvPr id="2" name="그림 1">
            <a:extLst>
              <a:ext uri="{FF2B5EF4-FFF2-40B4-BE49-F238E27FC236}">
                <a16:creationId xmlns:a16="http://schemas.microsoft.com/office/drawing/2014/main" id="{4E473CC9-2F04-5BFA-C6CB-5FFA1FD5DD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516101" y="1485901"/>
            <a:ext cx="7448550" cy="4849930"/>
          </a:xfrm>
          <a:prstGeom prst="rect">
            <a:avLst/>
          </a:prstGeom>
        </xdr:spPr>
      </xdr:pic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8FC60B4F-EADA-59A6-49A5-04FD91FFBDA6}"/>
              </a:ext>
            </a:extLst>
          </xdr:cNvPr>
          <xdr:cNvSpPr/>
        </xdr:nvSpPr>
        <xdr:spPr>
          <a:xfrm>
            <a:off x="17764125" y="4752975"/>
            <a:ext cx="3990975" cy="2286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76;&#51068;5\D\&#50857;&#50669;&#50756;&#47308;\&#52285;&#49888;\&#44552;&#54840;&#47004;&#46300;(&#44368;&#47049;)\&#45236;&#50669;&#49436;\&#54217;&#53469;&#49884;\&#49884;&#48169;\PT-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76;&#51068;5\D\&#50857;&#50669;&#50756;&#47308;\&#52285;&#49888;\&#44552;&#54840;&#47004;&#46300;(&#44368;&#47049;)\&#45236;&#50669;&#49436;\LEEYONG\PUSAN154\&#44305;&#50577;&#51204;&#44592;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109;&#54805;\shareddocs\Documents%20and%20Settings\All%20Users\Documents\MIA\china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9688;&#55148;\&#44204;&#51201;\My%20Documents\&#44204;&#51201;\H\CHANGWON\SPORTS\&#49436;&#47448;\&#45236;&#50669;\CW\31\DS5JORI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3441;&#44260;\C\&#51077;&#52272;&#45236;&#50669;\&#54077;&#49457;&#54616;&#49688;\My%20Documents\&#45236;&#50669;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4617;&#48124;\&#48320;&#44221;&#49892;&#54665;\EXCEL\&#45824;&#54617;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3441;&#44260;\C\&#51077;&#52272;&#45236;&#50669;\&#49436;&#48512;&#54616;&#49688;&#52376;&#47532;&#51109;\&#51077;&#52272;&#45236;&#50669;&#49436;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ANG\HWP\HWP\DF98513\PROJECT\LOAD\BONGSAN\BONG\HWP\OUT\YES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ng\c\My%20Documents\&#51064;&#52380;&#44277;&#54637;\&#49892;&#54665;&#45236;&#50669;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025;&#46024;\&#44608;&#51025;&#46024;\MSOFFICE\EXCELL\&#44148;&#54868;ENG\ansung\new\ELE-1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57;&#51652;4\C\My%20Documents\&#51228;&#51452;&#50724;&#46972;\&#49345;&#49688;\PHASE1-1&#49688;&#47049;&#49328;&#52636;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&#51312;&#51221;3&#50900;13&#51068;&#47308;&#51068;&#49352;&#48317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12\&#51452;&#45716;&#44275;\DATA\PHUNGTAK\&#44592;&#44592;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31\DATA\DONGA4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dori\c\WORK\2000\&#50732;&#47548;&#54589;&#48120;&#49696;&#44288;\5&#50900;&#48320;&#44221;&#46020;&#47732;\&#52572;&#51333;&#46020;&#47732;\&#50732;&#47548;&#54589;&#48120;&#49696;&#44288;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3468;&#54840;\D\&#54532;&#47196;&#51229;&#53944;\&#48624;&#54532;&#47196;&#51229;&#53944;\&#48512;&#46973;&#49328;&#48516;&#49688;&#44277;&#49324;\&#48512;&#46973;&#49328;&#45236;&#50669;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49888;&#49688;\D\&#54028;&#51452;&#50668;&#51473;\&#54028;&#51452;&#50668;&#51473;&#44228;&#49328;&#49436;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1064;&#47784;1\&#48149;&#51064;&#47784;d\DWG\&#54620;&#44397;&#53664;&#51648;&#44277;&#49324;\&#44592;&#55141;\&#51204;&#44592;\&#45236;&#50669;&#49436;\&#44592;&#55141;&#45236;&#50669;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7924;&#51652;1\data%20(E)\&#50577;&#51452;\&#50696;&#49328;&#49436;\&#44592;&#44228;&#44277;&#49324;&#48708;\YANGGU\douc\YG-NEWNY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109;&#54805;\shareddocs\Documents%20and%20Settings\All%20Users\Documents\Documents%20and%20Settings\&#54620;&#44221;\&#48148;&#53461;%20&#54868;&#47732;\Windows\Temporary%20Internet%20Files\Content.IE5\MJWJHE7E\Documents%20and%20Settings\&#51652;\&#48148;&#53461;%20&#54868;&#47732;\&#54620;&#44053;&#45236;&#50669;&#49436;(1&#45800;&#44228;)050110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12\&#51452;&#45716;&#44275;\PIPE-MUL.XLS" TargetMode="External"/></Relationships>
</file>

<file path=xl/externalLinks/_rels/externalLink118.xml.rels><?xml version="1.0" encoding="UTF-8" standalone="yes"?>
<Relationships xmlns="http://schemas.openxmlformats.org/package/2006/relationships"><Relationship Id="rId2" Type="http://schemas.microsoft.com/office/2019/04/relationships/externalLinkLongPath" Target="file:///\\&#51109;&#54805;\shareddocs\Documents%20and%20Settings\All%20Users\Documents\Documents%20and%20Settings\&#54620;&#44221;\&#48148;&#53461;%20&#54868;&#47732;\&#51652;&#54665;&#49324;&#50629;\&#54620;&#44053;&#54616;&#47448;&#44428;\&#48124;&#45909;&#44592;\1.&#45236;&#50669;&#49436;&#50577;&#49885;\Documents%20and%20Settings\&#44592;&#48376;\Local%20Settings\Temp\_AZTMP0_\My%20Documents\&#51077;&#52272;&#44204;&#51201;\2000&#45380;\&#49345;&#54616;&#49688;&#46020;\&#54077;&#49457;\&#49444;&#44228;&#49436;(&#44592;&#44228;)\&#46020;&#44553;\&#54077;&#49457;&#45236;&#50669;-&#46020;&#44553;.XLS?49E75203" TargetMode="External"/><Relationship Id="rId1" Type="http://schemas.openxmlformats.org/officeDocument/2006/relationships/externalLinkPath" Target="file:///\\49E75203\&#54077;&#49457;&#45236;&#50669;-&#46020;&#44553;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KOR2\2&#52264;&#48320;&#44221;\2&#52264;1&#5226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12\&#51452;&#45716;&#44275;\GODO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4644;&#45224;\D\MAYBE\&#51088;&#51116;&#47932;&#47049;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552;&#44277;&#51452;(&#45224;)\D\&#44277;&#50976;\&#50641;&#49472;DATA\&#45236;&#50669;&#49436;\&#51652;&#54644;&#49437;&#46041;\0228&#52572;&#51333;\&#54252;&#51109;&#49688;&#47049;&#49328;&#52636;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256;&#50689;&#54840;\0558\&#50689;&#46321;&#54252;\SE0-DWG\&#52404;&#50977;\XLS\ALL-XLS\ULSAN\PRICE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\d\999\98&#49888;&#46028;&#49437;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2832;&#44257;3\&#48516;&#45817;&#51204;&#44592;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3468;&#54840;\&#47196;&#52972;%20&#46356;&#49828;&#53356;%20(d)\&#48149;&#51652;&#54840;\&#50672;&#47924;&#54616;&#49688;&#52376;&#47532;&#51109;\&#50896;&#44032;&#44228;&#49328;\02-&#54224;&#44592;&#47932;%20&#52376;&#47532;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088;&#47308;&#49892;\&#48149;&#54805;&#49688;\&#45236;&#50669;&#51105;&#50629;&#49892;\&#51473;&#50521;&#49440;(&#52397;&#47049;&#47532;-&#45909;&#49548;)\&#51473;&#50521;&#49440;&#45236;&#50669;&#49436;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3468;&#49692;\&#51652;&#54665;%20project\TEAM-5\My%20Documents\dacom\&#50896;&#51452;~&#51228;&#52380;\&#50896;&#51452;&#52572;&#51333;\&#53685;&#51068;&#51068;&#50948;1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KK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9849;&#44508;\C\MSOffice\Excel\KYEOUSA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roject\&#50896;&#51452;&#44428;\&#51221;&#49688;&#51109;\&#45236;&#50669;&#49436;\99&#45380;01&#50900;&#48156;&#51452;\PI-ILWE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456;&#50672;\C\EXCEL\&#54665;&#45817;&#50896;&#44032;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76;&#51068;5\D\&#54620;&#51204;&#44277;&#49324;&#48708;\LEEYONG\PUSAN154\&#44305;&#50577;&#51204;&#44592;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1652;&#54840;\&#44608;&#54252;\&#48149;&#51652;&#54840;\&#44608;&#54252;\&#49688;&#47049;\&#49688;&#47049;&#49328;&#52636;\&#48177;&#49324;\&#47592;&#54848;&#44277;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04;&#51116;&#47564;\&#47196;&#52972;%20&#46356;&#49828;&#53356;%20(e)\&#44592;&#51316;\HWACH\&#47560;&#54788;12~1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12\&#51452;&#45716;&#44275;\pipe-mid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008;&#51088;\C\&#44608;&#51008;&#51088;\&#49688;&#46020;&#49324;&#50629;\xls\&#44592;&#53440;\&#51109;&#48708;&#44277;&#49324;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888;&#49849;&#48276;\MY%20DOCUMENTS\AWORK\Old_d\&#50641;&#49472;\KYOUNGGI\SUNGNAM\&#50577;&#51648;&#44540;&#47536;&#44277;&#50896;\&#44228;&#50557;&#45236;&#50669;-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9849;&#44508;\C\MSOffice\Excel\APT\WONMI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4644;&#45224;\D\LIM\&#51068;&#50948;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rim09\D\EXPORT\&#54644;&#44400;2A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14\&#48155;&#45716;&#44275;!\WINDOWS\DATA-97\ASAN-971\YONG-RAG\AS-YONG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NCDOC\J-DORO\0619\&#45824;&#44396;&#50504;&#46041;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rim09\D\ARCH\&#49444;&#48708;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rim09\D\LJK-LAST\OBJECT\OBJECT.XLW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rim09\D\&#46041;&#46160;&#52380;\&#45236;&#50669;\&#48152;&#50900;&#51312;&#44221;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\e\&#52572;&#55148;&#50689;\project\&#50976;&#47548;\&#50577;&#52380;&#44396;\sample\&#46749;&#49452;&#51312;&#44221;&#49885;&#51116;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rim09\D\LJK-LAST\TOWER\&#44592;&#45392;&#53457;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rim09\D\LJK-LAST\4CHA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109;&#54805;\shareddocs\Documents%20and%20Settings\All%20Users\Documents\&#54788;&#50528;\&#48337;&#47924;&#52397;&#45236;&#50669;&#49436;230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2285;&#50857;\&#52572;&#44221;&#49688;\YOUNGDOC\CIVIL\EXCLE\DAT\&#44288;&#51116;&#47308;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3468;&#49692;\&#51652;&#54665;%20project\TEAM-5\WINDOWS\&#48148;&#53461;%20&#54868;&#47732;\dacom\&#51652;&#52380;~&#51613;&#54217;\&#51652;&#52380;,&#51613;&#54217;(9.3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3468;&#49692;\&#51652;&#54665;%20project\CADATA\YANGPYUN\FINEL0\CALC\KA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452;&#55148;\DATA\&#45236;&#50669;&#51089;&#50629;\&#51221;&#51088;&#51648;&#44396;\&#45236;&#50669;&#49436;\&#51221;&#51088;&#51648;&#44396;\&#45236;&#50669;(~2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025;&#46024;\&#44608;&#51025;&#46024;\2001&#45380;&#46020;&#47732;\&#49464;&#50896;ENG\&#54788;&#45824;4&#52264;&#46020;&#47196;\&#51204;-&#45236;&#50669;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&#44400;&#54252;\DATA\XLS\DONGA3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76;&#51068;1\&#50976;&#51068;1_C\LEEYONG\PUSAN154\&#44305;&#50577;&#51204;&#44592;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rim09\D\LJK-LAST\1GONGGU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JECT\&#49569;&#46041;&#50577;&#49688;&#51109;\&#47588;&#44257;&#50669;&#49324;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3441;&#44260;\C\&#51077;&#52272;&#45236;&#50669;\&#54077;&#49457;&#54616;&#49688;\EXCEL\YESTER\&#44540;&#44144;&#49436;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8177;&#48393;&#51228;2\&#52380;&#51452;&#51076;\TEMP\&#51312;&#51221;3&#50900;13&#51068;&#47308;&#51068;&#49352;&#48317;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49849;&#45909;\AWORK\AWORK\Old_d\&#50641;&#49472;\KYONGNAM\ULSAN\BIG\&#48372;&#50756;&#44277;&#49324;\&#51077;&#52272;1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&#48148;&#53461;%20&#54868;&#47732;\&#50669;&#49324;&#49328;&#52636;\&#47588;&#44257;&#50669;&#49324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3468;&#54840;\&#47196;&#52972;%20&#46356;&#49828;&#53356;%20(d)\DATA1\ELEC\&#45800;&#51648;&#48512;\&#45436;&#49328;&#49457;&#46041;&#51648;&#44396;\EXCEL\&#50696;&#49328;(&#52280;&#44256;&#45236;&#50669;)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AD\WORK\RAIL\JANGHANG\EXCEL\&#47588;&#44257;&#50669;&#49324;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4480;&#49457;\C\work\&#50641;&#49472;&#47928;&#49436;_&#51076;&#49884;\&#45236;%20&#47928;&#49436;\My%20Documents\&#48177;&#51648;&#50672;\&#44204;&#51201;\&#46160;&#49328;&#44148;&#49444;\ryu\&#54028;&#51060;&#45240;&#49828;&#47532;&#47784;&#45944;&#47553;\08.&#49892;&#54665;&#50696;&#49328;&#44288;&#47532;\c.&#49892;&#54665;&#50696;&#49328;\esti2000\2000\&#49884;&#54868;&#44400;&#45824;&#52404;\&#45236;&#50669;&#49436;(&#51649;&#50689;&#48708;)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50500;&#49328;503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rim09\D\LJK-SI\&#51652;&#51077;&#46020;&#47196;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y%20Documents\Documents%20and%20Settings\C\&#48148;&#53461;%20&#54868;&#47732;\&#45432;&#51008;&#52649;&#51452;\&#54788;&#51109;&#49345;&#54889;\&#50668;&#44148;&#48372;&#44256;&#51068;&#50948;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109;&#54805;\shareddocs\Documents%20and%20Settings\All%20Users\Documents\MSOFFICE\EXCELL\&#44148;&#54868;ENG\ansung\new\ELE-1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3468;&#44508;\C\&#51204;&#44592;&#45236;&#50669;&#49436;\2000&#45380;\&#49457;&#49688;&#50808;3&#44397;\&#51204;&#44592;&#45236;&#50669;&#49436;\(&#50577;&#49885;)&#45236;&#50669;&#49436;,%20&#46041;&#50896;&#51064;&#47141;,%20&#51088;&#51116;&#45800;&#44032;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\&#47196;&#52972;%20&#46356;&#49828;&#53356;%20(d)\&#48177;&#48393;&#51228;\&#51088;&#44552;&#52397;&#44396;\&#48177;&#48393;&#51228;\&#49892;&#54665;&#50696;&#49328;\&#49892;&#54665;&#50696;&#49328;-&#52572;&#52488;\&#49324;&#50629;2000excell\E&#44397;&#51648;&#46020;\&#47928;&#44305;&#52397;&#52380;\2000year\&#52397;&#52380;&#44396;&#44036;\&#52397;&#52380;&#45909;&#54217;&#44036;\2000&#52397;&#52380;-&#45909;&#54217;&#48156;&#51452;&#54252;&#51109;1.xls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\&#47196;&#52972;%20&#46356;&#49828;&#53356;%20(d)\&#48177;&#48393;&#51228;\&#51088;&#44552;&#52397;&#44396;\&#48177;&#48393;&#51228;\&#49892;&#54665;&#50696;&#49328;\&#49892;&#54665;&#50696;&#49328;-&#52572;&#52488;\&#54532;&#47004;(PLAN)\&#52397;&#52380;\200&#48156;&#51452;\2000&#52397;&#52380;-&#45909;&#54217;&#48156;&#51452;.xls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04;&#51116;&#47564;\&#47196;&#52972;%20&#46356;&#49828;&#53356;%20(e)\BANDAL\EXCEL\RAHMEN\RAHME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49444;&#44228;\&#49444;&#44228;&#51204;&#49328;\&#46356;&#51648;&#53560;&#53440;&#50892;\&#49884;&#54744;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256;&#50689;&#54840;\0558\&#50689;&#46321;&#54252;\libr\mine\&#45236;&#50669;&#49436;\&#51652;&#54644;&#49437;&#46041;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109;&#54805;\shareddocs\Documents%20and%20Settings\All%20Users\Documents\Documents%20and%20Settings\&#54620;&#44221;\&#48148;&#53461;%20&#54868;&#47732;\Windows\Temporary%20Internet%20Files\Content.IE5\MJWJHE7E\&#51204;&#44592;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888;&#49849;&#48276;\MY%20DOCUMENTS\AWORK\Old_d\&#50641;&#49472;\KYONGNAM\ULSAN\BIG\&#49444;&#44228;&#51077;&#52272;&#46020;&#44553;\&#46020;&#44553;(&#51228;&#52636;)\&#45800;&#44032;&#49328;&#52636;(00d)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rim09\D\LJK-LAST\BANG-A\&#48169;&#50500;&#47672;&#47532;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9437;&#44260;&#48512;&#51109;\C\&#49884;&#44277;&#51089;&#50629;\&#49688;&#45768;\&#52264;&#51452;&#51076;\KKK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9324;&#50629;2000excell\E&#44397;&#51648;&#46020;\&#47928;&#44305;&#52397;&#52380;\2000year\&#52397;&#52380;&#44396;&#44036;\&#51648;&#52492;&#45909;&#54217;\2000&#51648;&#52492;-&#45909;&#54217;&#48156;&#51452;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04;&#51116;&#47564;\&#47196;&#52972;%20&#46356;&#49828;&#53356;%20(e)\project\&#44053;&#44397;(&#44396;)\&#44396;&#51312;&#47932;~1.XLS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109;&#54805;\shareddocs\Documents%20and%20Settings\All%20Users\Documents\BUDGET\HIGHWAY\KYUNGIN2\THIRD.XLS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068;&#50948;&#45824;&#44032;&#47784;&#51020;.xls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04;&#51116;&#47564;\&#47196;&#52972;%20&#46356;&#49828;&#53356;%20(e)\zr97\water\97rc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89;&#44508;&#51652;\D\&#49324;&#50629;&#47749;\&#49340;&#49457;\&#49892;&#49884;&#49444;&#44228;\&#51204;&#44592;\&#44228;&#49328;&#49436;\LOAD.XLS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4785;&#51652;\DISKET\&#53664;&#47785;(1079).xls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1064;&#47784;\C\dwg\&#51060;&#46020;\&#51060;&#52380;&#49884;\&#44228;&#49328;&#49436;\&#51060;&#52380;&#45236;&#50669;1&#50504;.XLS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552;&#44277;&#51452;(&#45224;)\D\&#44277;&#50976;\&#54532;&#47196;&#51229;&#53944;\&#45796;&#49328;&#50612;&#47536;&#51060;&#44277;&#50896;\&#45236;&#50669;&#49436;\&#45796;&#49328;&#54252;&#51109;&#49688;&#47049;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728;&#44508;\&#54728;&#44508;\XX\&#45236;&#50669;&#49436;\&#44277;&#51452;\&#44277;&#51452;&#44288;&#47144;\&#48324;&#54364;&#45236;&#50669;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-&#44608;&#47749;&#49888;\&#49436;&#54644;&#50504;\&#45800;&#44032;&#49328;&#52636;\2000&#50857;&#50669;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JECT\KANG\HWP\OK\HWP\DF98513\PROJECT\LOAD\BONGSAN\BONG\HWP\OUT\YES.XLS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4480;&#49457;\C\work\&#50641;&#49472;&#47928;&#49436;_&#51076;&#49884;\1&#44288;&#44277;&#49436;\&#51032;&#51221;&#48512;&#44277;&#47924;&#50896;&#50500;&#54028;&#53944;\&#45209;&#52272;&#52628;&#51221;&#54364;.xls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e\&#51060;&#45824;&#47532;\1766\1790\1790.xls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e\&#51060;&#45824;&#47532;\Documents%20and%20Settings\HP_Owner\&#48148;&#53461;%20&#54868;&#47732;\&#50689;&#51116;\%5e%5e&#50756;&#47308;%5e%5e\&#51204;&#44592;&#44228;&#49328;&#49436;&#49888;&#54217;ESC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324;&#49457;\3&#52572;&#51333;&#49444;&#44228;\DATA\0COMPANY\GEONHOA\PAENGSEO\YESAN\Y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76;&#51068;5\D\&#54620;&#51204;&#44277;&#49324;&#48708;\C-96090\&#49444;&#44228;&#50696;&#49328;&#49436;\XLS\ALL-XLS\ULSAN\PRIC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69;&#48393;&#51652;\2000&#45380;&#51088;&#47308;&#48169;\&#47928;&#49436;&#50577;&#49885;\&#54252;&#52380;&#51032;&#47308;&#5089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3468;&#50896;\&#50504;&#46041;&#49884;\2003&#45380;\002%20&#49688;&#50896;&#44048;&#49884;&#51228;&#50612;&#49444;&#48708;&#44368;&#52404;&#44277;&#49324;(&#49457;&#44284;&#54408;&#54252;&#54632;)\&#49457;&#44284;&#54408;\02%20&#45236;&#50669;&#49436;\&#45236;&#50669;&#49436;\PROJECT\&#49688;&#50896;&#44048;&#49884;&#51228;&#50612;&#49444;&#48708;&#44368;&#52404;&#44277;&#49324;\&#49457;&#44284;&#54408;\&#45236;&#50669;&#49436;\&#49688;&#49888;&#54632;(1111)\001%20&#48512;&#49328;&#49884;%20&#51333;&#54633;&#49345;&#54889;&#49892;%201&#45800;&#44228;%20&#44277;&#49324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HJY316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e\&#51060;&#45824;&#47532;\WORK\project\1999\&#48169;&#52492;&#46041;\&#50857;&#47049;\&#48169;&#52492;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EXDATA\&#49688;&#47049;&#49328;&#52636;\&#44368;&#45824;&#53664;&#44277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9701A\OUT\YE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3468;&#50864;2\C\My%20Documents\&#50641;&#49472;&#50896;&#48376;\&#48176;&#49688;&#44277;\&#48149;&#44592;&#49324;-&#47732;&#48317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552;&#54788;&#44600;\ing\work\&#50696;&#52380;&#51221;&#49688;&#51109;\Final\&#50696;&#52380;&#51221;&#49688;&#51109;\&#51204;&#44592;\&#44228;&#49328;&#49436;\&#45800;&#46973;&#51204;&#47448;&#44228;&#49328;&#49436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4480;&#49457;\C\work\&#50641;&#49472;&#47928;&#49436;_&#51076;&#49884;\&#45236;%20&#47928;&#49436;\My%20Documents\&#48177;&#51648;&#50672;\&#44204;&#51201;\&#46160;&#49328;&#44148;&#49444;\ryu\&#54028;&#51060;&#45240;&#49828;&#47532;&#47784;&#45944;&#47553;\08.&#49892;&#54665;&#50696;&#49328;&#44288;&#47532;\c.&#49892;&#54665;&#50696;&#49328;\DOOSAN\DSCGHM\PROJECT\FED\Fed0010\costbreak%20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9849;&#44508;\C\MSOffice\Excel\APT\&#44060;&#49328;&#44204;&#51201;\WONM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3468;&#49692;\&#51652;&#54665;%20project\&#51452;&#44256;&#48155;&#44592;\2003&#54616;&#48152;&#44592;&#51089;&#50629;\&#46041;&#51089;&#50864;&#52404;&#44397;\0926\&#44228;&#49328;&#49436;\&#51312;&#46020;&#44228;&#49328;&#49436;F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3468;&#49692;\&#51652;&#54665;%20project\1&#49892;-&#48155;&#51008;&#54868;&#51068;\6.%20&#51204;&#51452;&#54616;&#49688;&#52376;&#47532;&#51109;\031227%20(&#49340;&#50504;&#44228;&#49328;&#49436;)\&#44228;&#49328;&#49436;\CAL-FAULT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3468;&#49692;\&#51652;&#54665;%20project\&#51652;&#54665;%20project\&#49457;&#45224;&#54032;&#44368;%20&#53356;&#47536;&#53440;&#50892;&#49884;&#49444;%20&#49892;&#49884;&#49444;&#44228;\&#51217;&#49688;\&#48512;&#54616;&#44228;&#49328;&#49436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57;&#54620;&#44508;\&#51452;&#49436;&#49884;&#49436;&#51648;&#50836;\&#44277;&#50976;\&#51032;&#49457;&#51204;&#44592;&#44228;&#51109;&#48372;&#44256;&#49436;\L-LIS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3468;&#49692;\&#51652;&#54665;%20project\TEAM-5\Office\Excel\9609F\&#44608;&#52380;&#51068;&#50948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EXCEL\97BUN\DANG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49437;\c\project-plant\&#49340;&#50504;-&#44305;&#51452;&#54616;&#49688;&#52376;&#47532;&#51109;-&#44256;&#46020;&#52376;&#47532;\&#49892;&#49884;&#49444;&#44228;\&#44228;&#49328;&#49436;\CAL-(&#50976;&#47049;&#44228;&#44288;&#44221;&#44228;&#49328;)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JLEE\W-&#49340;&#51221;&#51648;&#44396;\pjt-2002\&#54620;&#53444;&#44053;TK\&#52280;&#44256;\&#54620;&#53444;&#44053;CAL-PWR\&#54620;&#53444;&#44053;CAL-PWR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324;&#49457;\3&#52572;&#51333;&#49444;&#44228;\&#49324;&#50629;&#47749;\&#54620;&#51333;\&#44032;&#52285;&#51221;&#49688;&#51109;\&#51204;&#44592;\&#50696;&#49328;&#49436;\4&#52264;&#50696;&#49328;\YE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3468;&#49692;\&#51652;&#54665;%20project\TEAM-5\Office\Excel\9609F\&#44221;&#48513;&#51204;&#44592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TEAM-5\Office\Excel\9609F\&#44221;&#48513;&#51204;&#4459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TEAM-5\My%20Documents\dacom\&#50896;&#51452;~&#51228;&#52380;\&#50896;&#51452;&#52572;&#51333;\&#44277;&#53685;&#51088;&#47308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8120;&#54868;\C\&#51089;&#50629;\xls\&#44053;&#48513;%20&#44032;&#47196;\&#53945;&#49353;&#51080;&#45716;%20&#45433;&#54868;&#44144;&#47532;%20&#51312;&#49457;&#44277;&#49324;(2&#50900;%2010&#51068;)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51008;&#51221;\d\WINDOWS\&#48148;&#53461;%20&#54868;&#47732;\LG&#54616;&#45224;&#51216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ps\&#45236;&#44032;&#54620;&#44144;\&#50577;&#51452;&#45224;&#47732;&#54616;&#49688;\&#45224;&#47732;&#44592;&#44228;\&#45236;&#50669;&#49436;\YANGGU\douc\YG-NEWNY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11\&#44592;&#44228;&#44277;&#50976;\DATA\PHUNGTAK\&#44592;&#44592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312;&#47749;&#52980;\&#51312;&#47749;&#54016;&#51089;&#50629;\1&#49892;-&#44228;&#49328;&#49436;\3&#49892;&#51648;&#50896;\&#51204;&#46321;,&#51204;&#50676;%20&#48143;%20&#51204;&#47141;&#44036;&#49440;&#44228;&#49328;&#49436;-&#45436;&#49328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3468;&#49692;\&#51652;&#54665;%20project\DATA\SGH\NAMGWANG\REP-NG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552;&#54788;&#44600;\ing\work\&#50696;&#52380;&#51221;&#49688;&#51109;\Final\&#50696;&#52380;&#51221;&#49688;&#51109;\&#51204;&#44592;\&#44228;&#49328;&#49436;\&#51221;&#49688;&#51109;%20&#51204;&#47141;&#44228;&#49328;&#49436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rim09\D\LJK-LAST\ILWIDAG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3468;&#49692;\&#51652;&#54665;%20project\PJT-99\W-POHANG\&#51204;&#44592;&#44277;&#49324;\REP\CALC\final\ELE\&#45800;&#46973;2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1\c\My%20Documents\vat_ma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3468;&#49692;\&#51652;&#54665;%20project\TEAM-5\My%20Documents\dacom\&#50896;&#51452;~&#51228;&#52380;\&#50896;&#51452;&#52572;&#51333;\&#44277;&#53685;&#51088;&#47308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12\&#51452;&#45716;&#44275;\&#45236;&#50669;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GW\&#51648;&#54616;&#52384;6-8\KBS\EXCEL-DA\SIHNG\YE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23\&#44277;&#50976;\PJT-98\W-POHANG\REP\CALC\FINAL\ELE\CAL_POH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3468;&#49692;\&#51652;&#54665;%20project\DATA\0YEONGI\REPT-NG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hpark\dwg\9705K\HWP(&#52572;&#51333;)\DATA\OUT\YE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76;&#50689;&#54840;\F\00S_DATA\CALC\UNIT-QT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LOTUS\9605P\BB_C-BD\OUT\YES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12\&#51452;&#45716;&#44275;\WINDOWS\MSOFFICE\EXCEL\DATA\ASAN-96\DO-KUB\COST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552;&#54788;&#44600;\ing\Ing\&#44305;&#52380;&#54616;&#49688;\&#44228;&#49328;&#49436;\&#44305;&#52380;&#44228;&#49328;&#49436;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2285;&#50857;\&#52572;&#44221;&#49688;\YOUNGDOC\CIVIL\EXCLE\DAT\&#44256;&#50577;&#44288;&#51116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3468;&#49692;\&#51652;&#54665;%20project\&#51452;&#44256;&#48155;&#44592;\2003&#54616;&#48152;&#44592;&#51089;&#50629;\&#45224;&#48512;&#54616;&#49688;&#52376;&#47532;&#51109;\&#44228;&#49328;&#49436;\&#44228;&#49328;&#49436;\&#45433;&#49328;CAL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3468;&#49692;\&#51652;&#54665;%20project\dwg2000\&#49457;&#51068;\&#49884;&#45208;&#45769;&#49828;\PJT-97\R-SUWONJ\REP\P7-5-31\LX-CAL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652;&#50864;\E\BAKUP\OLD-E\1760\1766\1766-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324;&#49457;\&#51064;&#52380;&#44277;&#54637;%20&#44288;\kjs\&#50669;&#44257;%20SOC%20&#49324;&#50629;\&#50669;&#44257;(&#51204;&#44592;&#45236;&#50669;&#49436;)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49437;\project-old2\WINDOWS\Local%20Settings\Temporary%20Internet%20Files\Content.IE5\O1QV4PYF\&#44204;&#51201;FORM(&#50672;&#45824;&#49352;&#48337;&#50896;)(1)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3468;&#50896;\&#50504;&#46041;&#49884;\01%20&#48149;&#50689;&#50885;%20DOWN(20041008)\&#44221;&#51452;%20&#45236;&#50669;\&#44277;&#53685;&#51068;&#50948;&#45824;&#44032;(&#44228;&#52769;&#51228;&#50612;)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7924;&#51652;1\data%20(E)\&#48513;&#54620;&#49328;&#49884;&#54000;\&#49444;&#44228;&#48320;&#44221;1\&#45236;&#50669;\&#49885;&#51116;&#48320;&#44221;&#51089;&#50629;321\&#45800;&#44032;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4532;&#47004;(PLAN)\&#52397;&#52380;\200&#48156;&#51452;\2000&#52397;&#52380;-&#45909;&#54217;&#48156;&#51452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04;&#51116;&#47564;\&#47196;&#52972;%20&#46356;&#49828;&#53356;%20(e)\zrDAE97\97kdRoad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e\&#51060;&#45824;&#47532;\&#46020;&#47732;\&#50724;&#49328;&#48516;&#45544;\01%20&#52572;&#51333;&#49457;&#44284;&#54408;\5.0%20&#50696;&#49328;&#49436;-&#49688;&#47049;-&#45800;&#44032;\1.4%20&#50724;&#49328;-&#51204;&#44592;&#45236;&#50669;&#49436;(&#52572;&#51333;)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rim09\D\LJK-SI\4GONGGU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nd-pc2\&#51088;&#47308;(&#54788;&#51116;)\&#45236;&#51089;&#50629;&#54868;&#51068;\&#44592;&#53440;&#46321;&#46321;\&#50977;&#47161;&#50724;&#49373;\&#49892;&#51221;&#48372;&#44256;\&#49888;&#45817;1&#44396;\&#49892;&#51221;&#48372;&#44256;\9901&#45800;&#44032;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312;&#54788;&#54805;\D\sangwook\&#44608;&#49345;&#50865;\&#44305;&#50669;&#47581;\&#44277;&#49324;&#49444;&#44228;&#49436;\&#54032;&#51221;&#54364;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14\&#48155;&#45716;&#44275;!\WINDOWS\GI-LIST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3468;&#49692;\&#51652;&#54665;%20project\dwg2000\&#49457;&#51068;\&#49884;&#45208;&#45769;&#49828;\P-Iso\Calc-St2\LX-JU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064;&#49453;\&#50900;&#49457;&#50696;&#49328;&#49436;\project2001\&#54616;&#49688;&#46020;\&#54252;&#54637;STP\UPS&#50857;&#47049;\UPS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dori\c\SE0-DWG\&#52404;&#50977;\XLS\ALL-XLS\ULSAN\PRICE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14\&#48155;&#45716;&#44275;!\DATA\YOUNGANG\CALSHEET\GODO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ND03\2004&#49688;&#54665;&#54532;&#47196;\&#49688;&#54665;project\&#50900;&#49457;&#50896;&#51088;&#47141;\&#47004;&#45936;&#53076;\&#45236;&#50669;\&#50900;&#49457;&#51312;&#44221;&#45236;&#50669;2003082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W_1\SYS\My%20Documents\&#48376;&#49324;&#49324;&#50725;\4&#49444;&#48320;\&#49444;&#48320;&#45236;&#50669;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rim09\D\&#46041;&#46160;&#52380;\&#45236;&#50669;\&#54644;&#44400;5AP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MSOffice\Excel\&#49444;&#44228;&#49436;\&#49688;&#47785;&#51068;&#50948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e\&#51060;&#45824;&#47532;\Documents%20and%20Settings\HP_Administrator\&#48148;&#53461;%20&#54868;&#47732;\&#50504;&#49457;\&#51089;&#50629;\&#44228;&#49328;&#49436;%20&#51089;&#49457;\1.&#54364;&#51456;&#51204;&#44592;&#44228;&#49328;&#49436;(&#51068;&#51453;0913)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49437;\PROJECT-NEW\WINDOWS\Local%20Settings\Temporary%20Internet%20Files\Content.IE5\O1QV4PYF\&#44204;&#51201;FORM(&#50672;&#45824;&#49352;&#48337;&#50896;)(1)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rim09\D\down\LJK-SI\1&#44277;&#44396;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rim09\D\down\LJK-EX~1\&#48152;&#50900;&#51312;&#44221;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57;&#51652;4\C\My%20Documents\&#51228;&#51452;&#50724;&#46972;\&#49345;&#49688;\&#44277;&#44592;&#48320;&#49892;&#49688;&#47049;&#49328;&#52636;-&#48176;&#49688;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rim09\D\&#47560;&#51012;&#47560;&#45817;\excel(&#52572;&#51333;)\&#51312;&#44221;\&#44053;&#49436;&#44396;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3468;&#54840;\&#47196;&#52972;%20&#46356;&#49828;&#53356;%20(d)\&#48149;&#51652;&#54840;\&#51020;&#50516;&#52376;&#47532;&#51109;\&#50896;&#44032;&#44228;&#49328;\2002-11(&#48320;&#44221;)\&#54224;&#44592;&#47932;&#52376;&#47532;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3468;&#54840;\E\2004pro\&#50689;&#45224;&#45236;&#47449;&#51228;1&#44277;&#44396;(&#51312;&#44221;)\&#45236;&#50669;&#49436;\&#50689;&#45224;&#45236;&#47449;&#44428;%20&#51312;&#44221;&#45236;&#50669;(0818)&#48320;&#54872;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rim09\D\KIM\ILWIDAGA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552;&#44277;&#51452;(&#45224;)\D\&#44277;&#50976;\&#51228;&#52636;\&#48512;&#46973;&#49328;&#51312;&#44033;&#44277;&#50896;&#51020;&#50501;&#48148;&#45797;&#48516;&#49688;(&#54217;&#53469;&#49884;)\&#48512;&#46973;&#49328;&#45236;&#50669;(&#53664;&#47785;)22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rim09\D\LJK-EX\&#53664;&#47785;&#51068;&#5094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4480;&#49457;\C\work\&#50641;&#49472;&#47928;&#49436;_&#51076;&#49884;\&#45236;%20&#47928;&#49436;\My%20Documents\&#48177;&#51648;&#50672;\&#44204;&#51201;\&#46160;&#49328;&#44148;&#49444;\ryu\&#54028;&#51060;&#45240;&#49828;&#47532;&#47784;&#45944;&#47553;\08.&#49892;&#54665;&#50696;&#49328;&#44288;&#47532;\c.&#49892;&#54665;&#50696;&#49328;\ESTI\&#54644;&#50808;\FED\R-0017\&#50577;&#49885;&#53685;&#51068;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888;&#49849;&#48276;\MY%20DOCUMENTS\&#54596;&#49345;&#54532;&#47196;&#51229;&#53944;\&#51060;&#52380;\&#49800;&#54169;&#49828;&#54848;\&#49800;&#54169;&#49828;&#54848;&#51204;&#47732;&#48512;\&#49444;&#44228;&#48708;0509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e\&#51060;&#45824;&#47532;\&#45236;&#50669;&#51089;&#50629;\&#51221;&#51088;&#51648;&#44396;\&#45236;&#50669;&#49436;\&#51221;&#51088;&#51648;&#44396;\&#45236;&#50669;(~2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3468;&#49692;\&#51652;&#54665;%20project\project-plant\P04-01\bm\&#44228;&#51109;&#45236;&#50669;&#49436;2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NCDOC\&#50504;&#46041;-&#50689;&#51452;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VIL_EST\EST\My%20Documents\&#51077;&#52272;\&#48264;&#50689;&#47196;\&#47924;&#50504;&#54616;&#49688;\&#49892;&#54665;(1)\&#45236;&#50669;&#49436;(1)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mj\c\WINDOWS\EXCEL\KIM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3468;&#49692;\&#51652;&#54665;%20project\TEAM-5\My%20Documents\dacom\&#50896;&#51452;~&#51228;&#52380;\&#50896;&#51452;&#52572;&#51333;\&#50696;&#49328;&#45236;~1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rim09\D\LJK-LAST\TOWER\&#48169;&#50500;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76;&#44592;&#54620;1\c\MAYBE\&#51088;&#51116;&#47932;&#47049;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9324;&#50629;2000excell\E&#44397;&#51648;&#46020;\&#47928;&#44305;&#52397;&#52380;\2000year\&#52397;&#52380;&#44396;&#44036;\&#52397;&#52380;&#45909;&#54217;&#44036;\2000&#52397;&#52380;-&#45909;&#54217;&#48156;&#51452;&#54252;&#51109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위대가(계측기설치)"/>
      <sheetName val="laroux"/>
      <sheetName val="표지"/>
      <sheetName val="총괄표 "/>
      <sheetName val="총괄표 (2)"/>
      <sheetName val="컴퓨터"/>
      <sheetName val="GRAPHIC"/>
      <sheetName val="RCU-1"/>
      <sheetName val="RCU-2"/>
      <sheetName val="RCU-3"/>
      <sheetName val="RCU-4"/>
      <sheetName val="RCU-5"/>
      <sheetName val="RCU-6"/>
      <sheetName val="TMS-001"/>
      <sheetName val="계측계기"/>
      <sheetName val="계측계기 (2)"/>
      <sheetName val="PLC증설"/>
      <sheetName val="일위대가(PANEL제조) "/>
      <sheetName val="일위대가(가설)"/>
      <sheetName val="PT-01"/>
      <sheetName val="EQUIPMENT -2"/>
      <sheetName val="IMPEADENCE MAP 취수장"/>
      <sheetName val="단가산출"/>
      <sheetName val="INPUT-DATA"/>
      <sheetName val="총내역서"/>
      <sheetName val="choose"/>
      <sheetName val="sgbw"/>
      <sheetName val="내역"/>
      <sheetName val="CODE"/>
      <sheetName val="45,46"/>
      <sheetName val="BID"/>
      <sheetName val="40총괄"/>
      <sheetName val="40집계"/>
      <sheetName val="sw1"/>
      <sheetName val="NOMUB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위대가(가설)"/>
      <sheetName val="예산서"/>
      <sheetName val="노임단가"/>
      <sheetName val="광양전기"/>
      <sheetName val="철거산출근거"/>
      <sheetName val="금액내역서"/>
      <sheetName val="갑지(추정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수목데이타 "/>
      <sheetName val="노무비단가"/>
      <sheetName val="식재노임목록"/>
      <sheetName val="#단가조사표1"/>
      <sheetName val="1.식재공사"/>
      <sheetName val="2.시설물공사"/>
      <sheetName val="#수목일위대가"/>
      <sheetName val="수고일위"/>
      <sheetName val="근원일위"/>
      <sheetName val="흉고일위"/>
      <sheetName val="관목일위"/>
      <sheetName val="초화일위"/>
      <sheetName val="지주목일위"/>
      <sheetName val="시설일위"/>
      <sheetName val="대일위대가코드표"/>
      <sheetName val="기초일위대가"/>
      <sheetName val="기초일위대가코드표"/>
      <sheetName val="표지"/>
      <sheetName val="공사원가계산서"/>
      <sheetName val="총괄내역서"/>
      <sheetName val="3.포장공사"/>
      <sheetName val="수목일위대가"/>
      <sheetName val="대일위대가"/>
      <sheetName val="소일위대가"/>
      <sheetName val="산출근거"/>
      <sheetName val="수목"/>
      <sheetName val="노무비(수목)"/>
      <sheetName val="단가조사표(수목)"/>
      <sheetName val="단가조사표(시설물)"/>
      <sheetName val="97노임단가"/>
      <sheetName val="식재품셈"/>
      <sheetName val="소일위대가코드표"/>
      <sheetName val="2000년1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원가"/>
      <sheetName val="총괄"/>
      <sheetName val="내역"/>
      <sheetName val="일위목"/>
      <sheetName val="일위"/>
      <sheetName val="기초목"/>
      <sheetName val="기초"/>
      <sheetName val="단가"/>
      <sheetName val="소일위대가코드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일위대가"/>
      <sheetName val="분전반설치비 일위대가"/>
      <sheetName val="그림갑지"/>
      <sheetName val="가로등기초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공통"/>
      <sheetName val="현장급여"/>
      <sheetName val="9509"/>
      <sheetName val="집계표"/>
      <sheetName val="기성내역1"/>
      <sheetName val="공사총원가계산서"/>
      <sheetName val="하수처리장-토목원가"/>
      <sheetName val="하수처리장-토목"/>
      <sheetName val="지장물취득비"/>
      <sheetName val="조경원가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차집관로, 중계펌프장"/>
      <sheetName val="중계펌프장-건축"/>
      <sheetName val="중계펌프장-사급자재대"/>
      <sheetName val="납부서"/>
      <sheetName val="내역"/>
      <sheetName val="대로근거"/>
      <sheetName val="중로근거"/>
      <sheetName val="2000년1차"/>
      <sheetName val="여과지동"/>
      <sheetName val="기초자료"/>
      <sheetName val="기초일위"/>
      <sheetName val="시설일위"/>
      <sheetName val="조명일위"/>
      <sheetName val="관급"/>
      <sheetName val="포장재료집계표"/>
      <sheetName val="포장면적산출"/>
      <sheetName val="포장수량집계"/>
      <sheetName val="기자재대비표"/>
      <sheetName val="일위목록"/>
      <sheetName val="DATE"/>
      <sheetName val="갑지"/>
      <sheetName val="소일위대가코드표"/>
      <sheetName val="단가"/>
      <sheetName val="Sensitivity"/>
      <sheetName val="기초목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현장관리비"/>
      <sheetName val="사내공문"/>
      <sheetName val="FAX양식 "/>
      <sheetName val="공정표"/>
      <sheetName val="Module"/>
      <sheetName val="Manual"/>
      <sheetName val="공사개요"/>
      <sheetName val="견적일지"/>
      <sheetName val="견적의뢰"/>
      <sheetName val="예산산정"/>
      <sheetName val="원가계산서"/>
      <sheetName val="견적보고서"/>
      <sheetName val="9811"/>
    </sheetNames>
    <sheetDataSet>
      <sheetData sheetId="0">
        <row r="12">
          <cell r="F12">
            <v>40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표제"/>
      <sheetName val="공사비총괄표"/>
      <sheetName val="총괄표"/>
      <sheetName val="토목"/>
      <sheetName val="조경총괄"/>
      <sheetName val="조경"/>
      <sheetName val="건축및설비총괄"/>
      <sheetName val="건축및설비내역서"/>
      <sheetName val="기계내역서"/>
      <sheetName val="전기및감시제어"/>
      <sheetName val="공사원가계산"/>
      <sheetName val="설계설명서"/>
      <sheetName val="Sheet3"/>
      <sheetName val="관급"/>
      <sheetName val="9811"/>
      <sheetName val="단위중량"/>
      <sheetName val="대비"/>
      <sheetName val="암거단위-1련"/>
      <sheetName val="기초단가"/>
      <sheetName val="약품공급2"/>
      <sheetName val="현장관리비"/>
      <sheetName val="9509"/>
      <sheetName val="#REF"/>
      <sheetName val="갑지"/>
      <sheetName val="집계표"/>
      <sheetName val="wall"/>
      <sheetName val="기초목"/>
      <sheetName val="밸브설치"/>
      <sheetName val="토목내역"/>
      <sheetName val="부표총괄"/>
      <sheetName val="내역"/>
      <sheetName val="내역서"/>
      <sheetName val="단가"/>
      <sheetName val="이름정의"/>
      <sheetName val="전기일위목록"/>
      <sheetName val="고등학교"/>
      <sheetName val="제경집계"/>
      <sheetName val="ABUT수량-A1"/>
      <sheetName val="우,오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-WORK"/>
      <sheetName val="YES"/>
      <sheetName val="토목"/>
    </sheetNames>
    <sheetDataSet>
      <sheetData sheetId="0"/>
      <sheetData sheetId="1" refreshError="1"/>
      <sheetData sheetId="2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실행예산총괄표"/>
      <sheetName val="실행예산총괄표-시설물"/>
      <sheetName val="실행예산총괄표-식재"/>
      <sheetName val="실행내역 "/>
      <sheetName val="수목실행총괄"/>
      <sheetName val="수목실행세부"/>
      <sheetName val="시설물총괄"/>
      <sheetName val="시설물세부"/>
      <sheetName val="Sheet1"/>
      <sheetName val="Sheet2"/>
      <sheetName val="Sheet3"/>
      <sheetName val="실행내역"/>
    </sheetNames>
    <definedNames>
      <definedName name="Macro10"/>
    </definedNames>
    <sheetDataSet>
      <sheetData sheetId="0"/>
      <sheetData sheetId="1"/>
      <sheetData sheetId="2"/>
      <sheetData sheetId="3">
        <row r="2">
          <cell r="A2" t="str">
            <v>품  명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수탁공사비"/>
      <sheetName val="단가조사"/>
      <sheetName val="수량집계"/>
      <sheetName val="backdata"/>
      <sheetName val="설계예산서"/>
      <sheetName val="일위대가"/>
      <sheetName val="갑지"/>
      <sheetName val="도급제경비"/>
      <sheetName val="토목"/>
      <sheetName val="수목데이타 "/>
      <sheetName val="노임단가"/>
      <sheetName val="ELE-1"/>
      <sheetName val="산수배수"/>
      <sheetName val="변경품셈총괄"/>
      <sheetName val="실행내역 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수량산출"/>
      <sheetName val="수량 집계"/>
      <sheetName val="자재산출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진주방향"/>
      <sheetName val="마산방향"/>
      <sheetName val="마산방향철근집계"/>
      <sheetName val="DATE"/>
      <sheetName val="수목데이타 "/>
      <sheetName val="PHASE1-1수량산출"/>
      <sheetName val="토목"/>
      <sheetName val="일위대가"/>
      <sheetName val="기초자료"/>
      <sheetName val="견적집계표"/>
      <sheetName val="실행내역 "/>
      <sheetName val="발주설계서(당초)"/>
      <sheetName val="노임단가"/>
      <sheetName val="20관리비율"/>
      <sheetName val="수량산출(음암)"/>
      <sheetName val="Sheet2"/>
      <sheetName val="일반수량총괄"/>
      <sheetName val="일위대가표"/>
      <sheetName val="초기화면"/>
      <sheetName val="이름정의"/>
      <sheetName val="초기화면1"/>
      <sheetName val="내역"/>
      <sheetName val="지급자재"/>
      <sheetName val="원가계산서(공사)"/>
      <sheetName val="MOTOR"/>
      <sheetName val="집계표"/>
      <sheetName val="내역서"/>
      <sheetName val="용수량(생활용수)"/>
      <sheetName val="교각별수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지촌덕평"/>
      <sheetName val="지잡비"/>
      <sheetName val="사업비"/>
      <sheetName val="발계비교"/>
      <sheetName val="발부비"/>
      <sheetName val="1덕평흑석"/>
      <sheetName val="1공잡비"/>
      <sheetName val="2흑석옥성"/>
      <sheetName val="2공잡비"/>
      <sheetName val="수의"/>
      <sheetName val="수잡비"/>
      <sheetName val="00"/>
      <sheetName val="문광당총"/>
      <sheetName val="문당총잡비"/>
      <sheetName val="11"/>
      <sheetName val="청천내"/>
      <sheetName val="청천잡"/>
      <sheetName val="일계장"/>
      <sheetName val="기성고조서"/>
      <sheetName val="총괄표"/>
      <sheetName val="재료비"/>
      <sheetName val="노무비"/>
      <sheetName val="외주비"/>
      <sheetName val="장비비"/>
      <sheetName val="잡경비"/>
      <sheetName val="현장경비내역"/>
      <sheetName val="96노임기준"/>
      <sheetName val="수량산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비교견적 (2)"/>
      <sheetName val="비교견적"/>
      <sheetName val="1단계"/>
      <sheetName val="2단계"/>
      <sheetName val="견적리스트"/>
      <sheetName val="견적가"/>
      <sheetName val="기본"/>
      <sheetName val="철거산출근거"/>
      <sheetName val="일위대가(1)"/>
      <sheetName val="일위대가(가설)"/>
      <sheetName val="spec1"/>
      <sheetName val="갑지"/>
      <sheetName val="부하(성남)"/>
      <sheetName val="집계표"/>
      <sheetName val="기기"/>
      <sheetName val="단위세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코드표"/>
      <sheetName val="설계예산내역서(전체분)"/>
      <sheetName val="Sheet1"/>
      <sheetName val="본선"/>
      <sheetName val="교차로개선"/>
      <sheetName val="노무비 "/>
      <sheetName val="노무비"/>
      <sheetName val="노무비단가"/>
      <sheetName val="내역서(기계)"/>
      <sheetName val="70%"/>
      <sheetName val="DAN"/>
      <sheetName val="백호우계수"/>
      <sheetName val="집계표"/>
      <sheetName val="CT"/>
      <sheetName val="기계상세"/>
      <sheetName val="DONGA4"/>
      <sheetName val="터파기및재료"/>
      <sheetName val="실행대비"/>
      <sheetName val="일위대가 "/>
      <sheetName val="청천내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사원가계산서"/>
      <sheetName val="총괄내역서"/>
      <sheetName val="내역서"/>
      <sheetName val="수목표준대가"/>
      <sheetName val="시설구조일위대가 "/>
      <sheetName val="기초대가"/>
      <sheetName val="단가조사표"/>
      <sheetName val="지주,비료"/>
      <sheetName val="수량산출서"/>
      <sheetName val="Sheet3"/>
      <sheetName val="Sheet2 (4)"/>
      <sheetName val="Sheet2 (5)"/>
      <sheetName val="Sheet2 (6)"/>
      <sheetName val="코드표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설계서"/>
      <sheetName val="설계설명서"/>
      <sheetName val="예정공정표"/>
      <sheetName val="내역서"/>
      <sheetName val="일위목록"/>
      <sheetName val="시설일위"/>
      <sheetName val="기초일위"/>
      <sheetName val="시설수량표"/>
      <sheetName val="자재단가"/>
      <sheetName val="노임단가"/>
      <sheetName val="조적공사"/>
      <sheetName val="식재기준"/>
      <sheetName val="유기질비료기준"/>
      <sheetName val="생명정사용량 (2)"/>
      <sheetName val="견적의뢰서"/>
      <sheetName val="견적"/>
      <sheetName val="기계경비개요"/>
      <sheetName val="산근목록"/>
      <sheetName val="중기비목록"/>
      <sheetName val="중기경비산출"/>
      <sheetName val="기계경비산출근거"/>
      <sheetName val="2002기계경비산출표"/>
      <sheetName val="해상장비조정원"/>
      <sheetName val="수목표준대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B1" t="str">
            <v>직 종 명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변압기 및 발전기 용량"/>
      <sheetName val="간선계산"/>
      <sheetName val="MCC부하"/>
      <sheetName val="전등부하"/>
      <sheetName val="조도계산서"/>
      <sheetName val="SHEET10"/>
      <sheetName val="DATA"/>
      <sheetName val="데이타"/>
      <sheetName val="파주여중계산서"/>
      <sheetName val="인건비"/>
      <sheetName val="배선DATA"/>
      <sheetName val="2. 공원조도(전통공원)"/>
      <sheetName val="노임단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사원가"/>
      <sheetName val="내역서"/>
      <sheetName val="수량집계"/>
      <sheetName val="일위대가목록"/>
      <sheetName val="일위대가"/>
      <sheetName val="단가대비표"/>
      <sheetName val="지급자재"/>
      <sheetName val="MCC견적비교"/>
      <sheetName val="제어견적비교"/>
      <sheetName val="분전반견적"/>
      <sheetName val="Macro1"/>
      <sheetName val="변압기 및 발전기 용량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품          명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위대가목차"/>
      <sheetName val="단가조사"/>
      <sheetName val="단가대비표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참조"/>
      <sheetName val="도급1단계"/>
      <sheetName val="참조 (2)"/>
      <sheetName val="산출(수)"/>
      <sheetName val="원가(수)"/>
      <sheetName val="갑지(총괄)"/>
      <sheetName val="노임"/>
      <sheetName val="품셈(1)"/>
      <sheetName val="품셈(2)"/>
      <sheetName val="총집계 (2)"/>
      <sheetName val="도급"/>
      <sheetName val="총집계"/>
      <sheetName val="제작구매"/>
      <sheetName val="견적대비"/>
      <sheetName val="위탁공사"/>
      <sheetName val="일위집계"/>
      <sheetName val="일위"/>
      <sheetName val="단가"/>
      <sheetName val="일위대가목차"/>
    </sheetNames>
    <sheetDataSet>
      <sheetData sheetId="0"/>
      <sheetData sheetId="1"/>
      <sheetData sheetId="2"/>
      <sheetData sheetId="3">
        <row r="1">
          <cell r="O1" t="str">
            <v>단위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초기화면"/>
      <sheetName val="프로그램"/>
      <sheetName val="메인메뉴"/>
      <sheetName val="1. 침사지"/>
      <sheetName val="2. 일차침전지"/>
      <sheetName val="3.생물반응조"/>
      <sheetName val="4. 이차침전지"/>
      <sheetName val="5.여과소독방류펌프장"/>
      <sheetName val="6.설비동"/>
      <sheetName val="7.중계펌프장"/>
      <sheetName val="PIPE-MUL"/>
      <sheetName val="약품공급2"/>
      <sheetName val="1단계"/>
      <sheetName val="data"/>
      <sheetName val="내역서2안"/>
      <sheetName val="단가(1)"/>
      <sheetName val="일용노임단가"/>
      <sheetName val="Sheet1 (2)"/>
      <sheetName val="Mc1"/>
      <sheetName val="단가산출"/>
      <sheetName val="단가(기자재)"/>
      <sheetName val="일집"/>
      <sheetName val="요약&amp;결과"/>
      <sheetName val="단가조사"/>
      <sheetName val="자재단가"/>
      <sheetName val="수량산출"/>
      <sheetName val="노임단가"/>
      <sheetName val="일위목록"/>
      <sheetName val="요율"/>
      <sheetName val="토사(PE)"/>
      <sheetName val="단위세대"/>
      <sheetName val="허용전류-IEC DATA"/>
      <sheetName val="MCC제원"/>
      <sheetName val="배선DATA"/>
      <sheetName val="코드목록(시스템담당용)"/>
      <sheetName val="허용전류-IEC"/>
      <sheetName val="일위대가목차"/>
      <sheetName val="일위대가(1)"/>
      <sheetName val="일위대가(출입)"/>
      <sheetName val="단가비교표"/>
      <sheetName val="밸브설치"/>
      <sheetName val="DATA1"/>
      <sheetName val="CABLE SIZE-1"/>
      <sheetName val="참조 (2)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"/>
      <sheetName val="팽성원가계산서"/>
      <sheetName val="집계표"/>
      <sheetName val="기자재비"/>
      <sheetName val="설치비"/>
      <sheetName val="대당설치비"/>
      <sheetName val="배관공사비"/>
      <sheetName val="일위대가"/>
      <sheetName val="팽성내역-도급"/>
    </sheetNames>
    <definedNames>
      <definedName name="단중입력"/>
      <definedName name="프로그램.메인_메뉴호출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공구원가계산"/>
      <sheetName val="2공구산출내역"/>
      <sheetName val="2______"/>
      <sheetName val="기자재비"/>
      <sheetName val="일위대가"/>
      <sheetName val="골조시행"/>
      <sheetName val="데이타"/>
      <sheetName val="104동"/>
      <sheetName val="단가표"/>
      <sheetName val="선금급신청서"/>
      <sheetName val="예산내역"/>
      <sheetName val="총괄수지표"/>
      <sheetName val="내역"/>
      <sheetName val="대목"/>
      <sheetName val="2차1차"/>
      <sheetName val="일위대가표"/>
      <sheetName val="1차설계변경내역"/>
      <sheetName val="식재일위대가"/>
      <sheetName val="기초일위대가"/>
      <sheetName val="단가대비표"/>
      <sheetName val="견적서"/>
      <sheetName val="을"/>
      <sheetName val="10월"/>
      <sheetName val="내역서2안"/>
      <sheetName val="b_balju"/>
      <sheetName val="공통가설"/>
      <sheetName val="자료"/>
      <sheetName val="내역서"/>
      <sheetName val="덤프트럭계수"/>
      <sheetName val="data2"/>
      <sheetName val="토공사"/>
      <sheetName val="Mc1"/>
      <sheetName val="70%"/>
      <sheetName val="일위대가(건축)"/>
      <sheetName val="건축내역"/>
      <sheetName val="b_balju-단가단가단가"/>
      <sheetName val="일위대가목차"/>
      <sheetName val="적격점수&lt;300억미만&gt;"/>
      <sheetName val="식재인부"/>
      <sheetName val="sheet1"/>
      <sheetName val="표지"/>
      <sheetName val="공문"/>
      <sheetName val="대비"/>
      <sheetName val="1"/>
      <sheetName val="2"/>
      <sheetName val="기성"/>
      <sheetName val="변경"/>
      <sheetName val="사진설명"/>
      <sheetName val="범례 (2)"/>
      <sheetName val="목차"/>
      <sheetName val="Sheet2"/>
      <sheetName val="사진대지"/>
      <sheetName val="백암비스타내역"/>
      <sheetName val="Macro1"/>
      <sheetName val="견적시담(송포2공구)"/>
      <sheetName val="담장산출"/>
      <sheetName val="수목표준대가"/>
      <sheetName val="설비2차"/>
      <sheetName val="FB25JN"/>
      <sheetName val="기성내역"/>
      <sheetName val="요약&amp;결과"/>
      <sheetName val="Data&amp;Result"/>
      <sheetName val="공종목록표"/>
      <sheetName val="광양 3기 유입수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약품공급2"/>
    </sheetNames>
    <sheetDataSet>
      <sheetData sheetId="0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처음"/>
      <sheetName val="집계모듈"/>
      <sheetName val="집계"/>
      <sheetName val="집계계산"/>
      <sheetName val="수량작업시트"/>
      <sheetName val="전선 및 전선관"/>
      <sheetName val="관로터파기"/>
      <sheetName val="수량산출모듈"/>
      <sheetName val="전압강하"/>
      <sheetName val="전압강하계산모듈"/>
      <sheetName val="등가거리"/>
      <sheetName val="신호기공배관"/>
      <sheetName val="도움말"/>
      <sheetName val="연접"/>
      <sheetName val="자재물량"/>
      <sheetName val="토사(PE)"/>
      <sheetName val="2공구산출내역"/>
      <sheetName val="내역서"/>
      <sheetName val="내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수량산출서목록"/>
      <sheetName val="산출서양식"/>
      <sheetName val="콘크리트조립블럭포장"/>
      <sheetName val="점토블럭포장A"/>
      <sheetName val="점토블럭포장B"/>
      <sheetName val="석재타일포장A"/>
      <sheetName val="석재타일포장B"/>
      <sheetName val="칼라무늬콘크리트포장B"/>
      <sheetName val="콘크리트블럭놓기A"/>
      <sheetName val="콘크리트블럭놓기B"/>
      <sheetName val="콘크리트블럭놓기C"/>
      <sheetName val="화강석판석포장"/>
      <sheetName val="마사토포장"/>
      <sheetName val="연못콩자갈포장"/>
      <sheetName val="지압보도콩자갈포장"/>
      <sheetName val="모래사장"/>
      <sheetName val="모래막이경계블럭"/>
      <sheetName val="콘크리트경계블록"/>
      <sheetName val="콘크리트경계블록 (현)"/>
      <sheetName val="점토블럭포장C"/>
      <sheetName val="점토블럭포장D"/>
      <sheetName val="자연석쌓기"/>
      <sheetName val="판석포장"/>
      <sheetName val="녹지경계석"/>
      <sheetName val="칼라무늬콘크리트포장A"/>
      <sheetName val="고무바닥재포장"/>
      <sheetName val="침목깔기"/>
      <sheetName val="시설물기초"/>
      <sheetName val="안내판기초"/>
      <sheetName val="잔디블럭포장"/>
      <sheetName val="철평석포장"/>
      <sheetName val="Sheet3"/>
      <sheetName val="포장수량산출"/>
      <sheetName val="전선 및 전선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금액내역서"/>
      <sheetName val="시설물기초"/>
    </sheetNames>
    <sheetDataSet>
      <sheetData sheetId="0">
        <row r="4">
          <cell r="D4" t="str">
            <v>대</v>
          </cell>
        </row>
      </sheetData>
      <sheetData sheetId="1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단가산출"/>
      <sheetName val="내역서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관급자재"/>
      <sheetName val="금액내역서"/>
    </sheetNames>
    <sheetDataSet>
      <sheetData sheetId="0"/>
      <sheetData sheetId="1">
        <row r="933">
          <cell r="F933">
            <v>3217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단가조사"/>
      <sheetName val="건물"/>
      <sheetName val="단가"/>
      <sheetName val="옥외 전력간선공사"/>
      <sheetName val="전차선로 물량표"/>
      <sheetName val="입찰안"/>
      <sheetName val="전선 및 전선관"/>
      <sheetName val="분당전기"/>
      <sheetName val="터파기및재료"/>
      <sheetName val="INPUT"/>
      <sheetName val="자재단가"/>
      <sheetName val="단가산출"/>
      <sheetName val="패널"/>
      <sheetName val="부대공"/>
      <sheetName val="포장공"/>
      <sheetName val="토공"/>
      <sheetName val="내역서"/>
      <sheetName val="가로등내역서"/>
      <sheetName val="N賃率-職"/>
      <sheetName val="기자재비"/>
      <sheetName val="ELECTRIC"/>
      <sheetName val="부대내역"/>
      <sheetName val="통로box전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갑지"/>
      <sheetName val="폐기물처리공사비요율"/>
      <sheetName val="폐기물처리비"/>
      <sheetName val="수량산출"/>
      <sheetName val="단가조사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철거산출근거"/>
      <sheetName val="000000"/>
      <sheetName val="재료단가비교표 "/>
      <sheetName val="기초일위대가"/>
      <sheetName val="기본신설"/>
      <sheetName val="신설산출근거"/>
      <sheetName val="신설개소별"/>
      <sheetName val="신설개소합계"/>
      <sheetName val="도급예산(신설)"/>
      <sheetName val="장래신설"/>
      <sheetName val="장래분산출"/>
      <sheetName val="장래개소별"/>
      <sheetName val="장래용도급내역"/>
      <sheetName val="특수신설"/>
      <sheetName val="특수산출"/>
      <sheetName val="특수개소별"/>
      <sheetName val="특수내역"/>
      <sheetName val="최종철거"/>
      <sheetName val="차액보증"/>
      <sheetName val="Y-WORK"/>
      <sheetName val="갑지(추정)"/>
      <sheetName val="중앙선내역서"/>
      <sheetName val="Sheet1"/>
      <sheetName val="2공구산출내역"/>
      <sheetName val="식재일위대가"/>
      <sheetName val="일위(설)"/>
      <sheetName val="노임단가"/>
      <sheetName val="단가조사"/>
      <sheetName val="cable-data"/>
      <sheetName val="경산"/>
      <sheetName val="일위대가(가설)"/>
      <sheetName val="일위대가표"/>
      <sheetName val="수량산출"/>
      <sheetName val="가로등내역서"/>
      <sheetName val="노임 단가"/>
      <sheetName val="#REF"/>
      <sheetName val="BID"/>
      <sheetName val="내역서"/>
      <sheetName val="공통가설"/>
      <sheetName val="원가계산서"/>
      <sheetName val="변압기 및 발전기 용량"/>
      <sheetName val="건축내역"/>
      <sheetName val="공사비대비표B(토공)"/>
      <sheetName val="입찰안"/>
      <sheetName val="견적사양비교표"/>
      <sheetName val="INPUT"/>
      <sheetName val="원리금소스"/>
      <sheetName val="Data&amp;Result"/>
      <sheetName val="AS포장복구 "/>
      <sheetName val="전선 및 전선관"/>
      <sheetName val="일위대가"/>
      <sheetName val="일위대가목차"/>
      <sheetName val="밸브설치"/>
      <sheetName val="A LINE"/>
      <sheetName val="6호기"/>
      <sheetName val="L_RPTB02_01"/>
      <sheetName val="갑지(요약)"/>
      <sheetName val="일위목록"/>
      <sheetName val="패널"/>
      <sheetName val="Sheet5"/>
      <sheetName val="LOPCALC"/>
      <sheetName val="1단계"/>
      <sheetName val="내역서(총)"/>
      <sheetName val="N賃率-職"/>
      <sheetName val="투찰"/>
      <sheetName val="DG7"/>
      <sheetName val="49수량(소화물)"/>
      <sheetName val="22수량(소화물)"/>
      <sheetName val="22수량"/>
      <sheetName val="자재단가"/>
      <sheetName val="표지"/>
      <sheetName val="변경설계서"/>
      <sheetName val="변경원가계산서"/>
      <sheetName val="조정내역(총괄표)"/>
      <sheetName val="조정내역(합계)"/>
      <sheetName val="조정내역(가로등)"/>
      <sheetName val="조정내역(신호)"/>
      <sheetName val="조정내역(펌프총괄)"/>
      <sheetName val="조정내역(전기)"/>
      <sheetName val="조정내역(소방)"/>
      <sheetName val="조정내역(제어)"/>
      <sheetName val="지수조정율"/>
      <sheetName val="경비지수"/>
      <sheetName val="비목군"/>
      <sheetName val="공정확인서"/>
      <sheetName val="자재지수"/>
      <sheetName val="기계경비"/>
      <sheetName val="단가산출"/>
      <sheetName val="일위"/>
      <sheetName val="설계서을"/>
      <sheetName val="호안블럭"/>
      <sheetName val="1-4-2.관(약)"/>
      <sheetName val="통합"/>
      <sheetName val="기타유틸리티설비"/>
      <sheetName val="MO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by일위대가"/>
      <sheetName val="철거산출근거"/>
    </sheetNames>
    <sheetDataSet>
      <sheetData sheetId="0"/>
      <sheetData sheetId="1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명"/>
      <sheetName val="일명95"/>
      <sheetName val="일비"/>
      <sheetName val="일비95"/>
      <sheetName val="경명"/>
      <sheetName val="경명95"/>
      <sheetName val="경배"/>
      <sheetName val="경배95"/>
      <sheetName val="임율"/>
      <sheetName val="임율95"/>
      <sheetName val="간노비"/>
      <sheetName val="간노비95"/>
      <sheetName val="직노"/>
      <sheetName val="공정율"/>
      <sheetName val="pldt"/>
      <sheetName val="건집"/>
      <sheetName val="건축"/>
      <sheetName val="기설집"/>
      <sheetName val="설집"/>
      <sheetName val="XXXXXX"/>
      <sheetName val="VXXX"/>
      <sheetName val="진짜내역"/>
      <sheetName val="총괄"/>
      <sheetName val="집계"/>
      <sheetName val="내역"/>
      <sheetName val="공량집"/>
      <sheetName val="단가"/>
      <sheetName val="배부율"/>
      <sheetName val="완성1"/>
      <sheetName val="완성2"/>
      <sheetName val="산재비율"/>
      <sheetName val="안전비율"/>
      <sheetName val="일반비율"/>
      <sheetName val="노임"/>
      <sheetName val="공량"/>
      <sheetName val="VXXXXX"/>
      <sheetName val="적용대가"/>
      <sheetName val="지수내역"/>
      <sheetName val="노(97.1,97.9,98.1)"/>
      <sheetName val="노임단가"/>
      <sheetName val="철거산출근거"/>
      <sheetName val="소비자가"/>
      <sheetName val="Baby일위대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건축원가"/>
      <sheetName val="공사개요"/>
      <sheetName val="공기기준"/>
      <sheetName val="당초비교"/>
      <sheetName val="산출근거"/>
      <sheetName val="조정원가"/>
      <sheetName val="조정집계"/>
      <sheetName val="요율"/>
      <sheetName val="하도급사항 적용"/>
      <sheetName val="Sheet1"/>
      <sheetName val="직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목록"/>
      <sheetName val="강관설치"/>
      <sheetName val="STS관설치"/>
      <sheetName val="HI-3P관접합"/>
      <sheetName val="배관보온"/>
      <sheetName val="신축관설치"/>
      <sheetName val="밸브설치"/>
      <sheetName val="강관플랜지접합"/>
      <sheetName val="STS플랜지접합"/>
      <sheetName val="PVC플랜지접합"/>
      <sheetName val="HI-3P플랜지접합"/>
      <sheetName val="드레인,에어밴트"/>
      <sheetName val="HOSE CONN"/>
      <sheetName val="잡철물,페인트"/>
      <sheetName val="노"/>
      <sheetName val="재"/>
      <sheetName val="PVC관설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건축공사실행"/>
      <sheetName val="공사개요"/>
      <sheetName val="공기기준"/>
      <sheetName val="창호1"/>
      <sheetName val="VXXX"/>
      <sheetName val="VXXXXX"/>
      <sheetName val="II손익관리"/>
      <sheetName val="1.종합손익(도급)"/>
      <sheetName val="1.종합손익(주택,개발)"/>
      <sheetName val="2.실행예산"/>
      <sheetName val="2.2과부족"/>
      <sheetName val="2.3원가절감"/>
      <sheetName val="8.외주비집행현황"/>
      <sheetName val="9.자재비"/>
      <sheetName val="10.현장집행"/>
      <sheetName val="3.추가원가"/>
      <sheetName val="3.추가원가 (2)"/>
      <sheetName val="4.사전공사"/>
      <sheetName val="5.추정공사비"/>
      <sheetName val="6.금융비용"/>
      <sheetName val="7.공사비집행현황(총괄)"/>
      <sheetName val="11.1생산성"/>
      <sheetName val="인력대비(정직)"/>
      <sheetName val="11.2인원산출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건축원가"/>
      <sheetName val="직노"/>
      <sheetName val="공통가설"/>
      <sheetName val="일반전기C"/>
      <sheetName val="저"/>
      <sheetName val="Baby일위대가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위대가(가설)"/>
      <sheetName val="예산서"/>
      <sheetName val="노임단가"/>
      <sheetName val="화재 탐지 설비"/>
      <sheetName val="저"/>
      <sheetName val="원내역"/>
      <sheetName val="금액내역서"/>
      <sheetName val="인건비"/>
      <sheetName val="직노"/>
      <sheetName val="Baby일위대가"/>
      <sheetName val="건축공사실행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단위수량"/>
      <sheetName val="자재 집계표"/>
      <sheetName val="주요자재집계표"/>
      <sheetName val="수량집계표"/>
      <sheetName val="오수맨홀공단위수량"/>
      <sheetName val="수량산출"/>
      <sheetName val="일위대가목차"/>
      <sheetName val="평형공사비"/>
      <sheetName val="주배관기성"/>
      <sheetName val="노무비단가"/>
      <sheetName val="맨홀공"/>
      <sheetName val="일위대가(가설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수량집계"/>
      <sheetName val="레미콘수량집계표"/>
      <sheetName val="토공총괄"/>
      <sheetName val="라멘수량집계"/>
      <sheetName val="본체"/>
      <sheetName val="날개벽"/>
      <sheetName val="접속 슬래브"/>
      <sheetName val="토공집계"/>
      <sheetName val="토공"/>
      <sheetName val="돌망태집계 "/>
      <sheetName val="돌망태현황"/>
      <sheetName val="석축총집계 "/>
      <sheetName val="석축수량"/>
      <sheetName val="석축현황"/>
      <sheetName val="석축단위"/>
      <sheetName val="농로수량집계"/>
      <sheetName val="현황"/>
      <sheetName val="농로포장단위"/>
      <sheetName val="콘크리트포장단위"/>
      <sheetName val="수량산출"/>
      <sheetName val="단위수량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pe-mid"/>
      <sheetName val="단가조사"/>
      <sheetName val="노무비단가"/>
      <sheetName val="Baby일위대가"/>
      <sheetName val="교대(A1)"/>
      <sheetName val="우배수"/>
      <sheetName val="단위수량"/>
      <sheetName val="#REF"/>
      <sheetName val="교대(A1-A2)"/>
      <sheetName val="본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단위단가"/>
      <sheetName val="이식대상수목현황"/>
      <sheetName val="이식피벗테이블"/>
      <sheetName val="이식장비상차비"/>
      <sheetName val="이식장비하차비"/>
      <sheetName val="자연석장비상차비"/>
      <sheetName val="자연석운반비"/>
      <sheetName val="굴삭기(사질토보통)"/>
      <sheetName val="굴삭기(점성토보통)"/>
      <sheetName val="중기단가산출근거"/>
      <sheetName val="토사운반비"/>
      <sheetName val="운반거리"/>
      <sheetName val="자연석장비하차비"/>
      <sheetName val="자연석장비놓기"/>
      <sheetName val="자연석장비쌓기"/>
      <sheetName val="자연석장비하차및놓기"/>
      <sheetName val="자연석장비하차및쌓기"/>
      <sheetName val="장비사용식재비"/>
      <sheetName val="불도우저터파기"/>
      <sheetName val="불도우저포설 및 정지"/>
      <sheetName val="불도우저운반"/>
      <sheetName val="다짐기계"/>
      <sheetName val="그레이더(평방당)설계적용"/>
      <sheetName val="살수차"/>
      <sheetName val="그레이더(평방당)"/>
      <sheetName val="그레이더(입방당)"/>
      <sheetName val="트랙터"/>
      <sheetName val="장비사용설계적용식재비"/>
      <sheetName val="이식수목인력상하차비"/>
      <sheetName val="이식수목상차지인력운반비"/>
      <sheetName val="이식수목하차지인력운반비"/>
      <sheetName val="이식목차량운반비"/>
      <sheetName val="자연석운반차량"/>
      <sheetName val="이식목운반차량"/>
      <sheetName val="수목중량산출"/>
      <sheetName val="야생수목뿌리분보호재료비"/>
      <sheetName val="야생수목굴취단가표"/>
      <sheetName val="이식수목"/>
      <sheetName val="000000"/>
      <sheetName val="000001"/>
      <sheetName val="000002"/>
      <sheetName val="000003"/>
      <sheetName val="산출내역서"/>
      <sheetName val="원가계산서(1)"/>
      <sheetName val="원가계산서(2)"/>
      <sheetName val="일위대가 목록표"/>
      <sheetName val="일위대가표"/>
      <sheetName val="단가산출서"/>
      <sheetName val="기계경비목록표"/>
      <sheetName val="기계경비(2)"/>
      <sheetName val="뿌리보호재료및비료산출"/>
      <sheetName val="중2 "/>
      <sheetName val="수목중량"/>
      <sheetName val="기계상차"/>
      <sheetName val="기계하차 "/>
      <sheetName val="인력상하차"/>
      <sheetName val="운반(정식)"/>
      <sheetName val="단가대비표"/>
      <sheetName val="정수장 수목수량"/>
      <sheetName val="수목수량"/>
      <sheetName val="지주수량집계"/>
      <sheetName val="시비량"/>
      <sheetName val="비료수량집계"/>
      <sheetName val="포장수량"/>
      <sheetName val="시설물수량"/>
      <sheetName val="씨앗(지족)"/>
      <sheetName val="SEED"/>
      <sheetName val="씨앗(정수장)"/>
      <sheetName val="잔디면적"/>
      <sheetName val="토공"/>
      <sheetName val="노임"/>
      <sheetName val="내역"/>
      <sheetName val="장비공사"/>
    </sheetNames>
    <definedNames>
      <definedName name="메인_메뉴호출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원가(폐기물)"/>
      <sheetName val="표지"/>
      <sheetName val="원가계산서"/>
      <sheetName val="내역서 "/>
      <sheetName val="대가목록"/>
      <sheetName val="기초일위대가"/>
      <sheetName val="시설일위대가 "/>
      <sheetName val="식재일위대가"/>
      <sheetName val="소운반 단가"/>
      <sheetName val="노임단가"/>
      <sheetName val="단가조사"/>
      <sheetName val="중기집계 "/>
      <sheetName val="중기단가"/>
      <sheetName val="단가산출"/>
      <sheetName val="단위단가"/>
    </sheetNames>
    <sheetDataSet>
      <sheetData sheetId="0"/>
      <sheetData sheetId="1"/>
      <sheetData sheetId="2"/>
      <sheetData sheetId="3"/>
      <sheetData sheetId="4">
        <row r="3">
          <cell r="D3" t="str">
            <v>터파기인력,0-1m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통가설"/>
      <sheetName val="공종집계"/>
      <sheetName val="건축집계"/>
      <sheetName val="실행예산 (2)"/>
      <sheetName val="실행예산"/>
      <sheetName val="현장관리비"/>
      <sheetName val="원미내역"/>
      <sheetName val="현장추가분"/>
      <sheetName val="대가목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단가"/>
      <sheetName val="노임"/>
      <sheetName val="목차"/>
      <sheetName val="품셈TABLE"/>
      <sheetName val="단위수량"/>
      <sheetName val="단가조사"/>
      <sheetName val="일위대가(가설)"/>
      <sheetName val="공통가설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단가"/>
      <sheetName val="단가결정"/>
      <sheetName val="단가조사"/>
      <sheetName val="수목일위"/>
      <sheetName val="수목집계"/>
      <sheetName val="내역서토탈"/>
      <sheetName val="내역장군"/>
      <sheetName val="수량장군"/>
      <sheetName val="내역대령"/>
      <sheetName val="수량대령"/>
      <sheetName val="내역공원"/>
      <sheetName val="수량공원"/>
      <sheetName val="내역아"/>
      <sheetName val="수량아"/>
      <sheetName val="울타리"/>
      <sheetName val="시설물일위"/>
      <sheetName val="노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침사지"/>
      <sheetName val="유입펌프"/>
      <sheetName val="조정조"/>
      <sheetName val="최초침전지"/>
      <sheetName val="포기조"/>
      <sheetName val="송풍기"/>
      <sheetName val="최종침전지"/>
      <sheetName val="UV소독"/>
      <sheetName val="용수공급"/>
      <sheetName val="농축조"/>
      <sheetName val="탈수기"/>
      <sheetName val="탈취설비"/>
      <sheetName val="약품설비"/>
      <sheetName val="기기리스트"/>
      <sheetName val="VXXXXX"/>
      <sheetName val="Legend"/>
      <sheetName val="1회기성갑"/>
      <sheetName val="1회기성을"/>
      <sheetName val="Sheet3"/>
      <sheetName val="을 (2)"/>
      <sheetName val="설계변경갑"/>
      <sheetName val="설계변경을"/>
      <sheetName val="Sheet1"/>
      <sheetName val="AS-YONG"/>
      <sheetName val="밸브설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***"/>
      <sheetName val="원가"/>
      <sheetName val="내역"/>
      <sheetName val="수량"/>
      <sheetName val="시설"/>
      <sheetName val="일위목록"/>
      <sheetName val="일위대가"/>
      <sheetName val="단가대비"/>
      <sheetName val="단가산출"/>
      <sheetName val="지주산출"/>
      <sheetName val="할증"/>
      <sheetName val="지급"/>
      <sheetName val="노임"/>
      <sheetName val="품셈"/>
      <sheetName val="공간내역"/>
      <sheetName val="Module1"/>
      <sheetName val="시설물일위"/>
      <sheetName val="화해(함평)"/>
      <sheetName val="화해(장성)"/>
      <sheetName val="노무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원가계산"/>
      <sheetName val="노무비단가"/>
      <sheetName val="일위대가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내역서"/>
      <sheetName val="미관광장분수"/>
      <sheetName val="중앙광장분수A"/>
      <sheetName val="중앙광장분수B"/>
      <sheetName val="조형물공사"/>
      <sheetName val="전기설비공사"/>
      <sheetName val="기초일위대가"/>
      <sheetName val="단가산출서"/>
      <sheetName val="96노임기준"/>
      <sheetName val="노무비단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반월시설물집계"/>
      <sheetName val="학습수목"/>
      <sheetName val="학습원내역"/>
      <sheetName val="반월관수"/>
      <sheetName val="반월수목집계"/>
      <sheetName val="총괄내역"/>
      <sheetName val="진입관수"/>
      <sheetName val="진입수목"/>
      <sheetName val="진입로내역"/>
      <sheetName val="시설물"/>
      <sheetName val="단가"/>
      <sheetName val="제방수목"/>
      <sheetName val="제방내역"/>
      <sheetName val="학습원관수"/>
      <sheetName val="유지관리"/>
      <sheetName val="식재출력용"/>
      <sheetName val="식재"/>
      <sheetName val="동화시설물집계"/>
      <sheetName val="동화천내역"/>
      <sheetName val="동화천수량집계"/>
      <sheetName val="단가조사"/>
      <sheetName val="수량산출서"/>
      <sheetName val="장비산출근거"/>
      <sheetName val="laroux"/>
      <sheetName val="96노임기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간지"/>
      <sheetName val="원가"/>
      <sheetName val="총괄"/>
      <sheetName val="내역"/>
      <sheetName val="일목"/>
      <sheetName val="일위"/>
      <sheetName val="단가"/>
      <sheetName val="단목"/>
      <sheetName val="단산"/>
      <sheetName val="장목"/>
      <sheetName val="장비"/>
      <sheetName val="요율"/>
      <sheetName val="손료"/>
      <sheetName val="참고"/>
      <sheetName val="거리"/>
      <sheetName val="단위수량"/>
      <sheetName val="수량"/>
      <sheetName val="인력터파기품"/>
      <sheetName val="BH"/>
      <sheetName val="로더"/>
      <sheetName val="DT"/>
      <sheetName val="BD"/>
      <sheetName val="BD운반거리"/>
      <sheetName val="그레이더"/>
      <sheetName val="롤러"/>
      <sheetName val="디젤파일해머"/>
      <sheetName val="GI-un"/>
      <sheetName val="Sheet1"/>
      <sheetName val="설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5">
          <cell r="A5" t="str">
            <v>목백4012</v>
          </cell>
        </row>
        <row r="12">
          <cell r="A12" t="str">
            <v>턴버16</v>
          </cell>
        </row>
        <row r="14">
          <cell r="A14" t="str">
            <v>L앵1222</v>
          </cell>
        </row>
        <row r="22">
          <cell r="A22" t="str">
            <v>철못75</v>
          </cell>
        </row>
        <row r="23">
          <cell r="A23" t="str">
            <v>철선#8</v>
          </cell>
        </row>
        <row r="24">
          <cell r="A24" t="str">
            <v>철선#12</v>
          </cell>
        </row>
        <row r="25">
          <cell r="A25" t="str">
            <v>각재육송</v>
          </cell>
        </row>
        <row r="26">
          <cell r="A26" t="str">
            <v>경유..</v>
          </cell>
        </row>
        <row r="27">
          <cell r="A27" t="str">
            <v>못10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계수시트"/>
      <sheetName val="산출내역서"/>
      <sheetName val="단가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출내역"/>
      <sheetName val="4차원가계산서"/>
      <sheetName val="산출내역서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"/>
      <sheetName val="일위대가목록표"/>
      <sheetName val="식재일위대가"/>
      <sheetName val="시설물일위"/>
      <sheetName val="내역서"/>
      <sheetName val="산출근거"/>
      <sheetName val="기계손료"/>
      <sheetName val="단가조사"/>
      <sheetName val="생명정및식재품"/>
      <sheetName val="새끼량"/>
      <sheetName val="표지"/>
      <sheetName val="표지2"/>
      <sheetName val="표지3"/>
      <sheetName val="표지4"/>
      <sheetName val="산출내역서집계표"/>
      <sheetName val="4차원가계산서"/>
    </sheetNames>
    <sheetDataSet>
      <sheetData sheetId="0" refreshError="1"/>
      <sheetData sheetId="1" refreshError="1"/>
      <sheetData sheetId="2">
        <row r="1">
          <cell r="A1" t="str">
            <v>품명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"/>
      <sheetName val="식재일위대가"/>
    </sheetNames>
    <sheetDataSet>
      <sheetData sheetId="0" refreshError="1"/>
      <sheetData sheetId="1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목차"/>
      <sheetName val="기계경비"/>
      <sheetName val="포장절단"/>
      <sheetName val="중기터파기,되메우기"/>
      <sheetName val="포장깨기"/>
      <sheetName val="암반깨기(0.4)"/>
      <sheetName val="소형브레이카"/>
      <sheetName val="램머"/>
      <sheetName val="잔토운반거리"/>
      <sheetName val="내용"/>
      <sheetName val="변수값(1)"/>
      <sheetName val="변수값(2)"/>
      <sheetName val="잔토처리"/>
      <sheetName val="중기터파기(잔토처리)"/>
      <sheetName val="폐기물처리비"/>
      <sheetName val="AS복구"/>
      <sheetName val="G.R300합계"/>
      <sheetName val="G.R300경비"/>
      <sheetName val="재료집계표"/>
      <sheetName val="하천하월"/>
      <sheetName val="압입공사수량산출"/>
      <sheetName val="관.지.벽 공정집계표"/>
      <sheetName val="보강콘크리트산출"/>
      <sheetName val="PE내관피스표"/>
      <sheetName val="인수공(총괄)"/>
      <sheetName val="FC관자재산출"/>
      <sheetName val="양수작업"/>
      <sheetName val="공제대산출"/>
      <sheetName val="현장자재소운반"/>
      <sheetName val="라,교,공사안내판"/>
      <sheetName val="전력비"/>
      <sheetName val="가설규모및부지임차료"/>
      <sheetName val="가설울타리및보안등설치"/>
      <sheetName val="지수판설치수량산출서"/>
      <sheetName val="잔디복구수량산출"/>
      <sheetName val="단가산출"/>
      <sheetName val="D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취수장"/>
      <sheetName val="가압장"/>
      <sheetName val="IMPEADENCE MAP 취수장"/>
      <sheetName val="낙찰표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위대가표"/>
      <sheetName val="일위대가표 (2)"/>
      <sheetName val="총괄내역"/>
      <sheetName val="내역서"/>
      <sheetName val="공종별 집계표"/>
      <sheetName val="사급,관급자재대"/>
      <sheetName val="원가계산서"/>
      <sheetName val="도급내역서 표지"/>
      <sheetName val="공사구성비"/>
      <sheetName val="목차"/>
      <sheetName val="간지"/>
      <sheetName val="VXXXXX"/>
      <sheetName val="총괄표"/>
      <sheetName val="PMS"/>
      <sheetName val="조경식재"/>
      <sheetName val="조경시설공"/>
      <sheetName val="자재수량산출"/>
      <sheetName val="수량산출서"/>
      <sheetName val="일위대가"/>
      <sheetName val=""/>
      <sheetName val="보할"/>
      <sheetName val="기성총괄"/>
      <sheetName val="기성(단지내)"/>
      <sheetName val="기성(도시기반)"/>
      <sheetName val="기성내역"/>
      <sheetName val="12공구"/>
      <sheetName val="내역표지"/>
      <sheetName val="원가계산서(총괄)"/>
      <sheetName val="산출내역집계"/>
      <sheetName val="건축집계"/>
      <sheetName val="건축내역"/>
      <sheetName val="토목집계"/>
      <sheetName val="토목내역"/>
      <sheetName val="설비집계"/>
      <sheetName val="설비내역"/>
      <sheetName val="골조시행"/>
      <sheetName val="내역(~2"/>
      <sheetName val="토공사"/>
      <sheetName val="증감대비"/>
      <sheetName val="단가"/>
      <sheetName val="단가산출"/>
      <sheetName val="소비자가"/>
      <sheetName val="Sheet1"/>
      <sheetName val="일위_파일"/>
      <sheetName val="실행대비"/>
      <sheetName val="데이타"/>
      <sheetName val="RING WALL"/>
      <sheetName val="재료"/>
      <sheetName val="99년하반기"/>
      <sheetName val="CON'C"/>
      <sheetName val="보증수수료산출"/>
      <sheetName val="공사비총괄표"/>
      <sheetName val="지질조사"/>
      <sheetName val="품셈TABLE"/>
      <sheetName val="내역"/>
      <sheetName val="집계표"/>
      <sheetName val="기성"/>
      <sheetName val="북제주원가"/>
      <sheetName val="BID"/>
      <sheetName val="실행"/>
      <sheetName val="우수받이"/>
      <sheetName val="단가표"/>
      <sheetName val="1,2공구원가계산서"/>
      <sheetName val="2공구산출내역"/>
      <sheetName val="1공구산출내역서"/>
      <sheetName val="설변공종별"/>
      <sheetName val="설변조정내역"/>
      <sheetName val="건기토원가"/>
      <sheetName val="건축원가"/>
      <sheetName val="토목원가"/>
      <sheetName val="기계원가"/>
      <sheetName val="기계내역"/>
      <sheetName val="표지"/>
      <sheetName val="건축일위"/>
      <sheetName val="그라우팅일위"/>
      <sheetName val="표준건축비"/>
      <sheetName val="Sheet5"/>
      <sheetName val="기결의"/>
      <sheetName val="단"/>
      <sheetName val="실행(ALT1)"/>
      <sheetName val="경비"/>
      <sheetName val="2002하반기노임기준"/>
      <sheetName val="ES조서출력하기"/>
      <sheetName val="납부서"/>
      <sheetName val="노임단가"/>
      <sheetName val="식재가격"/>
      <sheetName val="식재총괄"/>
      <sheetName val="일위목록"/>
      <sheetName val="조명시설"/>
      <sheetName val="식재인부"/>
      <sheetName val="청주(철골발주의뢰서)"/>
      <sheetName val="정부노임단가"/>
      <sheetName val="Y-WORK"/>
      <sheetName val="식재수량표"/>
      <sheetName val="자재단가"/>
      <sheetName val="계약내역(2)"/>
      <sheetName val="노무비단가"/>
      <sheetName val="단가비교표"/>
      <sheetName val="예산서"/>
      <sheetName val="건축2"/>
      <sheetName val="단가(자재)"/>
      <sheetName val="단가(노임)"/>
      <sheetName val="기초목록"/>
      <sheetName val="중기"/>
      <sheetName val="소일위대가코드표"/>
      <sheetName val="원가계산서 "/>
      <sheetName val="DATE"/>
      <sheetName val="산출근거#2-3"/>
      <sheetName val="분전반계산서(석관)"/>
      <sheetName val="일위대가(가설)"/>
      <sheetName val="목록"/>
      <sheetName val="예산명세서"/>
      <sheetName val="설계명세서"/>
      <sheetName val="자료입력"/>
      <sheetName val="일위대가(건축)"/>
      <sheetName val="토목주소"/>
      <sheetName val="원가"/>
      <sheetName val="#REF"/>
      <sheetName val="䴝괄내역"/>
      <sheetName val="#3_일위대가목록"/>
      <sheetName val="산출내역서집계표"/>
      <sheetName val="COVER"/>
      <sheetName val="입력자료"/>
      <sheetName val="세부내역"/>
      <sheetName val="토사(PE)"/>
      <sheetName val="원가계산"/>
      <sheetName val="상반기손익차2총괄"/>
      <sheetName val="갑지"/>
      <sheetName val="Sheet6"/>
      <sheetName val="설명서 "/>
      <sheetName val="토목"/>
      <sheetName val="노임"/>
      <sheetName val="Sheet1 (2)"/>
      <sheetName val="해평견적"/>
      <sheetName val="상계견적"/>
      <sheetName val="발주내역"/>
      <sheetName val="단가비교표_공통1"/>
      <sheetName val="구체"/>
      <sheetName val="좌측날개벽"/>
      <sheetName val="우측날개벽"/>
      <sheetName val="기본단가표"/>
      <sheetName val="터파기및재료"/>
      <sheetName val="시설물일위"/>
      <sheetName val="일위대가목차"/>
      <sheetName val="수단"/>
      <sheetName val="공사개요"/>
      <sheetName val="4차원가계산서"/>
      <sheetName val="기자재수량"/>
      <sheetName val="DATA"/>
      <sheetName val="철거산출근거"/>
      <sheetName val="수목단가"/>
      <sheetName val="시설수량표"/>
      <sheetName val="입찰안"/>
      <sheetName val="#2_일위대가목록"/>
      <sheetName val="자료"/>
      <sheetName val="의왕내역"/>
      <sheetName val="실행기고및 투입현황(총괄)"/>
      <sheetName val="01AC"/>
      <sheetName val="총공사내역서"/>
      <sheetName val="전기"/>
      <sheetName val="대창(함평)"/>
      <sheetName val="대창(장성)"/>
      <sheetName val="대창(함평)-창열"/>
      <sheetName val="부대내역"/>
      <sheetName val="45,46"/>
      <sheetName val="마감LIST-1"/>
      <sheetName val="공문"/>
      <sheetName val="항목별사용내역"/>
      <sheetName val="항목별사용금액"/>
      <sheetName val="급여명세서(한국)"/>
      <sheetName val="1.노무비명세서(해동)"/>
      <sheetName val="1.노무비명세서(토목)"/>
      <sheetName val="2.노무비명세서(해동)"/>
      <sheetName val="2.노무비명세서(수직보호망)"/>
      <sheetName val="2.노무비명세서(난간대)"/>
      <sheetName val="2.사진대지"/>
      <sheetName val="3.사진대지"/>
      <sheetName val="Sheet3"/>
      <sheetName val="Sheet2"/>
      <sheetName val="공사"/>
      <sheetName val="정산내역서"/>
      <sheetName val="공조기"/>
      <sheetName val="수목표준대가"/>
      <sheetName val="JUCKEYK"/>
      <sheetName val="mcc일위대가"/>
      <sheetName val="MOTOR"/>
      <sheetName val="조명일위"/>
      <sheetName val="내역서1999.8최종"/>
      <sheetName val="6호기"/>
      <sheetName val="2000,9월 일위"/>
      <sheetName val="내역서(전기)"/>
      <sheetName val="2000년1차"/>
      <sheetName val="2000전체분"/>
      <sheetName val="총 원가계산"/>
      <sheetName val="단가일람"/>
      <sheetName val="단가일람 (2)"/>
      <sheetName val="아파트"/>
      <sheetName val="간접비계산"/>
      <sheetName val="견적공통"/>
      <sheetName val="건축"/>
      <sheetName val="입찰보고"/>
      <sheetName val="수량집계"/>
      <sheetName val="COST"/>
      <sheetName val="영창26"/>
      <sheetName val="실행예산"/>
      <sheetName val="공량산출서"/>
      <sheetName val="명세서"/>
      <sheetName val="인제내역"/>
      <sheetName val="연결임시"/>
      <sheetName val="건축내역서"/>
      <sheetName val="설비내역서"/>
      <sheetName val="전기내역서"/>
      <sheetName val="횡배수관집현황(2공구)"/>
      <sheetName val="기초일위"/>
      <sheetName val="시설일위"/>
      <sheetName val="식재일위"/>
      <sheetName val="이토변실(A3-LINE)"/>
      <sheetName val="바닥판"/>
      <sheetName val="입력DATA"/>
      <sheetName val="수량산출"/>
      <sheetName val="조명율표"/>
      <sheetName val="단위단가"/>
      <sheetName val="70%"/>
      <sheetName val="정공공사"/>
      <sheetName val="대비2"/>
      <sheetName val="일반부표"/>
      <sheetName val="노임,재료비"/>
      <sheetName val="Sheet4"/>
      <sheetName val="남대문빌딩"/>
      <sheetName val="을지"/>
      <sheetName val="맨홀수량"/>
      <sheetName val="단가조사"/>
      <sheetName val="시운전연료비"/>
      <sheetName val="재료비"/>
      <sheetName val="수량산출(음암)"/>
      <sheetName val="건축공사"/>
      <sheetName val="H-PILE수량집계"/>
      <sheetName val="주beam"/>
      <sheetName val="주소록"/>
      <sheetName val="교통대책내역"/>
      <sheetName val="22단가"/>
      <sheetName val="22산출"/>
      <sheetName val="D"/>
      <sheetName val="소방"/>
      <sheetName val="결재갑지"/>
      <sheetName val="00000"/>
      <sheetName val="연동내역"/>
      <sheetName val="판매시설"/>
      <sheetName val="별표 "/>
      <sheetName val="수간보호"/>
      <sheetName val="역T형교대(말뚝기초)"/>
      <sheetName val="2.토목공사"/>
      <sheetName val="신공항A-9(원가수정)"/>
      <sheetName val="오동"/>
      <sheetName val="대조"/>
      <sheetName val="나한"/>
      <sheetName val="해외(원화)"/>
      <sheetName val="구리토평1전기"/>
      <sheetName val="공정표"/>
      <sheetName val="일위대가 "/>
      <sheetName val="제경비"/>
      <sheetName val="금액"/>
      <sheetName val="거래처등록"/>
      <sheetName val="유리"/>
      <sheetName val="기안"/>
      <sheetName val="물가시세"/>
      <sheetName val="파일의이용"/>
      <sheetName val="1단계"/>
      <sheetName val="차수"/>
      <sheetName val="실행,원가 최종예상"/>
      <sheetName val="설계내역"/>
      <sheetName val="101동 "/>
      <sheetName val="구조"/>
      <sheetName val="총괄내역서(설계)"/>
      <sheetName val="제경비율"/>
      <sheetName val="교각1"/>
      <sheetName val="Total"/>
      <sheetName val="남양주댠가표"/>
      <sheetName val="확약서"/>
      <sheetName val="유림총괄"/>
      <sheetName val="합의경상"/>
      <sheetName val="방수"/>
      <sheetName val="A2"/>
      <sheetName val="DAN"/>
      <sheetName val="백호우계수"/>
      <sheetName val="unit 4"/>
      <sheetName val="49단가"/>
      <sheetName val="원가집계"/>
      <sheetName val="내역서 제출"/>
      <sheetName val="101동"/>
      <sheetName val="말뚝지지력산정"/>
      <sheetName val="설계명세"/>
      <sheetName val="시중노임"/>
      <sheetName val="덕전리"/>
      <sheetName val="요율"/>
      <sheetName val="단가대비표"/>
      <sheetName val="2단지내역서"/>
      <sheetName val="기초자료"/>
      <sheetName val="시설물기초"/>
      <sheetName val="산근"/>
      <sheetName val="APT"/>
      <sheetName val="주공 갑지"/>
      <sheetName val="Customer Databas"/>
      <sheetName val="철근량"/>
      <sheetName val="단가조사서"/>
      <sheetName val="견적서"/>
      <sheetName val="HVAC"/>
      <sheetName val="WORK"/>
      <sheetName val="적용기준"/>
      <sheetName val="단가대비표 (2)"/>
      <sheetName val="노무비"/>
      <sheetName val="산출2-기기동력"/>
      <sheetName val="9-1차이내역"/>
      <sheetName val="토목변경"/>
      <sheetName val="48산출"/>
      <sheetName val="EACT10"/>
      <sheetName val="대치판정"/>
      <sheetName val="집계"/>
      <sheetName val="단중표"/>
      <sheetName val="복지관 풍화암-평면"/>
      <sheetName val="밸브설치"/>
      <sheetName val="조건"/>
      <sheetName val="AV시스템"/>
      <sheetName val="평가데이터"/>
      <sheetName val="단가(1)"/>
      <sheetName val="경상직원"/>
      <sheetName val="2000노임기준"/>
      <sheetName val="식재일위대가"/>
      <sheetName val="프랜트면허"/>
      <sheetName val="간접"/>
      <sheetName val="1-1"/>
      <sheetName val="갑  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가로등관급"/>
      <sheetName val="수탁공사비"/>
      <sheetName val="도급제경비"/>
      <sheetName val="설계예산서"/>
      <sheetName val="일위대가"/>
      <sheetName val="단가산출"/>
      <sheetName val="수량집계"/>
      <sheetName val="수량산출서"/>
      <sheetName val="산출근거"/>
      <sheetName val="노임단가"/>
      <sheetName val="목차"/>
      <sheetName val="원가계산서"/>
      <sheetName val="집계표"/>
      <sheetName val="내역서"/>
      <sheetName val="일위대가표"/>
      <sheetName val="단가조사서"/>
      <sheetName val="원가계산서 (2)"/>
      <sheetName val="교각토공"/>
      <sheetName val="전-내역"/>
      <sheetName val="총집계표"/>
      <sheetName val="수량산출"/>
      <sheetName val="자재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원가"/>
      <sheetName val="총괄내"/>
      <sheetName val="내역서"/>
      <sheetName val="일위식재"/>
      <sheetName val="일위시설"/>
      <sheetName val="단가"/>
      <sheetName val="수량1"/>
      <sheetName val="수량2"/>
      <sheetName val="별산1"/>
      <sheetName val="별산2"/>
      <sheetName val="중기"/>
      <sheetName val="부표"/>
      <sheetName val="수량3"/>
      <sheetName val="수량4"/>
      <sheetName val="코드표"/>
      <sheetName val="Cell목록"/>
      <sheetName val="표지"/>
      <sheetName val="본선"/>
      <sheetName val="교차로개선"/>
      <sheetName val="조경"/>
      <sheetName val="전기"/>
      <sheetName val="통보서"/>
      <sheetName val="청구서"/>
      <sheetName val="내역"/>
      <sheetName val="04 1"/>
      <sheetName val="집계표"/>
      <sheetName val="노임"/>
      <sheetName val="단가산출서"/>
      <sheetName val="DONGA3"/>
      <sheetName val="데리네이타현황"/>
      <sheetName val="단가산출"/>
      <sheetName val="기성명세서(직영분)"/>
      <sheetName val="직영공사"/>
      <sheetName val="노무비단가"/>
      <sheetName val="노임단가"/>
      <sheetName val="백호우계수"/>
      <sheetName val="총집계표"/>
      <sheetName val="DAN"/>
      <sheetName val="#REF"/>
      <sheetName val="Sheet1 (2)"/>
      <sheetName val="현황산출서"/>
      <sheetName val="여과지동"/>
      <sheetName val="기초자료"/>
      <sheetName val="표지 (2)"/>
      <sheetName val="AS포장복구 "/>
      <sheetName val="원가계산서"/>
      <sheetName val="수자재단위당"/>
      <sheetName val="부대공사비"/>
      <sheetName val="설계산출표지"/>
      <sheetName val="을부담운반비"/>
      <sheetName val="인상효1"/>
      <sheetName val="Sheet1"/>
      <sheetName val="본공사"/>
      <sheetName val="공양식"/>
      <sheetName val="단위수량"/>
      <sheetName val="총괄내역"/>
      <sheetName val="준검 내역서"/>
      <sheetName val="시점교대"/>
      <sheetName val="시운전연료"/>
      <sheetName val="내역(중앙)"/>
      <sheetName val="터파기및재료"/>
      <sheetName val="마산방향"/>
      <sheetName val="진주방향"/>
      <sheetName val="수량집계"/>
      <sheetName val="새공통"/>
      <sheetName val="DATE"/>
      <sheetName val="유림총괄"/>
      <sheetName val="간지"/>
      <sheetName val="자재(원원+원대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위대가(가설)"/>
      <sheetName val="예산서"/>
      <sheetName val="노임단가"/>
      <sheetName val="코드표"/>
      <sheetName val="Y-WORK"/>
      <sheetName val="단가산출"/>
      <sheetName val="광양전기"/>
      <sheetName val="집계표"/>
      <sheetName val="45,46"/>
      <sheetName val="입력"/>
      <sheetName val="표지"/>
      <sheetName val="인건비"/>
      <sheetName val="기초코드"/>
      <sheetName val="인건비 "/>
      <sheetName val="노임"/>
      <sheetName val="내역서"/>
      <sheetName val="자재"/>
      <sheetName val="적용건축"/>
      <sheetName val="P.M 별"/>
      <sheetName val="일위대가표"/>
      <sheetName val="Sheet1 (2)"/>
      <sheetName val="노무비"/>
      <sheetName val="식재인부"/>
      <sheetName val="산출내역서집계표"/>
      <sheetName val="마산방향"/>
      <sheetName val="진주방향"/>
      <sheetName val="확약서"/>
      <sheetName val="일위대가(계측기설치)"/>
      <sheetName val="교통대책내역"/>
      <sheetName val="터파기및재료"/>
      <sheetName val="부대내역"/>
      <sheetName val="제품표준규격"/>
      <sheetName val="사용자정의"/>
      <sheetName val="을지"/>
      <sheetName val="일반수량총괄집계"/>
      <sheetName val="FAB별"/>
      <sheetName val="자재단가"/>
      <sheetName val="기시공토적"/>
      <sheetName val="내역서 (2)"/>
      <sheetName val="99 조정금액"/>
      <sheetName val="관급자재"/>
      <sheetName val="C-노임단가"/>
      <sheetName val="인상효1"/>
      <sheetName val="9GNG운반"/>
      <sheetName val="Total"/>
      <sheetName val="Sheet1"/>
      <sheetName val="맨홀수량"/>
      <sheetName val="DATE"/>
      <sheetName val="수자재단위당"/>
      <sheetName val="제경비최종"/>
      <sheetName val="1-4일위대가목차"/>
      <sheetName val="대치판정"/>
      <sheetName val="기초단가"/>
      <sheetName val="공비대비"/>
      <sheetName val="밸브설치"/>
      <sheetName val="#REF"/>
      <sheetName val="6PILE  (돌출)"/>
      <sheetName val="빗물받이(910-510-410)"/>
      <sheetName val="중기일위대가"/>
      <sheetName val="사  업  비  수  지  예  산  서"/>
      <sheetName val="타공종이기"/>
      <sheetName val="데리네이타현황"/>
      <sheetName val="기계단가"/>
      <sheetName val="관거공사비"/>
      <sheetName val="8.수량산출 (2)"/>
      <sheetName val="8.식재일위"/>
      <sheetName val="B시설가격"/>
      <sheetName val="단가 및 재료비"/>
      <sheetName val="2공구자재집"/>
      <sheetName val="설계예산"/>
      <sheetName val="수토공단위당"/>
      <sheetName val="단가"/>
      <sheetName val="2공종별예산조서"/>
      <sheetName val="7도장"/>
      <sheetName val="시중노임"/>
      <sheetName val="시운전연료"/>
      <sheetName val="투찰추정"/>
      <sheetName val="할증"/>
      <sheetName val="BID"/>
      <sheetName val="총괄"/>
      <sheetName val="감사패(1)"/>
      <sheetName val="Sheet2"/>
      <sheetName val="예비비계산표"/>
      <sheetName val="변수값"/>
      <sheetName val="중기상차"/>
      <sheetName val="AS복구"/>
      <sheetName val="중기터파기"/>
      <sheetName val="개인별조서"/>
      <sheetName val="마산월령동골조물량변경"/>
      <sheetName val="주요재료비(원본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출내역서"/>
      <sheetName val="원가계산서"/>
      <sheetName val="원가서"/>
      <sheetName val="일위대가(가설)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원가계산서"/>
      <sheetName val="내역서"/>
      <sheetName val="공내역서"/>
      <sheetName val="일위대가"/>
      <sheetName val="공일위대가"/>
      <sheetName val="인공산출서"/>
      <sheetName val="관급자재"/>
      <sheetName val="자재단가"/>
      <sheetName val="노임"/>
      <sheetName val="업체단가"/>
      <sheetName val="운반비"/>
      <sheetName val="중량산출서(애자류)"/>
      <sheetName val="중량산출서(전선류)"/>
      <sheetName val="중량산출서(철재)"/>
      <sheetName val="가설사무소"/>
      <sheetName val="가설사무소 (공)"/>
      <sheetName val="원가서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">
          <cell r="A6" t="str">
            <v>600V 비닐절연전선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기초자료"/>
      <sheetName val="여과지동"/>
      <sheetName val="집계표"/>
      <sheetName val="9GNG운반"/>
      <sheetName val="전기단가조사서"/>
      <sheetName val="약품공급2"/>
      <sheetName val="단가"/>
      <sheetName val="설비"/>
      <sheetName val="노임단가"/>
      <sheetName val="자재단가"/>
      <sheetName val="Sheet2"/>
      <sheetName val="원가서"/>
      <sheetName val="내역"/>
      <sheetName val="실행철강하도"/>
      <sheetName val="지급자재"/>
      <sheetName val="남양내역"/>
      <sheetName val="용수간선"/>
      <sheetName val="wall"/>
      <sheetName val="일위대가_가설_"/>
      <sheetName val="노임"/>
      <sheetName val="파이프류"/>
      <sheetName val="일위대가(가설)"/>
      <sheetName val="기기리스트"/>
      <sheetName val="일위대가(1)"/>
      <sheetName val="96보완계획7.12"/>
      <sheetName val="근거서"/>
      <sheetName val="코드표"/>
      <sheetName val="단가산출"/>
      <sheetName val="건축내역"/>
      <sheetName val="건축원가계산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지촌덕평"/>
      <sheetName val="지잡비"/>
      <sheetName val="사업비"/>
      <sheetName val="발계비교"/>
      <sheetName val="발부비"/>
      <sheetName val="1덕평흑석"/>
      <sheetName val="1공잡비"/>
      <sheetName val="2흑석옥성"/>
      <sheetName val="2공잡비"/>
      <sheetName val="수의"/>
      <sheetName val="수잡비"/>
      <sheetName val="00"/>
      <sheetName val="문광당총"/>
      <sheetName val="문당총잡비"/>
      <sheetName val="11"/>
      <sheetName val="청천내"/>
      <sheetName val="청천잡"/>
      <sheetName val="일위대가"/>
      <sheetName val="여과지동"/>
      <sheetName val="기초자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대비"/>
      <sheetName val="예산"/>
      <sheetName val="간지"/>
      <sheetName val="입찰"/>
      <sheetName val="내역"/>
      <sheetName val="목록"/>
      <sheetName val="대가"/>
      <sheetName val="자재"/>
      <sheetName val="노임"/>
      <sheetName val="공정표"/>
      <sheetName val="1단계"/>
      <sheetName val="청천내"/>
    </sheetNames>
    <sheetDataSet>
      <sheetData sheetId="0"/>
      <sheetData sheetId="1"/>
      <sheetData sheetId="2"/>
      <sheetData sheetId="3"/>
      <sheetData sheetId="4"/>
      <sheetData sheetId="5">
        <row r="3">
          <cell r="D3" t="str">
            <v>소나무(강릉/특수)R30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원가계산서"/>
      <sheetName val="내역서"/>
      <sheetName val="공내역서"/>
      <sheetName val="일위대가"/>
      <sheetName val="공일위대가"/>
      <sheetName val="인공산출서"/>
      <sheetName val="관급자재"/>
      <sheetName val="자재단가"/>
      <sheetName val="노임"/>
      <sheetName val="업체단가"/>
      <sheetName val="운반비"/>
      <sheetName val="중량산출서(애자류)"/>
      <sheetName val="중량산출서(전선류)"/>
      <sheetName val="중량산출서(철재)"/>
      <sheetName val="가설사무소"/>
      <sheetName val="가설사무소 (공)"/>
      <sheetName val="원가계산서 "/>
      <sheetName val="내역서 (공)"/>
      <sheetName val="일위대가 (공)"/>
      <sheetName val="중량산출서애자류"/>
      <sheetName val="중량산출서전선류"/>
      <sheetName val="중량산출서철재"/>
      <sheetName val="목록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">
          <cell r="A6" t="str">
            <v>600V 비닐절연전선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기본DATA"/>
      <sheetName val="원가"/>
      <sheetName val="총괄표"/>
      <sheetName val="1"/>
      <sheetName val="2"/>
      <sheetName val="3"/>
      <sheetName val="4"/>
      <sheetName val="5"/>
      <sheetName val="6"/>
      <sheetName val="7"/>
      <sheetName val="일위총괄"/>
      <sheetName val="일위대가"/>
      <sheetName val="관급"/>
      <sheetName val="단가산출"/>
      <sheetName val="원가계산갑지"/>
      <sheetName val="Sheet3"/>
      <sheetName val="노무비"/>
      <sheetName val="입찰안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원가계산서"/>
      <sheetName val="내역서"/>
      <sheetName val="공내역서"/>
      <sheetName val="일위대가"/>
      <sheetName val="공일위대가"/>
      <sheetName val="인공산출서"/>
      <sheetName val="관급자재"/>
      <sheetName val="자재단가"/>
      <sheetName val="노임"/>
      <sheetName val="업체단가"/>
      <sheetName val="운반비"/>
      <sheetName val="중량산출서(애자류)"/>
      <sheetName val="중량산출서(전선류)"/>
      <sheetName val="중량산출서(철재)"/>
      <sheetName val="가설사무소"/>
      <sheetName val="가설사무소 (공)"/>
      <sheetName val="원가계산서 "/>
      <sheetName val="내역서 (공)"/>
      <sheetName val="일위대가 (공)"/>
      <sheetName val="중량산출서애자류"/>
      <sheetName val="중량산출서전선류"/>
      <sheetName val="중량산출서철재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">
          <cell r="A6" t="str">
            <v>600V 비닐절연전선</v>
          </cell>
          <cell r="B6" t="str">
            <v>IV 2.0mm</v>
          </cell>
          <cell r="C6" t="str">
            <v>m</v>
          </cell>
          <cell r="D6">
            <v>810</v>
          </cell>
          <cell r="E6">
            <v>114</v>
          </cell>
          <cell r="F6">
            <v>857</v>
          </cell>
          <cell r="G6">
            <v>105</v>
          </cell>
          <cell r="L6">
            <v>105</v>
          </cell>
        </row>
        <row r="7">
          <cell r="A7" t="str">
            <v>600V 비닐절연전선</v>
          </cell>
          <cell r="B7" t="str">
            <v>IV 5.5㎟</v>
          </cell>
          <cell r="C7" t="str">
            <v>m</v>
          </cell>
          <cell r="D7">
            <v>810</v>
          </cell>
          <cell r="E7">
            <v>213</v>
          </cell>
          <cell r="F7">
            <v>857</v>
          </cell>
          <cell r="G7">
            <v>201</v>
          </cell>
          <cell r="L7">
            <v>201</v>
          </cell>
        </row>
        <row r="8">
          <cell r="A8" t="str">
            <v>경동연선</v>
          </cell>
          <cell r="B8" t="str">
            <v>BC 14㎟</v>
          </cell>
          <cell r="C8" t="str">
            <v>m</v>
          </cell>
          <cell r="D8">
            <v>825</v>
          </cell>
          <cell r="E8">
            <v>758</v>
          </cell>
          <cell r="F8">
            <v>842</v>
          </cell>
          <cell r="G8">
            <v>159</v>
          </cell>
          <cell r="L8">
            <v>758</v>
          </cell>
        </row>
        <row r="9">
          <cell r="A9" t="str">
            <v>경동연선</v>
          </cell>
          <cell r="B9" t="str">
            <v>BC 38㎟</v>
          </cell>
          <cell r="C9" t="str">
            <v>m</v>
          </cell>
          <cell r="D9">
            <v>825</v>
          </cell>
          <cell r="E9">
            <v>1683</v>
          </cell>
          <cell r="F9">
            <v>842</v>
          </cell>
          <cell r="G9">
            <v>241</v>
          </cell>
          <cell r="L9">
            <v>1683</v>
          </cell>
        </row>
        <row r="10">
          <cell r="A10" t="str">
            <v>경동연선</v>
          </cell>
          <cell r="B10" t="str">
            <v>BC 60㎟</v>
          </cell>
          <cell r="C10" t="str">
            <v>m</v>
          </cell>
          <cell r="D10">
            <v>825</v>
          </cell>
          <cell r="E10">
            <v>2793</v>
          </cell>
          <cell r="F10">
            <v>842</v>
          </cell>
          <cell r="G10">
            <v>132</v>
          </cell>
          <cell r="L10">
            <v>2793</v>
          </cell>
        </row>
        <row r="11">
          <cell r="A11" t="str">
            <v>600V 가교PE 케이블</v>
          </cell>
          <cell r="B11" t="str">
            <v>CV 1Cx60㎟</v>
          </cell>
          <cell r="C11" t="str">
            <v>m</v>
          </cell>
          <cell r="D11">
            <v>814</v>
          </cell>
          <cell r="E11">
            <v>2588</v>
          </cell>
          <cell r="F11">
            <v>866</v>
          </cell>
          <cell r="G11">
            <v>2160</v>
          </cell>
          <cell r="L11">
            <v>2160</v>
          </cell>
        </row>
        <row r="12">
          <cell r="A12" t="str">
            <v>600V 가교PE 케이블</v>
          </cell>
          <cell r="B12" t="str">
            <v>CV 1Cx200㎟</v>
          </cell>
          <cell r="C12" t="str">
            <v>m</v>
          </cell>
          <cell r="D12">
            <v>814</v>
          </cell>
          <cell r="E12">
            <v>9686</v>
          </cell>
          <cell r="F12">
            <v>866</v>
          </cell>
          <cell r="G12">
            <v>8084</v>
          </cell>
          <cell r="L12">
            <v>8084</v>
          </cell>
        </row>
        <row r="13">
          <cell r="A13" t="str">
            <v>600V 가교PE 케이블</v>
          </cell>
          <cell r="B13" t="str">
            <v>CV 2Cx5.5㎟</v>
          </cell>
          <cell r="C13" t="str">
            <v>m</v>
          </cell>
          <cell r="D13">
            <v>814</v>
          </cell>
          <cell r="E13">
            <v>820</v>
          </cell>
          <cell r="F13">
            <v>866</v>
          </cell>
          <cell r="G13">
            <v>685</v>
          </cell>
          <cell r="L13">
            <v>685</v>
          </cell>
        </row>
        <row r="14">
          <cell r="A14" t="str">
            <v>600V 가교PE 케이블</v>
          </cell>
          <cell r="B14" t="str">
            <v>CV 2Cx8㎟</v>
          </cell>
          <cell r="C14" t="str">
            <v>m</v>
          </cell>
          <cell r="D14">
            <v>814</v>
          </cell>
          <cell r="E14">
            <v>1034</v>
          </cell>
          <cell r="F14">
            <v>866</v>
          </cell>
          <cell r="G14">
            <v>863</v>
          </cell>
          <cell r="L14">
            <v>863</v>
          </cell>
        </row>
        <row r="15">
          <cell r="A15" t="str">
            <v>600V 가교PE 케이블</v>
          </cell>
          <cell r="B15" t="str">
            <v>CV 4Cx8㎟</v>
          </cell>
          <cell r="C15" t="str">
            <v>m</v>
          </cell>
          <cell r="D15">
            <v>814</v>
          </cell>
          <cell r="E15">
            <v>1731</v>
          </cell>
          <cell r="F15">
            <v>866</v>
          </cell>
          <cell r="G15">
            <v>1445</v>
          </cell>
          <cell r="L15">
            <v>1445</v>
          </cell>
        </row>
        <row r="16">
          <cell r="A16" t="str">
            <v>600V 가교PE 케이블</v>
          </cell>
          <cell r="B16" t="str">
            <v>CV 4Cx22㎟</v>
          </cell>
          <cell r="C16" t="str">
            <v>m</v>
          </cell>
          <cell r="D16">
            <v>814</v>
          </cell>
          <cell r="E16">
            <v>4199</v>
          </cell>
          <cell r="F16">
            <v>866</v>
          </cell>
          <cell r="G16">
            <v>3504</v>
          </cell>
          <cell r="L16">
            <v>3504</v>
          </cell>
        </row>
        <row r="17">
          <cell r="A17" t="str">
            <v>6.9KV 가교PE케이블</v>
          </cell>
          <cell r="B17" t="str">
            <v>6.9kV CV 1Cx38㎟</v>
          </cell>
          <cell r="C17" t="str">
            <v>m</v>
          </cell>
          <cell r="D17">
            <v>815</v>
          </cell>
          <cell r="E17">
            <v>4058</v>
          </cell>
          <cell r="F17">
            <v>866</v>
          </cell>
          <cell r="G17">
            <v>3324</v>
          </cell>
          <cell r="L17">
            <v>3324</v>
          </cell>
        </row>
        <row r="18">
          <cell r="A18" t="str">
            <v>접지용전선</v>
          </cell>
          <cell r="B18" t="str">
            <v>GV 1.6mm</v>
          </cell>
          <cell r="C18" t="str">
            <v>m</v>
          </cell>
          <cell r="D18">
            <v>811</v>
          </cell>
          <cell r="E18">
            <v>167</v>
          </cell>
          <cell r="F18">
            <v>858</v>
          </cell>
          <cell r="G18">
            <v>155</v>
          </cell>
          <cell r="L18">
            <v>155</v>
          </cell>
        </row>
        <row r="19">
          <cell r="A19" t="str">
            <v>접지용전선</v>
          </cell>
          <cell r="B19" t="str">
            <v>GV 2.0mm</v>
          </cell>
          <cell r="C19" t="str">
            <v>m</v>
          </cell>
          <cell r="D19">
            <v>811</v>
          </cell>
          <cell r="E19">
            <v>221</v>
          </cell>
          <cell r="F19">
            <v>858</v>
          </cell>
          <cell r="G19">
            <v>206</v>
          </cell>
          <cell r="L19">
            <v>206</v>
          </cell>
        </row>
        <row r="20">
          <cell r="A20" t="str">
            <v>접지용전선</v>
          </cell>
          <cell r="B20" t="str">
            <v>GV 3.5㎟</v>
          </cell>
          <cell r="C20" t="str">
            <v>m</v>
          </cell>
          <cell r="D20">
            <v>811</v>
          </cell>
          <cell r="E20">
            <v>270</v>
          </cell>
          <cell r="F20">
            <v>858</v>
          </cell>
          <cell r="G20">
            <v>251</v>
          </cell>
          <cell r="L20">
            <v>251</v>
          </cell>
        </row>
        <row r="21">
          <cell r="A21" t="str">
            <v>접지용전선</v>
          </cell>
          <cell r="B21" t="str">
            <v>GV 5.5㎟</v>
          </cell>
          <cell r="C21" t="str">
            <v>m</v>
          </cell>
          <cell r="D21">
            <v>811</v>
          </cell>
          <cell r="E21">
            <v>367</v>
          </cell>
          <cell r="F21">
            <v>858</v>
          </cell>
          <cell r="G21">
            <v>342</v>
          </cell>
          <cell r="L21">
            <v>342</v>
          </cell>
        </row>
        <row r="22">
          <cell r="A22" t="str">
            <v>접지용전선</v>
          </cell>
          <cell r="B22" t="str">
            <v>GV 14㎟</v>
          </cell>
          <cell r="C22" t="str">
            <v>m</v>
          </cell>
          <cell r="D22">
            <v>811</v>
          </cell>
          <cell r="E22">
            <v>946</v>
          </cell>
          <cell r="F22">
            <v>858</v>
          </cell>
          <cell r="G22">
            <v>881</v>
          </cell>
          <cell r="L22">
            <v>881</v>
          </cell>
        </row>
        <row r="23">
          <cell r="A23" t="str">
            <v>접지용전선</v>
          </cell>
          <cell r="B23" t="str">
            <v>GV 22㎟</v>
          </cell>
          <cell r="C23" t="str">
            <v>m</v>
          </cell>
          <cell r="D23">
            <v>811</v>
          </cell>
          <cell r="E23">
            <v>1313</v>
          </cell>
          <cell r="F23">
            <v>858</v>
          </cell>
          <cell r="G23">
            <v>1223</v>
          </cell>
          <cell r="L23">
            <v>1223</v>
          </cell>
        </row>
        <row r="24">
          <cell r="A24" t="str">
            <v>접지용전선</v>
          </cell>
          <cell r="B24" t="str">
            <v>GV 38㎟</v>
          </cell>
          <cell r="C24" t="str">
            <v>m</v>
          </cell>
          <cell r="D24">
            <v>811</v>
          </cell>
          <cell r="E24">
            <v>1978</v>
          </cell>
          <cell r="F24">
            <v>858</v>
          </cell>
          <cell r="G24">
            <v>1843</v>
          </cell>
          <cell r="L24">
            <v>1843</v>
          </cell>
        </row>
        <row r="25">
          <cell r="A25" t="str">
            <v>접지용전선</v>
          </cell>
          <cell r="B25" t="str">
            <v>GV 60㎟</v>
          </cell>
          <cell r="C25" t="str">
            <v>m</v>
          </cell>
          <cell r="D25">
            <v>811</v>
          </cell>
          <cell r="E25">
            <v>3128</v>
          </cell>
          <cell r="F25">
            <v>858</v>
          </cell>
          <cell r="G25">
            <v>2913</v>
          </cell>
          <cell r="L25">
            <v>2913</v>
          </cell>
        </row>
        <row r="26">
          <cell r="A26" t="str">
            <v>600V 내화전선 FR-8</v>
          </cell>
          <cell r="B26" t="str">
            <v>FR-8 2Cx14㎟</v>
          </cell>
          <cell r="C26" t="str">
            <v>m</v>
          </cell>
          <cell r="D26">
            <v>814</v>
          </cell>
          <cell r="E26">
            <v>3641</v>
          </cell>
          <cell r="F26">
            <v>864</v>
          </cell>
          <cell r="G26">
            <v>2947</v>
          </cell>
          <cell r="L26">
            <v>2947</v>
          </cell>
        </row>
        <row r="27">
          <cell r="A27" t="str">
            <v>600V 내화전선 FR-8</v>
          </cell>
          <cell r="B27" t="str">
            <v>FR-8 2Cx8㎟</v>
          </cell>
          <cell r="C27" t="str">
            <v>m</v>
          </cell>
          <cell r="D27">
            <v>814</v>
          </cell>
          <cell r="E27">
            <v>2709</v>
          </cell>
          <cell r="F27">
            <v>864</v>
          </cell>
          <cell r="G27">
            <v>2193</v>
          </cell>
          <cell r="L27">
            <v>2193</v>
          </cell>
        </row>
        <row r="28">
          <cell r="A28" t="str">
            <v>제어용비닐케이블</v>
          </cell>
          <cell r="B28" t="str">
            <v>CVV-SB 2Cx2.0㎟</v>
          </cell>
          <cell r="C28" t="str">
            <v>m</v>
          </cell>
          <cell r="D28">
            <v>813</v>
          </cell>
          <cell r="E28">
            <v>837</v>
          </cell>
          <cell r="F28">
            <v>860</v>
          </cell>
          <cell r="G28">
            <v>711</v>
          </cell>
          <cell r="L28">
            <v>711</v>
          </cell>
        </row>
        <row r="29">
          <cell r="A29" t="str">
            <v>CABLE HAED</v>
          </cell>
          <cell r="B29" t="str">
            <v>6.9kV 1Cx38㎟</v>
          </cell>
          <cell r="C29" t="str">
            <v>EA</v>
          </cell>
          <cell r="D29">
            <v>832</v>
          </cell>
          <cell r="E29">
            <v>103800</v>
          </cell>
          <cell r="F29">
            <v>879</v>
          </cell>
          <cell r="G29">
            <v>103800</v>
          </cell>
          <cell r="L29">
            <v>103800</v>
          </cell>
        </row>
        <row r="30">
          <cell r="A30" t="str">
            <v>압착터미날</v>
          </cell>
          <cell r="B30" t="str">
            <v>8 ㎟</v>
          </cell>
          <cell r="C30" t="str">
            <v>EA</v>
          </cell>
          <cell r="D30">
            <v>830</v>
          </cell>
          <cell r="E30">
            <v>77</v>
          </cell>
          <cell r="F30">
            <v>877</v>
          </cell>
          <cell r="G30">
            <v>39</v>
          </cell>
          <cell r="L30">
            <v>39</v>
          </cell>
        </row>
        <row r="31">
          <cell r="A31" t="str">
            <v>압착터미날</v>
          </cell>
          <cell r="B31" t="str">
            <v>14 ㎟</v>
          </cell>
          <cell r="C31" t="str">
            <v>EA</v>
          </cell>
          <cell r="D31">
            <v>830</v>
          </cell>
          <cell r="E31">
            <v>107</v>
          </cell>
          <cell r="F31">
            <v>877</v>
          </cell>
          <cell r="G31">
            <v>91</v>
          </cell>
          <cell r="L31">
            <v>91</v>
          </cell>
        </row>
        <row r="32">
          <cell r="A32" t="str">
            <v>압착터미날</v>
          </cell>
          <cell r="B32" t="str">
            <v>22 ㎟</v>
          </cell>
          <cell r="C32" t="str">
            <v>EA</v>
          </cell>
          <cell r="D32">
            <v>830</v>
          </cell>
          <cell r="E32">
            <v>137</v>
          </cell>
          <cell r="F32">
            <v>877</v>
          </cell>
          <cell r="G32">
            <v>117</v>
          </cell>
          <cell r="L32">
            <v>117</v>
          </cell>
        </row>
        <row r="33">
          <cell r="A33" t="str">
            <v>압착터미날</v>
          </cell>
          <cell r="B33" t="str">
            <v>60 ㎟</v>
          </cell>
          <cell r="C33" t="str">
            <v>EA</v>
          </cell>
          <cell r="D33">
            <v>830</v>
          </cell>
          <cell r="E33">
            <v>350</v>
          </cell>
          <cell r="F33">
            <v>877</v>
          </cell>
          <cell r="G33">
            <v>403</v>
          </cell>
          <cell r="L33">
            <v>350</v>
          </cell>
        </row>
        <row r="34">
          <cell r="A34" t="str">
            <v>압착터미날</v>
          </cell>
          <cell r="B34" t="str">
            <v>100 ㎟</v>
          </cell>
          <cell r="C34" t="str">
            <v>EA</v>
          </cell>
          <cell r="D34">
            <v>830</v>
          </cell>
          <cell r="E34">
            <v>540</v>
          </cell>
          <cell r="F34">
            <v>877</v>
          </cell>
          <cell r="G34">
            <v>455</v>
          </cell>
          <cell r="L34">
            <v>455</v>
          </cell>
        </row>
        <row r="35">
          <cell r="A35" t="str">
            <v>동 관 단 자</v>
          </cell>
          <cell r="B35" t="str">
            <v>2H0LE 200㎟</v>
          </cell>
          <cell r="C35" t="str">
            <v>EA</v>
          </cell>
          <cell r="D35">
            <v>830</v>
          </cell>
          <cell r="E35">
            <v>5350</v>
          </cell>
          <cell r="F35">
            <v>877</v>
          </cell>
          <cell r="G35">
            <v>4090</v>
          </cell>
          <cell r="L35">
            <v>4090</v>
          </cell>
        </row>
        <row r="36">
          <cell r="A36" t="str">
            <v>터미널캡</v>
          </cell>
          <cell r="B36" t="str">
            <v>60㎟</v>
          </cell>
          <cell r="C36" t="str">
            <v>EA</v>
          </cell>
          <cell r="D36">
            <v>830</v>
          </cell>
          <cell r="E36">
            <v>32</v>
          </cell>
          <cell r="F36">
            <v>877</v>
          </cell>
          <cell r="G36">
            <v>22</v>
          </cell>
          <cell r="L36">
            <v>22</v>
          </cell>
        </row>
        <row r="37">
          <cell r="A37" t="str">
            <v>접지슬리브</v>
          </cell>
          <cell r="B37" t="str">
            <v>60-60 38㎟</v>
          </cell>
          <cell r="C37" t="str">
            <v>EA</v>
          </cell>
          <cell r="D37">
            <v>903</v>
          </cell>
          <cell r="E37">
            <v>1500</v>
          </cell>
          <cell r="F37">
            <v>946</v>
          </cell>
          <cell r="G37">
            <v>1500</v>
          </cell>
          <cell r="L37">
            <v>1500</v>
          </cell>
        </row>
        <row r="38">
          <cell r="A38" t="str">
            <v>강제전선관</v>
          </cell>
          <cell r="B38" t="str">
            <v>ST 16C</v>
          </cell>
          <cell r="C38" t="str">
            <v>m</v>
          </cell>
          <cell r="D38">
            <v>835</v>
          </cell>
          <cell r="E38">
            <v>1100</v>
          </cell>
          <cell r="F38">
            <v>887</v>
          </cell>
          <cell r="G38">
            <v>1040</v>
          </cell>
          <cell r="H38">
            <v>419</v>
          </cell>
          <cell r="I38">
            <v>932</v>
          </cell>
          <cell r="L38">
            <v>932</v>
          </cell>
        </row>
        <row r="39">
          <cell r="A39" t="str">
            <v>강제전선관</v>
          </cell>
          <cell r="B39" t="str">
            <v>ST 22C</v>
          </cell>
          <cell r="C39" t="str">
            <v>m</v>
          </cell>
          <cell r="D39">
            <v>835</v>
          </cell>
          <cell r="E39">
            <v>1400</v>
          </cell>
          <cell r="F39">
            <v>887</v>
          </cell>
          <cell r="G39">
            <v>1332</v>
          </cell>
          <cell r="H39">
            <v>419</v>
          </cell>
          <cell r="I39">
            <v>1192</v>
          </cell>
          <cell r="L39">
            <v>1192</v>
          </cell>
        </row>
        <row r="40">
          <cell r="A40" t="str">
            <v>강제전선관</v>
          </cell>
          <cell r="B40" t="str">
            <v>ST 28C</v>
          </cell>
          <cell r="C40" t="str">
            <v>m</v>
          </cell>
          <cell r="D40">
            <v>835</v>
          </cell>
          <cell r="E40">
            <v>1825</v>
          </cell>
          <cell r="F40">
            <v>887</v>
          </cell>
          <cell r="G40">
            <v>1739</v>
          </cell>
          <cell r="H40">
            <v>419</v>
          </cell>
          <cell r="I40">
            <v>1566</v>
          </cell>
          <cell r="L40">
            <v>1566</v>
          </cell>
        </row>
        <row r="41">
          <cell r="A41" t="str">
            <v>강제전선관</v>
          </cell>
          <cell r="B41" t="str">
            <v>ST 36C</v>
          </cell>
          <cell r="C41" t="str">
            <v>m</v>
          </cell>
          <cell r="D41">
            <v>835</v>
          </cell>
          <cell r="E41">
            <v>2225</v>
          </cell>
          <cell r="F41">
            <v>887</v>
          </cell>
          <cell r="G41">
            <v>2135</v>
          </cell>
          <cell r="H41">
            <v>419</v>
          </cell>
          <cell r="I41">
            <v>1921</v>
          </cell>
          <cell r="L41">
            <v>1921</v>
          </cell>
        </row>
        <row r="42">
          <cell r="A42" t="str">
            <v>강제전선관</v>
          </cell>
          <cell r="B42" t="str">
            <v>ST 42C</v>
          </cell>
          <cell r="C42" t="str">
            <v>m</v>
          </cell>
          <cell r="D42">
            <v>835</v>
          </cell>
          <cell r="E42">
            <v>2575</v>
          </cell>
          <cell r="F42">
            <v>887</v>
          </cell>
          <cell r="G42">
            <v>2474</v>
          </cell>
          <cell r="H42">
            <v>419</v>
          </cell>
          <cell r="I42">
            <v>2224</v>
          </cell>
          <cell r="L42">
            <v>2224</v>
          </cell>
        </row>
        <row r="43">
          <cell r="A43" t="str">
            <v>강제전선관</v>
          </cell>
          <cell r="B43" t="str">
            <v>ST 54C</v>
          </cell>
          <cell r="C43" t="str">
            <v>m</v>
          </cell>
          <cell r="D43">
            <v>835</v>
          </cell>
          <cell r="E43">
            <v>3600</v>
          </cell>
          <cell r="F43">
            <v>887</v>
          </cell>
          <cell r="G43">
            <v>3450</v>
          </cell>
          <cell r="H43">
            <v>419</v>
          </cell>
          <cell r="I43">
            <v>3104</v>
          </cell>
          <cell r="L43">
            <v>3104</v>
          </cell>
        </row>
        <row r="44">
          <cell r="A44" t="str">
            <v>경질비닐 전선관</v>
          </cell>
          <cell r="B44" t="str">
            <v>HI-PVC 16C</v>
          </cell>
          <cell r="C44" t="str">
            <v>m</v>
          </cell>
          <cell r="D44">
            <v>839</v>
          </cell>
          <cell r="E44">
            <v>460</v>
          </cell>
          <cell r="F44">
            <v>882</v>
          </cell>
          <cell r="G44">
            <v>268</v>
          </cell>
          <cell r="L44">
            <v>268</v>
          </cell>
        </row>
        <row r="45">
          <cell r="A45" t="str">
            <v>경질비닐 전선관</v>
          </cell>
          <cell r="B45" t="str">
            <v>HI-PVC 22C</v>
          </cell>
          <cell r="C45" t="str">
            <v>m</v>
          </cell>
          <cell r="D45">
            <v>839</v>
          </cell>
          <cell r="E45">
            <v>555</v>
          </cell>
          <cell r="F45">
            <v>882</v>
          </cell>
          <cell r="G45">
            <v>322</v>
          </cell>
          <cell r="L45">
            <v>322</v>
          </cell>
        </row>
        <row r="46">
          <cell r="A46" t="str">
            <v>파상형경질PE전선관</v>
          </cell>
          <cell r="B46" t="str">
            <v>30mm</v>
          </cell>
          <cell r="C46" t="str">
            <v>m</v>
          </cell>
          <cell r="D46">
            <v>840</v>
          </cell>
          <cell r="E46">
            <v>470</v>
          </cell>
          <cell r="F46">
            <v>883</v>
          </cell>
          <cell r="G46">
            <v>270</v>
          </cell>
          <cell r="L46">
            <v>270</v>
          </cell>
        </row>
        <row r="47">
          <cell r="A47" t="str">
            <v>파상형경질PE전선관</v>
          </cell>
          <cell r="B47" t="str">
            <v>40mm</v>
          </cell>
          <cell r="C47" t="str">
            <v>m</v>
          </cell>
          <cell r="D47">
            <v>840</v>
          </cell>
          <cell r="E47">
            <v>690</v>
          </cell>
          <cell r="F47">
            <v>883</v>
          </cell>
          <cell r="G47">
            <v>410</v>
          </cell>
          <cell r="L47">
            <v>410</v>
          </cell>
        </row>
        <row r="48">
          <cell r="A48" t="str">
            <v>FLX 전선관</v>
          </cell>
          <cell r="B48" t="str">
            <v>16C</v>
          </cell>
          <cell r="C48" t="str">
            <v>m</v>
          </cell>
          <cell r="D48">
            <v>836</v>
          </cell>
          <cell r="E48">
            <v>700</v>
          </cell>
          <cell r="F48">
            <v>885</v>
          </cell>
          <cell r="G48">
            <v>930</v>
          </cell>
          <cell r="H48">
            <v>418</v>
          </cell>
          <cell r="I48">
            <v>630</v>
          </cell>
          <cell r="L48">
            <v>630</v>
          </cell>
        </row>
        <row r="49">
          <cell r="A49" t="str">
            <v>노말밴드</v>
          </cell>
          <cell r="B49" t="str">
            <v>아연도 36C</v>
          </cell>
          <cell r="C49" t="str">
            <v>EA</v>
          </cell>
          <cell r="D49">
            <v>835</v>
          </cell>
          <cell r="E49">
            <v>2500</v>
          </cell>
          <cell r="F49">
            <v>888</v>
          </cell>
          <cell r="G49">
            <v>2250</v>
          </cell>
          <cell r="L49">
            <v>2250</v>
          </cell>
        </row>
        <row r="50">
          <cell r="A50" t="str">
            <v>노말밴드</v>
          </cell>
          <cell r="B50" t="str">
            <v>아연도 42C</v>
          </cell>
          <cell r="C50" t="str">
            <v>EA</v>
          </cell>
          <cell r="D50">
            <v>835</v>
          </cell>
          <cell r="E50">
            <v>3250</v>
          </cell>
          <cell r="F50">
            <v>888</v>
          </cell>
          <cell r="G50">
            <v>2925</v>
          </cell>
          <cell r="L50">
            <v>2925</v>
          </cell>
        </row>
        <row r="51">
          <cell r="A51" t="str">
            <v>노말밴드</v>
          </cell>
          <cell r="B51" t="str">
            <v>아연도 54C</v>
          </cell>
          <cell r="C51" t="str">
            <v>EA</v>
          </cell>
          <cell r="D51">
            <v>835</v>
          </cell>
          <cell r="E51">
            <v>4625</v>
          </cell>
          <cell r="F51">
            <v>888</v>
          </cell>
          <cell r="G51">
            <v>4160</v>
          </cell>
          <cell r="L51">
            <v>4160</v>
          </cell>
        </row>
        <row r="52">
          <cell r="A52" t="str">
            <v>파이프크램프</v>
          </cell>
          <cell r="B52" t="str">
            <v>16C</v>
          </cell>
          <cell r="C52" t="str">
            <v>EA</v>
          </cell>
          <cell r="D52">
            <v>835</v>
          </cell>
          <cell r="E52">
            <v>270</v>
          </cell>
          <cell r="F52">
            <v>882</v>
          </cell>
          <cell r="G52">
            <v>250</v>
          </cell>
          <cell r="L52">
            <v>250</v>
          </cell>
        </row>
        <row r="53">
          <cell r="A53" t="str">
            <v>파이프크램프</v>
          </cell>
          <cell r="B53" t="str">
            <v>22C</v>
          </cell>
          <cell r="C53" t="str">
            <v>EA</v>
          </cell>
          <cell r="D53">
            <v>835</v>
          </cell>
          <cell r="E53">
            <v>300</v>
          </cell>
          <cell r="F53">
            <v>882</v>
          </cell>
          <cell r="G53">
            <v>285</v>
          </cell>
          <cell r="L53">
            <v>285</v>
          </cell>
        </row>
        <row r="54">
          <cell r="A54" t="str">
            <v>파이프크램프</v>
          </cell>
          <cell r="B54" t="str">
            <v>36C</v>
          </cell>
          <cell r="C54" t="str">
            <v>EA</v>
          </cell>
          <cell r="D54">
            <v>835</v>
          </cell>
          <cell r="E54">
            <v>420</v>
          </cell>
          <cell r="F54">
            <v>882</v>
          </cell>
          <cell r="G54">
            <v>405</v>
          </cell>
          <cell r="L54">
            <v>405</v>
          </cell>
        </row>
        <row r="55">
          <cell r="A55" t="str">
            <v>파이프크램프</v>
          </cell>
          <cell r="B55" t="str">
            <v>42C</v>
          </cell>
          <cell r="C55" t="str">
            <v>EA</v>
          </cell>
          <cell r="D55">
            <v>835</v>
          </cell>
          <cell r="E55">
            <v>460</v>
          </cell>
          <cell r="F55">
            <v>882</v>
          </cell>
          <cell r="G55">
            <v>530</v>
          </cell>
          <cell r="L55">
            <v>460</v>
          </cell>
        </row>
        <row r="56">
          <cell r="A56" t="str">
            <v>파이프크램프</v>
          </cell>
          <cell r="B56" t="str">
            <v>54C</v>
          </cell>
          <cell r="C56" t="str">
            <v>EA</v>
          </cell>
          <cell r="D56">
            <v>835</v>
          </cell>
          <cell r="E56">
            <v>550</v>
          </cell>
          <cell r="F56">
            <v>882</v>
          </cell>
          <cell r="G56">
            <v>540</v>
          </cell>
          <cell r="L56">
            <v>540</v>
          </cell>
        </row>
        <row r="57">
          <cell r="A57" t="str">
            <v>파이프행거</v>
          </cell>
          <cell r="B57" t="str">
            <v>36 C</v>
          </cell>
          <cell r="C57" t="str">
            <v>EA</v>
          </cell>
          <cell r="D57">
            <v>835</v>
          </cell>
          <cell r="E57">
            <v>660</v>
          </cell>
          <cell r="F57">
            <v>882</v>
          </cell>
          <cell r="G57">
            <v>640</v>
          </cell>
          <cell r="L57">
            <v>640</v>
          </cell>
        </row>
        <row r="58">
          <cell r="A58" t="str">
            <v>아우트레트박스</v>
          </cell>
          <cell r="B58" t="str">
            <v>8각 54mm</v>
          </cell>
          <cell r="C58" t="str">
            <v>EA</v>
          </cell>
          <cell r="D58">
            <v>841</v>
          </cell>
          <cell r="E58">
            <v>714</v>
          </cell>
          <cell r="F58">
            <v>899</v>
          </cell>
          <cell r="G58">
            <v>480</v>
          </cell>
          <cell r="L58">
            <v>480</v>
          </cell>
        </row>
        <row r="59">
          <cell r="A59" t="str">
            <v>아우트레트박스</v>
          </cell>
          <cell r="B59" t="str">
            <v>중형 4각 54mm</v>
          </cell>
          <cell r="C59" t="str">
            <v>EA</v>
          </cell>
          <cell r="D59">
            <v>841</v>
          </cell>
          <cell r="E59">
            <v>832</v>
          </cell>
          <cell r="F59">
            <v>861</v>
          </cell>
          <cell r="G59">
            <v>1170</v>
          </cell>
          <cell r="L59">
            <v>832</v>
          </cell>
        </row>
        <row r="60">
          <cell r="A60" t="str">
            <v>스위치박스</v>
          </cell>
          <cell r="B60" t="str">
            <v>1 개용 54 mm</v>
          </cell>
          <cell r="C60" t="str">
            <v>EA</v>
          </cell>
          <cell r="D60">
            <v>841</v>
          </cell>
          <cell r="E60">
            <v>668</v>
          </cell>
          <cell r="F60">
            <v>899</v>
          </cell>
          <cell r="G60">
            <v>440</v>
          </cell>
          <cell r="L60">
            <v>440</v>
          </cell>
        </row>
        <row r="61">
          <cell r="A61" t="str">
            <v>스위치박스</v>
          </cell>
          <cell r="B61" t="str">
            <v>2 개용 54 mm</v>
          </cell>
          <cell r="C61" t="str">
            <v>EA</v>
          </cell>
          <cell r="D61">
            <v>841</v>
          </cell>
          <cell r="E61">
            <v>701</v>
          </cell>
          <cell r="F61">
            <v>899</v>
          </cell>
          <cell r="G61">
            <v>560</v>
          </cell>
          <cell r="H61">
            <v>391</v>
          </cell>
          <cell r="I61">
            <v>932</v>
          </cell>
          <cell r="L61">
            <v>560</v>
          </cell>
        </row>
        <row r="62">
          <cell r="A62" t="str">
            <v>박스커버-8 각</v>
          </cell>
          <cell r="B62" t="str">
            <v>둥근구멍 (오목)</v>
          </cell>
          <cell r="C62" t="str">
            <v>EA</v>
          </cell>
          <cell r="D62">
            <v>843</v>
          </cell>
          <cell r="E62">
            <v>400</v>
          </cell>
          <cell r="F62">
            <v>899</v>
          </cell>
          <cell r="G62">
            <v>200</v>
          </cell>
          <cell r="H62">
            <v>391</v>
          </cell>
          <cell r="I62">
            <v>1192</v>
          </cell>
          <cell r="L62">
            <v>200</v>
          </cell>
        </row>
        <row r="63">
          <cell r="A63" t="str">
            <v>박스커버-8 각</v>
          </cell>
          <cell r="B63" t="str">
            <v>둥근구멍 (평)</v>
          </cell>
          <cell r="C63" t="str">
            <v>EA</v>
          </cell>
          <cell r="D63">
            <v>843</v>
          </cell>
          <cell r="E63">
            <v>350</v>
          </cell>
          <cell r="F63">
            <v>899</v>
          </cell>
          <cell r="G63">
            <v>160</v>
          </cell>
          <cell r="H63">
            <v>391</v>
          </cell>
          <cell r="I63">
            <v>1566</v>
          </cell>
          <cell r="L63">
            <v>160</v>
          </cell>
        </row>
        <row r="64">
          <cell r="A64" t="str">
            <v>박스커버-4 각</v>
          </cell>
          <cell r="B64" t="str">
            <v>둥근구멍 (오목)</v>
          </cell>
          <cell r="C64" t="str">
            <v>EA</v>
          </cell>
          <cell r="D64">
            <v>843</v>
          </cell>
          <cell r="E64">
            <v>400</v>
          </cell>
          <cell r="F64">
            <v>899</v>
          </cell>
          <cell r="G64">
            <v>200</v>
          </cell>
          <cell r="H64">
            <v>391</v>
          </cell>
          <cell r="I64">
            <v>1921</v>
          </cell>
          <cell r="L64">
            <v>200</v>
          </cell>
        </row>
        <row r="65">
          <cell r="A65" t="str">
            <v>박스커버-4 각</v>
          </cell>
          <cell r="B65" t="str">
            <v>둥근구멍 (평)</v>
          </cell>
          <cell r="C65" t="str">
            <v>EA</v>
          </cell>
          <cell r="D65">
            <v>843</v>
          </cell>
          <cell r="E65">
            <v>350</v>
          </cell>
          <cell r="F65">
            <v>866</v>
          </cell>
          <cell r="G65">
            <v>2431</v>
          </cell>
          <cell r="H65">
            <v>391</v>
          </cell>
          <cell r="I65">
            <v>2224</v>
          </cell>
          <cell r="L65">
            <v>350</v>
          </cell>
        </row>
        <row r="66">
          <cell r="A66" t="str">
            <v>풀박스</v>
          </cell>
          <cell r="B66" t="str">
            <v>150 x 150 x 100</v>
          </cell>
          <cell r="C66" t="str">
            <v>EA</v>
          </cell>
          <cell r="D66">
            <v>840</v>
          </cell>
          <cell r="E66">
            <v>2353</v>
          </cell>
          <cell r="F66">
            <v>899</v>
          </cell>
          <cell r="G66">
            <v>2330</v>
          </cell>
          <cell r="H66">
            <v>391</v>
          </cell>
          <cell r="I66">
            <v>3104</v>
          </cell>
          <cell r="L66">
            <v>2330</v>
          </cell>
        </row>
        <row r="67">
          <cell r="A67" t="str">
            <v>풀박스</v>
          </cell>
          <cell r="B67" t="str">
            <v>200 x 200 x 100</v>
          </cell>
          <cell r="C67" t="str">
            <v>EA</v>
          </cell>
          <cell r="D67">
            <v>840</v>
          </cell>
          <cell r="E67">
            <v>3647</v>
          </cell>
          <cell r="F67">
            <v>899</v>
          </cell>
          <cell r="G67">
            <v>3230</v>
          </cell>
          <cell r="H67">
            <v>391</v>
          </cell>
          <cell r="I67">
            <v>3950</v>
          </cell>
          <cell r="L67">
            <v>3230</v>
          </cell>
        </row>
        <row r="68">
          <cell r="A68" t="str">
            <v>풀박스</v>
          </cell>
          <cell r="B68" t="str">
            <v>300 x 300 x 200</v>
          </cell>
          <cell r="C68" t="str">
            <v>EA</v>
          </cell>
          <cell r="D68">
            <v>840</v>
          </cell>
          <cell r="E68">
            <v>7647</v>
          </cell>
          <cell r="F68">
            <v>899</v>
          </cell>
          <cell r="G68">
            <v>6800</v>
          </cell>
          <cell r="H68">
            <v>391</v>
          </cell>
          <cell r="I68">
            <v>307</v>
          </cell>
          <cell r="L68">
            <v>6800</v>
          </cell>
        </row>
        <row r="69">
          <cell r="A69" t="str">
            <v>풀박스</v>
          </cell>
          <cell r="B69" t="str">
            <v>400 x 400 x 200</v>
          </cell>
          <cell r="C69" t="str">
            <v>EA</v>
          </cell>
          <cell r="D69">
            <v>840</v>
          </cell>
          <cell r="E69">
            <v>12000</v>
          </cell>
          <cell r="F69">
            <v>899</v>
          </cell>
          <cell r="G69">
            <v>10540</v>
          </cell>
          <cell r="H69">
            <v>391</v>
          </cell>
          <cell r="I69">
            <v>368</v>
          </cell>
          <cell r="L69">
            <v>10540</v>
          </cell>
        </row>
        <row r="70">
          <cell r="A70" t="str">
            <v>레이스웨이-BODY</v>
          </cell>
          <cell r="B70" t="str">
            <v>BODY 70 x 40</v>
          </cell>
          <cell r="C70" t="str">
            <v>m</v>
          </cell>
          <cell r="D70">
            <v>845</v>
          </cell>
          <cell r="E70">
            <v>2940</v>
          </cell>
          <cell r="F70">
            <v>898</v>
          </cell>
          <cell r="G70">
            <v>2500</v>
          </cell>
          <cell r="H70">
            <v>391</v>
          </cell>
          <cell r="I70">
            <v>710</v>
          </cell>
          <cell r="L70">
            <v>2500</v>
          </cell>
        </row>
        <row r="71">
          <cell r="A71" t="str">
            <v>레이스웨이-COVER</v>
          </cell>
          <cell r="B71" t="str">
            <v>COVER 70 x 40</v>
          </cell>
          <cell r="C71" t="str">
            <v>m</v>
          </cell>
          <cell r="D71">
            <v>845</v>
          </cell>
          <cell r="E71">
            <v>1350</v>
          </cell>
          <cell r="F71">
            <v>898</v>
          </cell>
          <cell r="G71">
            <v>1150</v>
          </cell>
          <cell r="L71">
            <v>1150</v>
          </cell>
        </row>
        <row r="72">
          <cell r="A72" t="str">
            <v>레이스웨이-JOINER</v>
          </cell>
          <cell r="B72" t="str">
            <v>JOINER 70 x 40</v>
          </cell>
          <cell r="C72" t="str">
            <v>개</v>
          </cell>
          <cell r="D72">
            <v>845</v>
          </cell>
          <cell r="E72">
            <v>1650</v>
          </cell>
          <cell r="F72">
            <v>898</v>
          </cell>
          <cell r="G72">
            <v>940</v>
          </cell>
          <cell r="L72">
            <v>940</v>
          </cell>
        </row>
        <row r="73">
          <cell r="A73" t="str">
            <v>레이스웨이-END CAP</v>
          </cell>
          <cell r="B73" t="str">
            <v>END CAP 70 x 40</v>
          </cell>
          <cell r="C73" t="str">
            <v>개</v>
          </cell>
          <cell r="D73">
            <v>845</v>
          </cell>
          <cell r="E73">
            <v>740</v>
          </cell>
          <cell r="F73">
            <v>898</v>
          </cell>
          <cell r="G73">
            <v>680</v>
          </cell>
          <cell r="L73">
            <v>680</v>
          </cell>
        </row>
        <row r="74">
          <cell r="A74" t="str">
            <v>기구용금구</v>
          </cell>
          <cell r="B74" t="str">
            <v>70 x 40</v>
          </cell>
          <cell r="C74" t="str">
            <v>개</v>
          </cell>
          <cell r="D74">
            <v>845</v>
          </cell>
          <cell r="E74">
            <v>500</v>
          </cell>
          <cell r="F74">
            <v>898</v>
          </cell>
          <cell r="G74">
            <v>430</v>
          </cell>
          <cell r="H74">
            <v>390</v>
          </cell>
          <cell r="I74">
            <v>630</v>
          </cell>
          <cell r="L74">
            <v>430</v>
          </cell>
        </row>
        <row r="75">
          <cell r="A75" t="str">
            <v>HANGER</v>
          </cell>
          <cell r="B75" t="str">
            <v>"C"형</v>
          </cell>
          <cell r="C75" t="str">
            <v>개</v>
          </cell>
          <cell r="D75">
            <v>845</v>
          </cell>
          <cell r="E75">
            <v>1960</v>
          </cell>
          <cell r="F75">
            <v>898</v>
          </cell>
          <cell r="G75">
            <v>1800</v>
          </cell>
          <cell r="H75">
            <v>390</v>
          </cell>
          <cell r="I75">
            <v>820</v>
          </cell>
          <cell r="L75">
            <v>1800</v>
          </cell>
        </row>
        <row r="76">
          <cell r="A76" t="str">
            <v>CABLE TRAY</v>
          </cell>
          <cell r="B76" t="str">
            <v>W300x100Hx2.3t</v>
          </cell>
          <cell r="C76" t="str">
            <v>m</v>
          </cell>
          <cell r="D76">
            <v>847</v>
          </cell>
          <cell r="E76">
            <v>9500</v>
          </cell>
          <cell r="F76">
            <v>895</v>
          </cell>
          <cell r="G76">
            <v>9000</v>
          </cell>
          <cell r="H76">
            <v>390</v>
          </cell>
          <cell r="I76">
            <v>1360</v>
          </cell>
          <cell r="L76">
            <v>9000</v>
          </cell>
        </row>
        <row r="77">
          <cell r="A77" t="str">
            <v>CABLE TRAY</v>
          </cell>
          <cell r="B77" t="str">
            <v>W600x100Hx2.3t</v>
          </cell>
          <cell r="C77" t="str">
            <v>m</v>
          </cell>
          <cell r="D77">
            <v>847</v>
          </cell>
          <cell r="E77">
            <v>11350</v>
          </cell>
          <cell r="F77">
            <v>895</v>
          </cell>
          <cell r="G77">
            <v>10300</v>
          </cell>
          <cell r="L77">
            <v>10300</v>
          </cell>
        </row>
        <row r="78">
          <cell r="A78" t="str">
            <v>CABLE TRAY COVER</v>
          </cell>
          <cell r="B78" t="str">
            <v>W600</v>
          </cell>
          <cell r="C78" t="str">
            <v>m</v>
          </cell>
          <cell r="D78">
            <v>847</v>
          </cell>
          <cell r="E78">
            <v>19700</v>
          </cell>
          <cell r="F78">
            <v>871</v>
          </cell>
          <cell r="G78">
            <v>2625</v>
          </cell>
          <cell r="L78">
            <v>19700</v>
          </cell>
        </row>
        <row r="79">
          <cell r="A79" t="str">
            <v>HORIZONTAL ELBOW</v>
          </cell>
          <cell r="B79" t="str">
            <v>W300x100H x2.3t</v>
          </cell>
          <cell r="C79" t="str">
            <v>EA</v>
          </cell>
          <cell r="D79">
            <v>847</v>
          </cell>
          <cell r="E79">
            <v>12100</v>
          </cell>
          <cell r="F79">
            <v>895</v>
          </cell>
          <cell r="G79">
            <v>13500</v>
          </cell>
          <cell r="L79">
            <v>12100</v>
          </cell>
        </row>
        <row r="80">
          <cell r="A80" t="str">
            <v>VERTICAL ELBOW</v>
          </cell>
          <cell r="B80" t="str">
            <v>W600 x100Hx2.3t</v>
          </cell>
          <cell r="C80" t="str">
            <v>EA</v>
          </cell>
          <cell r="D80">
            <v>847</v>
          </cell>
          <cell r="E80">
            <v>14100</v>
          </cell>
          <cell r="F80">
            <v>895</v>
          </cell>
          <cell r="G80">
            <v>16000</v>
          </cell>
          <cell r="L80">
            <v>14100</v>
          </cell>
        </row>
        <row r="81">
          <cell r="A81" t="str">
            <v>HORIZOTAL TEE</v>
          </cell>
          <cell r="B81" t="str">
            <v>W300x 100Hx2.3t</v>
          </cell>
          <cell r="C81" t="str">
            <v>EA</v>
          </cell>
          <cell r="D81">
            <v>847</v>
          </cell>
          <cell r="E81">
            <v>20100</v>
          </cell>
          <cell r="F81">
            <v>895</v>
          </cell>
          <cell r="G81">
            <v>16200</v>
          </cell>
          <cell r="L81">
            <v>16200</v>
          </cell>
        </row>
        <row r="82">
          <cell r="A82" t="str">
            <v>HORIZOTAL TEE</v>
          </cell>
          <cell r="B82" t="str">
            <v>W600x 100Hx2.3t</v>
          </cell>
          <cell r="C82" t="str">
            <v>EA</v>
          </cell>
          <cell r="D82">
            <v>847</v>
          </cell>
          <cell r="E82">
            <v>26900</v>
          </cell>
          <cell r="F82">
            <v>895</v>
          </cell>
          <cell r="G82">
            <v>20600</v>
          </cell>
          <cell r="L82">
            <v>20600</v>
          </cell>
        </row>
        <row r="83">
          <cell r="A83" t="str">
            <v>JOINT CONNECTOR</v>
          </cell>
          <cell r="B83" t="str">
            <v>100H</v>
          </cell>
          <cell r="C83" t="str">
            <v>EA</v>
          </cell>
          <cell r="D83">
            <v>847</v>
          </cell>
          <cell r="E83">
            <v>1100</v>
          </cell>
          <cell r="F83">
            <v>895</v>
          </cell>
          <cell r="G83">
            <v>1000</v>
          </cell>
          <cell r="L83">
            <v>1000</v>
          </cell>
        </row>
        <row r="84">
          <cell r="A84" t="str">
            <v>SHANK BOLT &amp; NUT</v>
          </cell>
          <cell r="B84" t="str">
            <v>아연도</v>
          </cell>
          <cell r="C84" t="str">
            <v>EA</v>
          </cell>
          <cell r="D84">
            <v>847</v>
          </cell>
          <cell r="E84">
            <v>110</v>
          </cell>
          <cell r="F84">
            <v>895</v>
          </cell>
          <cell r="G84">
            <v>100</v>
          </cell>
          <cell r="L84">
            <v>100</v>
          </cell>
        </row>
        <row r="85">
          <cell r="A85" t="str">
            <v>BOINDING JUMPER</v>
          </cell>
          <cell r="B85" t="str">
            <v>38mm2</v>
          </cell>
          <cell r="C85" t="str">
            <v>EA</v>
          </cell>
          <cell r="D85">
            <v>847</v>
          </cell>
          <cell r="E85">
            <v>2750</v>
          </cell>
          <cell r="F85">
            <v>871</v>
          </cell>
          <cell r="G85">
            <v>445</v>
          </cell>
          <cell r="L85">
            <v>2750</v>
          </cell>
        </row>
        <row r="86">
          <cell r="A86" t="str">
            <v>HOLD DOWN CLAMP</v>
          </cell>
          <cell r="B86" t="str">
            <v>STEEL 2.3t</v>
          </cell>
          <cell r="C86" t="str">
            <v>EA</v>
          </cell>
          <cell r="D86">
            <v>847</v>
          </cell>
          <cell r="E86">
            <v>350</v>
          </cell>
          <cell r="F86">
            <v>895</v>
          </cell>
          <cell r="G86">
            <v>150</v>
          </cell>
          <cell r="L86">
            <v>150</v>
          </cell>
        </row>
        <row r="87">
          <cell r="A87" t="str">
            <v>U-CHANNEL</v>
          </cell>
          <cell r="B87" t="str">
            <v>41x41x2.6T</v>
          </cell>
          <cell r="C87" t="str">
            <v>m</v>
          </cell>
          <cell r="D87">
            <v>847</v>
          </cell>
          <cell r="E87">
            <v>2800</v>
          </cell>
          <cell r="F87">
            <v>894</v>
          </cell>
          <cell r="G87">
            <v>2800</v>
          </cell>
          <cell r="L87">
            <v>2800</v>
          </cell>
        </row>
        <row r="88">
          <cell r="A88" t="str">
            <v>매입콘센트-접지</v>
          </cell>
          <cell r="B88" t="str">
            <v>15A 250V-2구</v>
          </cell>
          <cell r="C88" t="str">
            <v>EA</v>
          </cell>
          <cell r="D88">
            <v>820</v>
          </cell>
          <cell r="E88">
            <v>550</v>
          </cell>
          <cell r="F88">
            <v>948</v>
          </cell>
          <cell r="G88">
            <v>1140</v>
          </cell>
          <cell r="H88">
            <v>417</v>
          </cell>
          <cell r="I88">
            <v>1258</v>
          </cell>
          <cell r="L88">
            <v>1140</v>
          </cell>
        </row>
        <row r="89">
          <cell r="A89" t="str">
            <v>방수콘센트</v>
          </cell>
          <cell r="B89" t="str">
            <v>15A-250V-2구</v>
          </cell>
          <cell r="C89" t="str">
            <v>EA</v>
          </cell>
          <cell r="D89">
            <v>820</v>
          </cell>
          <cell r="E89">
            <v>999</v>
          </cell>
          <cell r="F89">
            <v>950</v>
          </cell>
          <cell r="G89">
            <v>2510</v>
          </cell>
          <cell r="L89">
            <v>2510</v>
          </cell>
        </row>
        <row r="90">
          <cell r="A90" t="str">
            <v>매입1로스위치</v>
          </cell>
          <cell r="B90" t="str">
            <v>15A 250V 1구</v>
          </cell>
          <cell r="C90" t="str">
            <v>EA</v>
          </cell>
          <cell r="D90">
            <v>907</v>
          </cell>
          <cell r="E90">
            <v>2082</v>
          </cell>
          <cell r="F90">
            <v>950</v>
          </cell>
          <cell r="G90">
            <v>1260</v>
          </cell>
          <cell r="L90">
            <v>1260</v>
          </cell>
        </row>
        <row r="91">
          <cell r="A91" t="str">
            <v>매입1로스위치</v>
          </cell>
          <cell r="B91" t="str">
            <v>15A 250V 2구</v>
          </cell>
          <cell r="C91" t="str">
            <v>EA</v>
          </cell>
          <cell r="D91">
            <v>907</v>
          </cell>
          <cell r="E91">
            <v>2931</v>
          </cell>
          <cell r="F91">
            <v>950</v>
          </cell>
          <cell r="G91">
            <v>1980</v>
          </cell>
          <cell r="L91">
            <v>1980</v>
          </cell>
        </row>
        <row r="92">
          <cell r="A92" t="str">
            <v>매입3로스위치</v>
          </cell>
          <cell r="B92" t="str">
            <v>15A 250V  1구</v>
          </cell>
          <cell r="C92" t="str">
            <v>EA</v>
          </cell>
          <cell r="D92">
            <v>907</v>
          </cell>
          <cell r="E92">
            <v>2313</v>
          </cell>
          <cell r="F92">
            <v>950</v>
          </cell>
          <cell r="G92">
            <v>1440</v>
          </cell>
          <cell r="L92">
            <v>1440</v>
          </cell>
        </row>
        <row r="93">
          <cell r="A93" t="str">
            <v>접지봉</v>
          </cell>
          <cell r="B93" t="str">
            <v>φ16 x 1800mm</v>
          </cell>
          <cell r="C93" t="str">
            <v>본</v>
          </cell>
          <cell r="D93">
            <v>903</v>
          </cell>
          <cell r="E93">
            <v>4900</v>
          </cell>
          <cell r="F93">
            <v>946</v>
          </cell>
          <cell r="G93">
            <v>4500</v>
          </cell>
          <cell r="L93">
            <v>4500</v>
          </cell>
        </row>
        <row r="94">
          <cell r="A94" t="str">
            <v>접지봉</v>
          </cell>
          <cell r="B94" t="str">
            <v>φ18 x 2400mm</v>
          </cell>
          <cell r="C94" t="str">
            <v>본</v>
          </cell>
          <cell r="D94">
            <v>903</v>
          </cell>
          <cell r="E94">
            <v>7300</v>
          </cell>
          <cell r="F94">
            <v>946</v>
          </cell>
          <cell r="G94">
            <v>6500</v>
          </cell>
          <cell r="H94">
            <v>388</v>
          </cell>
          <cell r="I94">
            <v>1540</v>
          </cell>
          <cell r="L94">
            <v>6500</v>
          </cell>
        </row>
        <row r="95">
          <cell r="A95" t="str">
            <v>접지봉 콘넥터</v>
          </cell>
          <cell r="B95" t="str">
            <v>Φ16(U-BOLT형)</v>
          </cell>
          <cell r="C95" t="str">
            <v>EA</v>
          </cell>
          <cell r="D95">
            <v>903</v>
          </cell>
          <cell r="E95">
            <v>3500</v>
          </cell>
          <cell r="F95">
            <v>946</v>
          </cell>
          <cell r="G95">
            <v>3000</v>
          </cell>
          <cell r="L95">
            <v>3000</v>
          </cell>
        </row>
        <row r="96">
          <cell r="A96" t="str">
            <v>접지봉 콘넥터</v>
          </cell>
          <cell r="B96" t="str">
            <v>Φ19(U-BOLT형)</v>
          </cell>
          <cell r="C96" t="str">
            <v>EA</v>
          </cell>
          <cell r="D96">
            <v>903</v>
          </cell>
          <cell r="E96">
            <v>4000</v>
          </cell>
          <cell r="F96">
            <v>946</v>
          </cell>
          <cell r="G96">
            <v>3500</v>
          </cell>
          <cell r="L96">
            <v>3500</v>
          </cell>
        </row>
        <row r="97">
          <cell r="A97" t="str">
            <v>접지단자함</v>
          </cell>
          <cell r="B97" t="str">
            <v>7 회로용</v>
          </cell>
          <cell r="C97" t="str">
            <v>면</v>
          </cell>
          <cell r="D97">
            <v>903</v>
          </cell>
          <cell r="E97">
            <v>72000</v>
          </cell>
          <cell r="F97">
            <v>946</v>
          </cell>
          <cell r="G97">
            <v>65000</v>
          </cell>
          <cell r="L97">
            <v>65000</v>
          </cell>
        </row>
        <row r="98">
          <cell r="A98" t="str">
            <v>접지저항저감제</v>
          </cell>
          <cell r="B98" t="str">
            <v>아스판 10 Kg</v>
          </cell>
          <cell r="C98" t="str">
            <v>포</v>
          </cell>
          <cell r="D98">
            <v>827</v>
          </cell>
          <cell r="E98">
            <v>714</v>
          </cell>
          <cell r="F98">
            <v>946</v>
          </cell>
          <cell r="G98">
            <v>20000</v>
          </cell>
          <cell r="L98">
            <v>20000</v>
          </cell>
        </row>
        <row r="99">
          <cell r="A99" t="str">
            <v>달대볼트(SST'L)</v>
          </cell>
          <cell r="B99" t="str">
            <v>φ9x1000mm</v>
          </cell>
          <cell r="C99" t="str">
            <v>EA</v>
          </cell>
          <cell r="D99">
            <v>364</v>
          </cell>
          <cell r="E99">
            <v>482</v>
          </cell>
          <cell r="F99">
            <v>882</v>
          </cell>
          <cell r="G99">
            <v>630</v>
          </cell>
          <cell r="L99">
            <v>482</v>
          </cell>
        </row>
        <row r="100">
          <cell r="A100" t="str">
            <v>인써트</v>
          </cell>
          <cell r="B100" t="str">
            <v>φ9mm(주물)</v>
          </cell>
          <cell r="C100" t="str">
            <v>EA</v>
          </cell>
          <cell r="D100">
            <v>98</v>
          </cell>
          <cell r="E100">
            <v>40</v>
          </cell>
          <cell r="F100">
            <v>80</v>
          </cell>
          <cell r="G100">
            <v>180</v>
          </cell>
          <cell r="L100">
            <v>40</v>
          </cell>
        </row>
        <row r="101">
          <cell r="A101" t="str">
            <v>형광등기구 보강대</v>
          </cell>
          <cell r="B101" t="str">
            <v>스프링형 M BAR</v>
          </cell>
          <cell r="C101" t="str">
            <v>SET</v>
          </cell>
          <cell r="D101">
            <v>827</v>
          </cell>
          <cell r="E101">
            <v>701</v>
          </cell>
          <cell r="F101">
            <v>956</v>
          </cell>
          <cell r="G101">
            <v>5500</v>
          </cell>
          <cell r="L101">
            <v>5500</v>
          </cell>
        </row>
        <row r="102">
          <cell r="A102" t="str">
            <v>다운라이트 보강대</v>
          </cell>
          <cell r="B102" t="str">
            <v>스프링형 M-BAR</v>
          </cell>
          <cell r="C102" t="str">
            <v>SET</v>
          </cell>
          <cell r="D102">
            <v>828</v>
          </cell>
          <cell r="E102">
            <v>400</v>
          </cell>
          <cell r="F102">
            <v>956</v>
          </cell>
          <cell r="G102">
            <v>4000</v>
          </cell>
          <cell r="L102">
            <v>4000</v>
          </cell>
        </row>
        <row r="103">
          <cell r="A103" t="str">
            <v>박스커버-8 각</v>
          </cell>
          <cell r="B103" t="str">
            <v>둥근구멍 (평)</v>
          </cell>
          <cell r="C103" t="str">
            <v>EA</v>
          </cell>
          <cell r="D103">
            <v>828</v>
          </cell>
          <cell r="E103">
            <v>350</v>
          </cell>
          <cell r="F103">
            <v>883</v>
          </cell>
          <cell r="G103">
            <v>180</v>
          </cell>
          <cell r="L103">
            <v>180</v>
          </cell>
        </row>
        <row r="104">
          <cell r="A104" t="str">
            <v>박스커버-4 각</v>
          </cell>
          <cell r="B104" t="str">
            <v>둥근구멍 (오목)</v>
          </cell>
          <cell r="C104" t="str">
            <v>EA</v>
          </cell>
          <cell r="D104">
            <v>828</v>
          </cell>
          <cell r="E104">
            <v>400</v>
          </cell>
          <cell r="F104">
            <v>883</v>
          </cell>
          <cell r="G104">
            <v>220</v>
          </cell>
          <cell r="L104">
            <v>220</v>
          </cell>
        </row>
        <row r="105">
          <cell r="A105" t="str">
            <v>박스커버-4 각</v>
          </cell>
          <cell r="B105" t="str">
            <v>둥근구멍 (평)</v>
          </cell>
          <cell r="C105" t="str">
            <v>EA</v>
          </cell>
          <cell r="D105">
            <v>828</v>
          </cell>
          <cell r="E105">
            <v>350</v>
          </cell>
          <cell r="L105">
            <v>350</v>
          </cell>
        </row>
        <row r="106">
          <cell r="A106" t="str">
            <v>풀박스</v>
          </cell>
          <cell r="B106" t="str">
            <v>100 x 100 x 50</v>
          </cell>
          <cell r="C106" t="str">
            <v>EA</v>
          </cell>
          <cell r="D106">
            <v>825</v>
          </cell>
          <cell r="E106">
            <v>1411</v>
          </cell>
          <cell r="F106">
            <v>883</v>
          </cell>
          <cell r="G106">
            <v>1480</v>
          </cell>
          <cell r="H106">
            <v>388</v>
          </cell>
          <cell r="I106">
            <v>1370</v>
          </cell>
          <cell r="L106">
            <v>1370</v>
          </cell>
        </row>
        <row r="107">
          <cell r="A107" t="str">
            <v>풀박스</v>
          </cell>
          <cell r="B107" t="str">
            <v>100 x 100 x 100</v>
          </cell>
          <cell r="C107" t="str">
            <v>EA</v>
          </cell>
          <cell r="D107">
            <v>825</v>
          </cell>
          <cell r="E107">
            <v>1882</v>
          </cell>
          <cell r="F107">
            <v>883</v>
          </cell>
          <cell r="G107">
            <v>1750</v>
          </cell>
          <cell r="H107">
            <v>388</v>
          </cell>
          <cell r="I107">
            <v>1830</v>
          </cell>
          <cell r="L107">
            <v>1750</v>
          </cell>
        </row>
        <row r="108">
          <cell r="A108" t="str">
            <v>풀박스</v>
          </cell>
          <cell r="B108" t="str">
            <v>150 x 150 x 100</v>
          </cell>
          <cell r="C108" t="str">
            <v>EA</v>
          </cell>
          <cell r="D108">
            <v>825</v>
          </cell>
          <cell r="E108">
            <v>2353</v>
          </cell>
          <cell r="F108">
            <v>883</v>
          </cell>
          <cell r="G108">
            <v>2470</v>
          </cell>
          <cell r="H108">
            <v>388</v>
          </cell>
          <cell r="I108">
            <v>2290</v>
          </cell>
          <cell r="L108">
            <v>2290</v>
          </cell>
        </row>
        <row r="109">
          <cell r="A109" t="str">
            <v>풀박스</v>
          </cell>
          <cell r="B109" t="str">
            <v>150 x 150 x 150</v>
          </cell>
          <cell r="C109" t="str">
            <v>EA</v>
          </cell>
          <cell r="D109">
            <v>825</v>
          </cell>
          <cell r="E109">
            <v>2765</v>
          </cell>
          <cell r="F109">
            <v>883</v>
          </cell>
          <cell r="G109">
            <v>2740</v>
          </cell>
          <cell r="H109">
            <v>388</v>
          </cell>
          <cell r="I109">
            <v>2690</v>
          </cell>
          <cell r="L109">
            <v>2690</v>
          </cell>
        </row>
        <row r="110">
          <cell r="A110" t="str">
            <v>풀박스</v>
          </cell>
          <cell r="B110" t="str">
            <v>200 x 200 x 150</v>
          </cell>
          <cell r="C110" t="str">
            <v>EA</v>
          </cell>
          <cell r="D110">
            <v>825</v>
          </cell>
          <cell r="E110">
            <v>4588</v>
          </cell>
          <cell r="F110">
            <v>883</v>
          </cell>
          <cell r="G110">
            <v>4050</v>
          </cell>
          <cell r="H110">
            <v>388</v>
          </cell>
          <cell r="I110">
            <v>4460</v>
          </cell>
          <cell r="L110">
            <v>4050</v>
          </cell>
        </row>
        <row r="111">
          <cell r="A111" t="str">
            <v>풀박스</v>
          </cell>
          <cell r="B111" t="str">
            <v>300 x 300 x 150</v>
          </cell>
          <cell r="C111" t="str">
            <v>EA</v>
          </cell>
          <cell r="D111">
            <v>825</v>
          </cell>
          <cell r="E111">
            <v>6765</v>
          </cell>
          <cell r="F111">
            <v>883</v>
          </cell>
          <cell r="G111">
            <v>6390</v>
          </cell>
          <cell r="H111">
            <v>388</v>
          </cell>
          <cell r="I111">
            <v>6570</v>
          </cell>
          <cell r="L111">
            <v>6390</v>
          </cell>
        </row>
        <row r="112">
          <cell r="A112" t="str">
            <v>풀박스</v>
          </cell>
          <cell r="B112" t="str">
            <v>500 x 500 x 300</v>
          </cell>
          <cell r="C112" t="str">
            <v>EA</v>
          </cell>
          <cell r="D112">
            <v>825</v>
          </cell>
          <cell r="E112">
            <v>25882</v>
          </cell>
          <cell r="F112">
            <v>883</v>
          </cell>
          <cell r="G112">
            <v>22500</v>
          </cell>
          <cell r="H112">
            <v>388</v>
          </cell>
          <cell r="I112">
            <v>25150</v>
          </cell>
          <cell r="L112">
            <v>22500</v>
          </cell>
        </row>
        <row r="113">
          <cell r="A113" t="str">
            <v>FLOOR BOX</v>
          </cell>
          <cell r="B113" t="str">
            <v>300 x 200 x 150</v>
          </cell>
          <cell r="C113" t="str">
            <v>EA</v>
          </cell>
          <cell r="D113">
            <v>836</v>
          </cell>
          <cell r="E113">
            <v>65000</v>
          </cell>
          <cell r="F113">
            <v>875</v>
          </cell>
          <cell r="G113">
            <v>65000</v>
          </cell>
          <cell r="L113">
            <v>65000</v>
          </cell>
        </row>
        <row r="114">
          <cell r="A114" t="str">
            <v>레이스웨이-BODY</v>
          </cell>
          <cell r="B114" t="str">
            <v>BODY 70 x 40</v>
          </cell>
          <cell r="C114" t="str">
            <v>m</v>
          </cell>
          <cell r="D114">
            <v>830</v>
          </cell>
          <cell r="E114">
            <v>2940</v>
          </cell>
          <cell r="F114">
            <v>881</v>
          </cell>
          <cell r="G114">
            <v>2940</v>
          </cell>
          <cell r="L114">
            <v>2940</v>
          </cell>
        </row>
        <row r="115">
          <cell r="A115" t="str">
            <v>레이스웨이-COVER</v>
          </cell>
          <cell r="B115" t="str">
            <v>COVER 70 x 40</v>
          </cell>
          <cell r="C115" t="str">
            <v>m</v>
          </cell>
          <cell r="D115">
            <v>830</v>
          </cell>
          <cell r="E115">
            <v>1350</v>
          </cell>
          <cell r="F115">
            <v>881</v>
          </cell>
          <cell r="G115">
            <v>1350</v>
          </cell>
          <cell r="L115">
            <v>1350</v>
          </cell>
        </row>
        <row r="116">
          <cell r="A116" t="str">
            <v>VERTICAL ELBOW</v>
          </cell>
          <cell r="B116" t="str">
            <v>W600x150Hx2.6t</v>
          </cell>
          <cell r="C116" t="str">
            <v>EA</v>
          </cell>
          <cell r="D116">
            <v>833</v>
          </cell>
          <cell r="E116">
            <v>25560</v>
          </cell>
          <cell r="F116">
            <v>879</v>
          </cell>
          <cell r="G116">
            <v>48200</v>
          </cell>
          <cell r="L116">
            <v>25560</v>
          </cell>
        </row>
        <row r="117">
          <cell r="A117" t="str">
            <v>레이스웨이-JOINER</v>
          </cell>
          <cell r="B117" t="str">
            <v>JOINER 70 x 40</v>
          </cell>
          <cell r="C117" t="str">
            <v>개</v>
          </cell>
          <cell r="D117">
            <v>830</v>
          </cell>
          <cell r="E117">
            <v>1650</v>
          </cell>
          <cell r="F117">
            <v>881</v>
          </cell>
          <cell r="G117">
            <v>1650</v>
          </cell>
          <cell r="L117">
            <v>1650</v>
          </cell>
        </row>
        <row r="118">
          <cell r="A118" t="str">
            <v>레이스웨이-END CAP</v>
          </cell>
          <cell r="B118" t="str">
            <v>END CAP 70 x 40</v>
          </cell>
          <cell r="C118" t="str">
            <v>개</v>
          </cell>
          <cell r="D118">
            <v>830</v>
          </cell>
          <cell r="E118">
            <v>740</v>
          </cell>
          <cell r="F118">
            <v>881</v>
          </cell>
          <cell r="G118">
            <v>740</v>
          </cell>
          <cell r="L118">
            <v>740</v>
          </cell>
        </row>
        <row r="119">
          <cell r="A119" t="str">
            <v>기구용금구</v>
          </cell>
          <cell r="B119" t="str">
            <v>70 x 40</v>
          </cell>
          <cell r="C119" t="str">
            <v>개</v>
          </cell>
          <cell r="D119">
            <v>830</v>
          </cell>
          <cell r="E119">
            <v>500</v>
          </cell>
          <cell r="F119">
            <v>881</v>
          </cell>
          <cell r="G119">
            <v>500</v>
          </cell>
          <cell r="L119">
            <v>500</v>
          </cell>
        </row>
        <row r="120">
          <cell r="A120" t="str">
            <v>HANGER</v>
          </cell>
          <cell r="B120" t="str">
            <v>HANGER-"A"형</v>
          </cell>
          <cell r="C120" t="str">
            <v>개</v>
          </cell>
          <cell r="D120">
            <v>830</v>
          </cell>
          <cell r="E120">
            <v>960</v>
          </cell>
          <cell r="F120">
            <v>881</v>
          </cell>
          <cell r="G120">
            <v>960</v>
          </cell>
          <cell r="L120">
            <v>960</v>
          </cell>
        </row>
        <row r="121">
          <cell r="A121" t="str">
            <v>HANGER</v>
          </cell>
          <cell r="B121" t="str">
            <v>HANGER-"C"형</v>
          </cell>
          <cell r="C121" t="str">
            <v>개</v>
          </cell>
          <cell r="D121">
            <v>830</v>
          </cell>
          <cell r="E121">
            <v>1960</v>
          </cell>
          <cell r="F121">
            <v>881</v>
          </cell>
          <cell r="G121">
            <v>1960</v>
          </cell>
          <cell r="L121">
            <v>1960</v>
          </cell>
        </row>
        <row r="122">
          <cell r="A122" t="str">
            <v>BOX CONNECTOR</v>
          </cell>
          <cell r="B122" t="str">
            <v>70 x 40</v>
          </cell>
          <cell r="C122" t="str">
            <v>개</v>
          </cell>
          <cell r="D122">
            <v>830</v>
          </cell>
          <cell r="E122">
            <v>1560</v>
          </cell>
          <cell r="F122">
            <v>881</v>
          </cell>
          <cell r="G122">
            <v>1560</v>
          </cell>
          <cell r="L122">
            <v>1560</v>
          </cell>
        </row>
        <row r="123">
          <cell r="A123" t="str">
            <v>CABLE TRAY</v>
          </cell>
          <cell r="B123" t="str">
            <v>W450x150Hx2.6t</v>
          </cell>
          <cell r="C123" t="str">
            <v>m</v>
          </cell>
          <cell r="D123">
            <v>833</v>
          </cell>
          <cell r="E123">
            <v>15150</v>
          </cell>
          <cell r="L123">
            <v>15150</v>
          </cell>
        </row>
        <row r="124">
          <cell r="A124" t="str">
            <v>CABLE TRAY</v>
          </cell>
          <cell r="B124" t="str">
            <v>W600x150Hx2.6t</v>
          </cell>
          <cell r="C124" t="str">
            <v>m</v>
          </cell>
          <cell r="D124">
            <v>833</v>
          </cell>
          <cell r="E124">
            <v>16950</v>
          </cell>
          <cell r="F124">
            <v>879</v>
          </cell>
          <cell r="G124">
            <v>55600</v>
          </cell>
          <cell r="L124">
            <v>16950</v>
          </cell>
        </row>
        <row r="125">
          <cell r="A125" t="str">
            <v>HORIZONTAL ELBOW</v>
          </cell>
          <cell r="B125" t="str">
            <v>W450x150Hx2.6t</v>
          </cell>
          <cell r="C125" t="str">
            <v>EA</v>
          </cell>
          <cell r="D125">
            <v>833</v>
          </cell>
          <cell r="E125">
            <v>28950</v>
          </cell>
          <cell r="L125">
            <v>28950</v>
          </cell>
        </row>
        <row r="126">
          <cell r="A126" t="str">
            <v>HORIZONTAL ELBOW</v>
          </cell>
          <cell r="B126" t="str">
            <v>W600x150Hx2.6t</v>
          </cell>
          <cell r="C126" t="str">
            <v>EA</v>
          </cell>
          <cell r="D126">
            <v>833</v>
          </cell>
          <cell r="E126">
            <v>44390</v>
          </cell>
          <cell r="F126">
            <v>879</v>
          </cell>
          <cell r="G126">
            <v>65200</v>
          </cell>
          <cell r="L126">
            <v>44390</v>
          </cell>
        </row>
        <row r="127">
          <cell r="A127" t="str">
            <v>VERTICAL ELBOW</v>
          </cell>
          <cell r="B127" t="str">
            <v>W450x150Hx2.6t</v>
          </cell>
          <cell r="C127" t="str">
            <v>EA</v>
          </cell>
          <cell r="D127">
            <v>833</v>
          </cell>
          <cell r="E127">
            <v>21050</v>
          </cell>
          <cell r="L127">
            <v>21050</v>
          </cell>
        </row>
        <row r="128">
          <cell r="A128" t="str">
            <v>HORIZOTAL TEE</v>
          </cell>
          <cell r="B128" t="str">
            <v>W450x150Hx2.6t</v>
          </cell>
          <cell r="C128" t="str">
            <v>EA</v>
          </cell>
          <cell r="D128">
            <v>833</v>
          </cell>
          <cell r="E128">
            <v>39450</v>
          </cell>
          <cell r="L128">
            <v>39450</v>
          </cell>
        </row>
        <row r="129">
          <cell r="A129" t="str">
            <v>HORIZOTAL TEE</v>
          </cell>
          <cell r="B129" t="str">
            <v>W600x150Hx2.6t</v>
          </cell>
          <cell r="C129" t="str">
            <v>EA</v>
          </cell>
          <cell r="D129">
            <v>833</v>
          </cell>
          <cell r="E129">
            <v>51120</v>
          </cell>
          <cell r="F129">
            <v>879</v>
          </cell>
          <cell r="G129">
            <v>89600</v>
          </cell>
          <cell r="L129">
            <v>51120</v>
          </cell>
        </row>
        <row r="130">
          <cell r="A130" t="str">
            <v>RIGHT HAND REDUCER</v>
          </cell>
          <cell r="B130" t="str">
            <v>W600-W450</v>
          </cell>
          <cell r="C130" t="str">
            <v>EA</v>
          </cell>
          <cell r="D130">
            <v>833</v>
          </cell>
          <cell r="E130">
            <v>10100</v>
          </cell>
          <cell r="L130">
            <v>10100</v>
          </cell>
        </row>
        <row r="131">
          <cell r="A131" t="str">
            <v>JOINT CONNECTOR</v>
          </cell>
          <cell r="B131" t="str">
            <v>150H</v>
          </cell>
          <cell r="C131" t="str">
            <v>EA</v>
          </cell>
          <cell r="D131">
            <v>833</v>
          </cell>
          <cell r="E131">
            <v>1300</v>
          </cell>
          <cell r="F131">
            <v>880</v>
          </cell>
          <cell r="G131">
            <v>1500</v>
          </cell>
          <cell r="L131">
            <v>1300</v>
          </cell>
        </row>
        <row r="132">
          <cell r="A132" t="str">
            <v>SHANK BOLT &amp; NUT</v>
          </cell>
          <cell r="B132" t="str">
            <v>아연도</v>
          </cell>
          <cell r="C132" t="str">
            <v>EA</v>
          </cell>
          <cell r="D132">
            <v>833</v>
          </cell>
          <cell r="E132">
            <v>100</v>
          </cell>
          <cell r="F132">
            <v>880</v>
          </cell>
          <cell r="G132">
            <v>120</v>
          </cell>
          <cell r="L132">
            <v>100</v>
          </cell>
        </row>
        <row r="133">
          <cell r="A133" t="str">
            <v>SHANK BOLT &amp; NUT</v>
          </cell>
          <cell r="B133" t="str">
            <v>SUS</v>
          </cell>
          <cell r="C133" t="str">
            <v>EA</v>
          </cell>
          <cell r="F133">
            <v>880</v>
          </cell>
          <cell r="G133">
            <v>700</v>
          </cell>
          <cell r="L133">
            <v>700</v>
          </cell>
        </row>
        <row r="134">
          <cell r="A134" t="str">
            <v>BOINDING JUMPER</v>
          </cell>
          <cell r="B134" t="str">
            <v>38mm2</v>
          </cell>
          <cell r="C134" t="str">
            <v>EA</v>
          </cell>
          <cell r="D134">
            <v>833</v>
          </cell>
          <cell r="E134">
            <v>2800</v>
          </cell>
          <cell r="F134">
            <v>880</v>
          </cell>
          <cell r="G134">
            <v>1950</v>
          </cell>
          <cell r="L134">
            <v>1950</v>
          </cell>
        </row>
        <row r="135">
          <cell r="A135" t="str">
            <v>HOLD DOWN CLAMP</v>
          </cell>
          <cell r="B135" t="str">
            <v>STEEL 2.6t</v>
          </cell>
          <cell r="C135" t="str">
            <v>EA</v>
          </cell>
          <cell r="D135">
            <v>833</v>
          </cell>
          <cell r="E135">
            <v>300</v>
          </cell>
          <cell r="F135">
            <v>879</v>
          </cell>
          <cell r="G135">
            <v>350</v>
          </cell>
          <cell r="L135">
            <v>300</v>
          </cell>
        </row>
        <row r="136">
          <cell r="A136" t="str">
            <v>TRAY TO BOX CONNECT</v>
          </cell>
          <cell r="B136" t="str">
            <v>W450x100Hx2.3t</v>
          </cell>
          <cell r="C136" t="str">
            <v>EA</v>
          </cell>
          <cell r="D136">
            <v>833</v>
          </cell>
          <cell r="E136">
            <v>28000</v>
          </cell>
          <cell r="F136">
            <v>879</v>
          </cell>
          <cell r="G136">
            <v>27500</v>
          </cell>
          <cell r="L136">
            <v>27500</v>
          </cell>
        </row>
        <row r="137">
          <cell r="A137" t="str">
            <v>CHANNEL</v>
          </cell>
          <cell r="B137" t="str">
            <v>41x41x2.6t</v>
          </cell>
          <cell r="C137" t="str">
            <v>m</v>
          </cell>
          <cell r="D137">
            <v>833</v>
          </cell>
          <cell r="E137">
            <v>3000</v>
          </cell>
          <cell r="F137">
            <v>878</v>
          </cell>
          <cell r="G137">
            <v>3000</v>
          </cell>
          <cell r="L137">
            <v>3000</v>
          </cell>
        </row>
        <row r="138">
          <cell r="A138" t="str">
            <v>접지봉</v>
          </cell>
          <cell r="B138" t="str">
            <v>φ18 x 2400mm</v>
          </cell>
          <cell r="C138" t="str">
            <v>본</v>
          </cell>
          <cell r="D138">
            <v>887</v>
          </cell>
          <cell r="E138">
            <v>7300</v>
          </cell>
          <cell r="F138">
            <v>930</v>
          </cell>
          <cell r="G138">
            <v>6500</v>
          </cell>
          <cell r="H138">
            <v>370</v>
          </cell>
          <cell r="I138">
            <v>7000</v>
          </cell>
          <cell r="L138">
            <v>6500</v>
          </cell>
        </row>
        <row r="139">
          <cell r="A139" t="str">
            <v>CABLE DUCT</v>
          </cell>
          <cell r="B139" t="str">
            <v>W600</v>
          </cell>
          <cell r="C139" t="str">
            <v>EA</v>
          </cell>
          <cell r="F139">
            <v>878</v>
          </cell>
          <cell r="G139">
            <v>36200</v>
          </cell>
          <cell r="L139">
            <v>36200</v>
          </cell>
        </row>
        <row r="140">
          <cell r="A140" t="str">
            <v>매입콘센트-접지</v>
          </cell>
          <cell r="B140" t="str">
            <v>15A 250V 1구</v>
          </cell>
          <cell r="C140" t="str">
            <v>EA</v>
          </cell>
          <cell r="D140">
            <v>892</v>
          </cell>
          <cell r="E140">
            <v>1600</v>
          </cell>
          <cell r="F140">
            <v>934</v>
          </cell>
          <cell r="G140">
            <v>1440</v>
          </cell>
          <cell r="H140">
            <v>387</v>
          </cell>
          <cell r="I140">
            <v>1000</v>
          </cell>
          <cell r="L140">
            <v>1000</v>
          </cell>
        </row>
        <row r="141">
          <cell r="A141" t="str">
            <v>매입콘센트-접지</v>
          </cell>
          <cell r="B141" t="str">
            <v>15A 250V 2구</v>
          </cell>
          <cell r="C141" t="str">
            <v>EA</v>
          </cell>
          <cell r="D141">
            <v>892</v>
          </cell>
          <cell r="E141">
            <v>2030</v>
          </cell>
          <cell r="F141">
            <v>934</v>
          </cell>
          <cell r="G141">
            <v>1820</v>
          </cell>
          <cell r="H141">
            <v>387</v>
          </cell>
          <cell r="I141">
            <v>1258</v>
          </cell>
          <cell r="L141">
            <v>1258</v>
          </cell>
        </row>
        <row r="142">
          <cell r="A142" t="str">
            <v>방수콘센트</v>
          </cell>
          <cell r="B142" t="str">
            <v>15A 250V 2구</v>
          </cell>
          <cell r="C142" t="str">
            <v>EA</v>
          </cell>
          <cell r="D142">
            <v>892</v>
          </cell>
          <cell r="E142">
            <v>2790</v>
          </cell>
          <cell r="F142">
            <v>934</v>
          </cell>
          <cell r="G142">
            <v>2510</v>
          </cell>
          <cell r="L142">
            <v>2510</v>
          </cell>
        </row>
        <row r="143">
          <cell r="A143" t="str">
            <v>매입1로스위치</v>
          </cell>
          <cell r="B143" t="str">
            <v>250V 15A 1로 1련</v>
          </cell>
          <cell r="C143" t="str">
            <v>EA</v>
          </cell>
          <cell r="D143">
            <v>890</v>
          </cell>
          <cell r="E143">
            <v>1357</v>
          </cell>
          <cell r="F143">
            <v>935</v>
          </cell>
          <cell r="G143">
            <v>1921</v>
          </cell>
          <cell r="L143">
            <v>1357</v>
          </cell>
        </row>
        <row r="144">
          <cell r="A144" t="str">
            <v>매입1로스위치</v>
          </cell>
          <cell r="B144" t="str">
            <v>250V 15A 1로 2련</v>
          </cell>
          <cell r="C144" t="str">
            <v>EA</v>
          </cell>
          <cell r="D144">
            <v>890</v>
          </cell>
          <cell r="E144">
            <v>2329</v>
          </cell>
          <cell r="F144">
            <v>935</v>
          </cell>
          <cell r="G144">
            <v>2857</v>
          </cell>
          <cell r="L144">
            <v>2329</v>
          </cell>
        </row>
        <row r="145">
          <cell r="A145" t="str">
            <v>매입1로스위치</v>
          </cell>
          <cell r="B145" t="str">
            <v>250V 15A 1로 3련</v>
          </cell>
          <cell r="C145" t="str">
            <v>EA</v>
          </cell>
          <cell r="D145">
            <v>890</v>
          </cell>
          <cell r="E145">
            <v>3301</v>
          </cell>
          <cell r="F145">
            <v>935</v>
          </cell>
          <cell r="G145">
            <v>3793</v>
          </cell>
          <cell r="H145">
            <v>385</v>
          </cell>
          <cell r="I145">
            <v>3358</v>
          </cell>
          <cell r="L145">
            <v>3301</v>
          </cell>
        </row>
        <row r="146">
          <cell r="A146" t="str">
            <v>매입3로스위치</v>
          </cell>
          <cell r="B146" t="str">
            <v>250V 15A 3로 1련</v>
          </cell>
          <cell r="C146" t="str">
            <v>EA</v>
          </cell>
          <cell r="D146">
            <v>890</v>
          </cell>
          <cell r="E146">
            <v>1542</v>
          </cell>
          <cell r="F146">
            <v>935</v>
          </cell>
          <cell r="G146">
            <v>2345</v>
          </cell>
          <cell r="H146">
            <v>386</v>
          </cell>
          <cell r="I146">
            <v>1530</v>
          </cell>
          <cell r="L146">
            <v>1530</v>
          </cell>
        </row>
        <row r="147">
          <cell r="A147" t="str">
            <v>매입3로스위치</v>
          </cell>
          <cell r="B147" t="str">
            <v>250V 15A 3로 2련</v>
          </cell>
          <cell r="C147" t="str">
            <v>EA</v>
          </cell>
          <cell r="D147">
            <v>890</v>
          </cell>
          <cell r="E147">
            <v>2700</v>
          </cell>
          <cell r="F147">
            <v>935</v>
          </cell>
          <cell r="G147">
            <v>2700</v>
          </cell>
          <cell r="H147">
            <v>386</v>
          </cell>
          <cell r="I147">
            <v>2702</v>
          </cell>
          <cell r="L147">
            <v>2700</v>
          </cell>
        </row>
        <row r="148">
          <cell r="A148" t="str">
            <v>접지봉</v>
          </cell>
          <cell r="B148" t="str">
            <v>φ16 x 1800mm</v>
          </cell>
          <cell r="C148" t="str">
            <v>본</v>
          </cell>
          <cell r="D148">
            <v>887</v>
          </cell>
          <cell r="E148">
            <v>4900</v>
          </cell>
          <cell r="F148">
            <v>930</v>
          </cell>
          <cell r="G148">
            <v>4500</v>
          </cell>
          <cell r="H148">
            <v>370</v>
          </cell>
          <cell r="I148">
            <v>5000</v>
          </cell>
          <cell r="L148">
            <v>4500</v>
          </cell>
        </row>
        <row r="149">
          <cell r="A149" t="str">
            <v>접지단자함</v>
          </cell>
          <cell r="B149" t="str">
            <v>5 회로용</v>
          </cell>
          <cell r="C149" t="str">
            <v>면</v>
          </cell>
          <cell r="D149">
            <v>887</v>
          </cell>
          <cell r="E149">
            <v>72000</v>
          </cell>
          <cell r="F149">
            <v>930</v>
          </cell>
          <cell r="G149">
            <v>65000</v>
          </cell>
          <cell r="L149">
            <v>65000</v>
          </cell>
        </row>
        <row r="150">
          <cell r="A150" t="str">
            <v>접지저항저감제</v>
          </cell>
          <cell r="B150" t="str">
            <v>아스판 10 Kg</v>
          </cell>
          <cell r="C150" t="str">
            <v>포</v>
          </cell>
          <cell r="F150">
            <v>930</v>
          </cell>
          <cell r="G150">
            <v>22000</v>
          </cell>
          <cell r="L150">
            <v>22000</v>
          </cell>
        </row>
        <row r="151">
          <cell r="A151" t="str">
            <v>달대볼트(SST'L)</v>
          </cell>
          <cell r="B151" t="str">
            <v>φ9x1000mm</v>
          </cell>
          <cell r="C151" t="str">
            <v>EA</v>
          </cell>
          <cell r="D151">
            <v>97</v>
          </cell>
          <cell r="E151">
            <v>280</v>
          </cell>
          <cell r="L151">
            <v>280</v>
          </cell>
        </row>
        <row r="152">
          <cell r="A152" t="str">
            <v>GROUND CONNECTOR</v>
          </cell>
          <cell r="B152" t="str">
            <v>60㎟</v>
          </cell>
          <cell r="C152" t="str">
            <v>EA</v>
          </cell>
          <cell r="F152">
            <v>930</v>
          </cell>
          <cell r="G152">
            <v>1900</v>
          </cell>
          <cell r="L152">
            <v>1900</v>
          </cell>
        </row>
        <row r="153">
          <cell r="A153" t="str">
            <v>인써트</v>
          </cell>
          <cell r="B153" t="str">
            <v>φ9mm(주물)</v>
          </cell>
          <cell r="C153" t="str">
            <v>EA</v>
          </cell>
          <cell r="D153">
            <v>98</v>
          </cell>
          <cell r="E153">
            <v>40</v>
          </cell>
          <cell r="F153">
            <v>80</v>
          </cell>
          <cell r="G153">
            <v>180</v>
          </cell>
          <cell r="L153">
            <v>40</v>
          </cell>
        </row>
        <row r="154">
          <cell r="A154" t="str">
            <v>형광등기구 보강대</v>
          </cell>
          <cell r="B154" t="str">
            <v>스프링형 M BAR</v>
          </cell>
          <cell r="C154" t="str">
            <v>SET</v>
          </cell>
          <cell r="F154">
            <v>923</v>
          </cell>
          <cell r="G154">
            <v>5100</v>
          </cell>
          <cell r="L154">
            <v>5100</v>
          </cell>
        </row>
        <row r="155">
          <cell r="A155" t="str">
            <v>다운라이트 보강대</v>
          </cell>
          <cell r="B155" t="str">
            <v>스프링형 M BAR</v>
          </cell>
          <cell r="C155" t="str">
            <v>SET</v>
          </cell>
          <cell r="F155">
            <v>923</v>
          </cell>
          <cell r="G155">
            <v>3800</v>
          </cell>
          <cell r="L155">
            <v>3800</v>
          </cell>
        </row>
        <row r="156">
          <cell r="A156" t="str">
            <v>피뢰침</v>
          </cell>
          <cell r="B156" t="str">
            <v>D14 x 485mm</v>
          </cell>
          <cell r="C156" t="str">
            <v>개</v>
          </cell>
          <cell r="D156">
            <v>887</v>
          </cell>
          <cell r="E156">
            <v>15000</v>
          </cell>
          <cell r="F156">
            <v>930</v>
          </cell>
          <cell r="G156">
            <v>13500</v>
          </cell>
          <cell r="H156">
            <v>384</v>
          </cell>
          <cell r="I156">
            <v>12000</v>
          </cell>
          <cell r="L156">
            <v>12000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원가계산서"/>
      <sheetName val="자재단가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실행철강하도"/>
      <sheetName val="VXXXXX"/>
      <sheetName val="산출내역서"/>
      <sheetName val="원가계산서"/>
      <sheetName val="Sheet6"/>
      <sheetName val="DANGA"/>
      <sheetName val="CT"/>
      <sheetName val="신우"/>
      <sheetName val="기본단가표"/>
      <sheetName val="자재단가"/>
      <sheetName val="집계표"/>
      <sheetName val="기흥하도용"/>
      <sheetName val="배수관공"/>
      <sheetName val="노임단가"/>
      <sheetName val="화재 탐지 설비"/>
      <sheetName val="관급현황"/>
      <sheetName val="여과지동"/>
      <sheetName val="기초자료"/>
      <sheetName val="실행내역서(DCU)"/>
      <sheetName val="내역서"/>
      <sheetName val="아산503"/>
      <sheetName val="대치판정"/>
      <sheetName val="일위대가"/>
      <sheetName val="Sheet4"/>
      <sheetName val="원가 (2)"/>
      <sheetName val="내역서2안"/>
      <sheetName val="공통(20-91)"/>
      <sheetName val="터파기및재료"/>
      <sheetName val="내역서 (2)"/>
      <sheetName val="관급"/>
      <sheetName val="단가표"/>
      <sheetName val="지급자재"/>
      <sheetName val="총괄내역서"/>
      <sheetName val="원가계산"/>
      <sheetName val="설계내역서(A)"/>
      <sheetName val="포장공"/>
      <sheetName val="1단계"/>
      <sheetName val="견적정보"/>
      <sheetName val="방수"/>
      <sheetName val="일위대가(1)"/>
      <sheetName val="목차"/>
      <sheetName val="예산"/>
      <sheetName val="실행간접비"/>
      <sheetName val=" 갑지"/>
      <sheetName val="일위대가표"/>
      <sheetName val="시행예산"/>
      <sheetName val="단가"/>
      <sheetName val="관일"/>
      <sheetName val="선급금신청서"/>
      <sheetName val="일위대가(가설)"/>
      <sheetName val="배관배선 단가조사"/>
      <sheetName val="일위대가집계"/>
      <sheetName val="data"/>
      <sheetName val="설계서을"/>
      <sheetName val="입찰견적보고서"/>
      <sheetName val="설계내역서"/>
      <sheetName val="변경현황"/>
      <sheetName val="토사(PE)"/>
      <sheetName val="직재"/>
      <sheetName val="IT-BAT"/>
      <sheetName val="신고조서"/>
      <sheetName val="단가비교"/>
      <sheetName val="물가대비표"/>
      <sheetName val="기초일위"/>
      <sheetName val="시화점실행"/>
      <sheetName val="4.내역"/>
      <sheetName val="소화실적"/>
      <sheetName val="총공사내역서"/>
      <sheetName val="JUCKEYK"/>
      <sheetName val="9GNG운반"/>
      <sheetName val="프랜트면허"/>
      <sheetName val="토목주소"/>
      <sheetName val="투찰내역"/>
      <sheetName val="NYS"/>
      <sheetName val="점검총괄"/>
      <sheetName val="내역서(당초변경)"/>
      <sheetName val="기술부 VENDOR LIST"/>
      <sheetName val="원,1,2차물량"/>
      <sheetName val="대비2"/>
      <sheetName val="원가"/>
      <sheetName val="공사비증감"/>
      <sheetName val="공사비집계"/>
      <sheetName val="건축공사"/>
      <sheetName val="기계경비"/>
      <sheetName val="관리,공감"/>
      <sheetName val="Sheet1 (2)"/>
      <sheetName val="노무비단가"/>
      <sheetName val="제1장"/>
      <sheetName val="직접인건비(요율)"/>
      <sheetName val="00상노임"/>
      <sheetName val="시운전연료비"/>
      <sheetName val="주요항목별"/>
      <sheetName val="월별수입"/>
      <sheetName val="내역"/>
      <sheetName val="1,2공구원가계산서"/>
      <sheetName val="2공구산출내역"/>
      <sheetName val="1공구산출내역서"/>
      <sheetName val="제품현황"/>
      <sheetName val="표지 (2)"/>
      <sheetName val="개산공사비"/>
      <sheetName val="공통가설"/>
      <sheetName val="BSD (2)"/>
      <sheetName val="9-1차이내역"/>
      <sheetName val="영업소실적"/>
      <sheetName val="실행내역서 "/>
      <sheetName val="원하대비"/>
      <sheetName val="원도급"/>
      <sheetName val="하도급"/>
      <sheetName val="할증 "/>
      <sheetName val="재료값"/>
      <sheetName val="단중표"/>
      <sheetName val="중기사용료"/>
      <sheetName val="목록"/>
      <sheetName val="단가산출"/>
      <sheetName val="DATE"/>
      <sheetName val="맨홀토공"/>
      <sheetName val="제수변수량"/>
      <sheetName val="옥외외등집계표"/>
      <sheetName val="우석문틀"/>
      <sheetName val="백암비스타내역"/>
      <sheetName val="ITB COST"/>
      <sheetName val="가격조사서"/>
      <sheetName val="용선 C.L"/>
      <sheetName val="인건비"/>
      <sheetName val="현장관리비"/>
      <sheetName val="96보완계획7.12"/>
      <sheetName val="투찰"/>
      <sheetName val="Macro1"/>
      <sheetName val="98년"/>
      <sheetName val="감가상각"/>
      <sheetName val="공통"/>
      <sheetName val="정산내역서"/>
      <sheetName val="sh1"/>
      <sheetName val="일일"/>
      <sheetName val="사업관리"/>
      <sheetName val="감액총괄표"/>
      <sheetName val="상수구조화편집부표"/>
      <sheetName val="원가서"/>
      <sheetName val="월별생산"/>
      <sheetName val="노임9월"/>
      <sheetName val="을지"/>
      <sheetName val="TYPE-A"/>
      <sheetName val="36신설수량"/>
      <sheetName val="운반공"/>
      <sheetName val="단가 및 재료비"/>
      <sheetName val="인력터파기"/>
      <sheetName val="골조시행"/>
      <sheetName val="3.공통공사대비"/>
      <sheetName val="수목데이타"/>
      <sheetName val="연습"/>
      <sheetName val="2련간지"/>
      <sheetName val="기초"/>
      <sheetName val="시설"/>
      <sheetName val="Ext. Stone-P"/>
      <sheetName val="산출근거"/>
      <sheetName val="기초단가"/>
      <sheetName val="5. 현장관리비(new) "/>
      <sheetName val="공사비산출내역"/>
      <sheetName val="추가예산"/>
      <sheetName val="중기조종사 단위단가"/>
      <sheetName val="bm-marine"/>
      <sheetName val="제잡비"/>
      <sheetName val="표지"/>
      <sheetName val="환율change"/>
      <sheetName val="#2_일위대가목록"/>
      <sheetName val="Ⅱ-3공사비예산내역서(전기과)"/>
      <sheetName val="123"/>
      <sheetName val="노임"/>
      <sheetName val="REDUCER"/>
      <sheetName val="WE'T"/>
      <sheetName val="DHEQSUPT"/>
      <sheetName val="임금단가"/>
      <sheetName val="입찰안"/>
      <sheetName val="밸브설치"/>
      <sheetName val="운반비요율"/>
      <sheetName val="형틀공사"/>
      <sheetName val="차액보증"/>
      <sheetName val="#REF"/>
      <sheetName val="3련 BOX"/>
      <sheetName val="EQUIP-H"/>
      <sheetName val="BSD_(2)"/>
      <sheetName val="_갑지"/>
      <sheetName val="기계내역서"/>
      <sheetName val="MOKDONG(1)"/>
      <sheetName val="우수"/>
      <sheetName val="일위_파일"/>
      <sheetName val="DATA1"/>
      <sheetName val="수량산출서"/>
      <sheetName val="#2정산"/>
      <sheetName val="정부노임단가"/>
      <sheetName val="단면치수"/>
      <sheetName val="한강운반비"/>
      <sheetName val="공사내역(2003년)"/>
      <sheetName val="기계경비(시간당)"/>
      <sheetName val="버스운행안내"/>
      <sheetName val="70%"/>
      <sheetName val="Baby일위대가"/>
      <sheetName val="TB-내역서"/>
      <sheetName val="04년하반기장비부표"/>
      <sheetName val="3.현장배치"/>
      <sheetName val="현장직원현황(New) "/>
      <sheetName val="내역서(1)"/>
      <sheetName val="전기3.1 단가비교표(분전반)"/>
      <sheetName val="전기1. 단위내역목록"/>
      <sheetName val="전기4. 인건비"/>
      <sheetName val="SAP Order"/>
      <sheetName val="물가자료"/>
      <sheetName val="일위대가표(DEEP)"/>
      <sheetName val="산1~6"/>
      <sheetName val="부표총괄"/>
      <sheetName val="Sheet5"/>
      <sheetName val="원유3부두 네트워크"/>
      <sheetName val="본사인상전"/>
      <sheetName val="N賃率-職"/>
      <sheetName val="I一般比"/>
      <sheetName val="J直材4"/>
      <sheetName val="갑지"/>
      <sheetName val="C-노임단가"/>
      <sheetName val="인상효1"/>
      <sheetName val="CAT_5"/>
      <sheetName val="수량산출"/>
      <sheetName val="설계서"/>
      <sheetName val="예산서"/>
      <sheetName val="총공사비"/>
      <sheetName val="TIE-IN"/>
      <sheetName val="설비비4"/>
      <sheetName val="전기일위대가"/>
      <sheetName val="EST-1"/>
      <sheetName val="원내역"/>
      <sheetName val="조명시설"/>
      <sheetName val="간지"/>
      <sheetName val="중기가계"/>
      <sheetName val="공문"/>
      <sheetName val="⑥개발노임단가"/>
      <sheetName val="확정분세부"/>
      <sheetName val="확정분요약"/>
      <sheetName val="유입량"/>
      <sheetName val="일위집계표"/>
      <sheetName val="98수문일위"/>
      <sheetName val="토목품셈"/>
      <sheetName val="요율표"/>
      <sheetName val="준검 내역서"/>
      <sheetName val="현장일반사항"/>
      <sheetName val="맨홀수량산출"/>
      <sheetName val="금액내역서"/>
      <sheetName val="코드"/>
      <sheetName val="터널조도"/>
      <sheetName val="역T형교대(말뚝기초)"/>
      <sheetName val="sand토적"/>
      <sheetName val="날개벽수량표"/>
      <sheetName val="환경평가"/>
      <sheetName val="인구"/>
      <sheetName val="단가조사"/>
      <sheetName val="NOMUBI"/>
      <sheetName val="BQ"/>
      <sheetName val="Xunit (단위환산)"/>
      <sheetName val="기계경비산출기준"/>
      <sheetName val="7.공정표"/>
      <sheetName val="대비"/>
      <sheetName val="가열로SW"/>
      <sheetName val="엑셀결산"/>
      <sheetName val="견적"/>
      <sheetName val="내역서-설비"/>
      <sheetName val="교통대책내역"/>
      <sheetName val="기준"/>
      <sheetName val="예산조서"/>
      <sheetName val="C1ㅇ"/>
      <sheetName val="XL4Poppy"/>
      <sheetName val="공사"/>
      <sheetName val="TRE TABLE"/>
      <sheetName val="산근"/>
      <sheetName val="견적집계표"/>
      <sheetName val="대림경상68억"/>
      <sheetName val="공사개요"/>
      <sheetName val="1.설계조건"/>
      <sheetName val="집계"/>
      <sheetName val="FC-101"/>
      <sheetName val="용접자료"/>
      <sheetName val="배수관연장조서"/>
      <sheetName val="옥외등신설"/>
      <sheetName val="저케CV22신설"/>
      <sheetName val="저케CV38신설"/>
      <sheetName val="저케CV8신설"/>
      <sheetName val="접지3종"/>
      <sheetName val="식재인부"/>
      <sheetName val="산출내역서집계표"/>
      <sheetName val="wall"/>
      <sheetName val="6호기"/>
      <sheetName val="공종별집계"/>
      <sheetName val="유림총괄"/>
      <sheetName val="일위대가목차"/>
      <sheetName val="총 원가계산"/>
      <sheetName val="총괄서"/>
      <sheetName val="노무비"/>
      <sheetName val="예산M12A"/>
      <sheetName val="토목"/>
      <sheetName val="내역서_(2)"/>
      <sheetName val="기술부_VENDOR_LIST"/>
      <sheetName val="화재_탐지_설비"/>
      <sheetName val="원가_(2)"/>
      <sheetName val="배관배선_단가조사"/>
      <sheetName val="할증_"/>
      <sheetName val="4_내역"/>
      <sheetName val="실행내역서_"/>
      <sheetName val="용선_C_L"/>
      <sheetName val="B1(반포1차)"/>
      <sheetName val="AC포장수량"/>
      <sheetName val="신규 품"/>
      <sheetName val="개요"/>
      <sheetName val="외주(기준)"/>
      <sheetName val="재.노.경(기준)"/>
      <sheetName val="노임 단가"/>
      <sheetName val="순공사비"/>
      <sheetName val="일위목록"/>
      <sheetName val="요율"/>
      <sheetName val="판매브리핑"/>
      <sheetName val="현장업무"/>
      <sheetName val="견적사양비교표"/>
      <sheetName val="인건비 "/>
      <sheetName val="Sens&amp;Anal"/>
      <sheetName val="을"/>
      <sheetName val="PI"/>
      <sheetName val="EQUIPMENT"/>
      <sheetName val="Set"/>
      <sheetName val="공정집계_국별"/>
      <sheetName val="백호우계수"/>
      <sheetName val="제수"/>
      <sheetName val="공기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수목집계"/>
      <sheetName val="관수"/>
      <sheetName val="내역서"/>
      <sheetName val="산출내역서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백철원가"/>
      <sheetName val="스잣원가"/>
      <sheetName val="백철내역"/>
      <sheetName val="일위목록"/>
      <sheetName val="스잣내역"/>
      <sheetName val="스잣일위"/>
      <sheetName val="일위대가 "/>
      <sheetName val="단가대비(신규)"/>
      <sheetName val="할증"/>
      <sheetName val="도급수량(총괄)"/>
      <sheetName val="품셈"/>
      <sheetName val="노임단가"/>
      <sheetName val="산출내역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수탁공사비"/>
      <sheetName val="단가조사"/>
      <sheetName val="수량집계"/>
      <sheetName val="backdata"/>
      <sheetName val="설계예산서"/>
      <sheetName val="일위대가"/>
      <sheetName val="갑지"/>
      <sheetName val="도급제경비"/>
      <sheetName val="품셈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일1"/>
      <sheetName val="일2"/>
      <sheetName val="일3"/>
      <sheetName val="일4"/>
      <sheetName val="일5"/>
      <sheetName val="일6"/>
      <sheetName val="일7"/>
      <sheetName val="일8"/>
      <sheetName val="일9"/>
      <sheetName val="일10"/>
      <sheetName val="일11"/>
      <sheetName val="일12"/>
      <sheetName val="일13"/>
      <sheetName val="일14"/>
      <sheetName val="일15"/>
      <sheetName val="일16"/>
      <sheetName val="일17"/>
      <sheetName val="일18"/>
      <sheetName val="일19"/>
      <sheetName val="일20"/>
      <sheetName val="일21"/>
      <sheetName val="일22"/>
      <sheetName val="일23"/>
      <sheetName val="일24"/>
      <sheetName val="일25"/>
      <sheetName val="자재단가비교표"/>
      <sheetName val="차량운반및하차비"/>
      <sheetName val="인력운반비"/>
      <sheetName val="크레인사용"/>
      <sheetName val="자재단가비교표1월"/>
      <sheetName val="일15 (2)"/>
      <sheetName val="일26"/>
      <sheetName val="총원가"/>
      <sheetName val="경비"/>
      <sheetName val="경비내역"/>
      <sheetName val="사급자재"/>
      <sheetName val="이설자재"/>
      <sheetName val="일위대가노무비"/>
      <sheetName val="총괄표"/>
      <sheetName val="총괄표(신설)"/>
      <sheetName val="동원인원총괄표"/>
      <sheetName val="내1"/>
      <sheetName val="내2"/>
      <sheetName val="내3"/>
      <sheetName val="내4"/>
      <sheetName val="내5"/>
      <sheetName val="내6"/>
      <sheetName val="내7"/>
      <sheetName val="내8"/>
      <sheetName val="내9"/>
      <sheetName val="내10"/>
      <sheetName val="내11"/>
      <sheetName val="내12"/>
      <sheetName val="내13"/>
      <sheetName val="내14"/>
      <sheetName val="내15"/>
      <sheetName val="내16"/>
      <sheetName val="내17"/>
      <sheetName val="내18"/>
      <sheetName val="동원인원(신설)"/>
      <sheetName val="노1"/>
      <sheetName val="노2"/>
      <sheetName val="노3"/>
      <sheetName val="노4"/>
      <sheetName val="노5"/>
      <sheetName val="노6"/>
      <sheetName val="노7"/>
      <sheetName val="노8"/>
      <sheetName val="노9"/>
      <sheetName val="노10"/>
      <sheetName val="노11"/>
      <sheetName val="노12"/>
      <sheetName val="노13"/>
      <sheetName val="노14"/>
      <sheetName val="노15"/>
      <sheetName val="노16"/>
      <sheetName val="노17"/>
      <sheetName val="노18"/>
      <sheetName val="01.내역서"/>
      <sheetName val="동원인력 총괄표"/>
      <sheetName val="공종별 동원인력 총괄표 "/>
      <sheetName val="01.노력산출서"/>
      <sheetName val="01. 원효전화국산출서"/>
      <sheetName val="Module1"/>
      <sheetName val="공종별원가(남건)"/>
      <sheetName val="목차"/>
      <sheetName val="1-01"/>
      <sheetName val="1-02"/>
      <sheetName val="1-03"/>
      <sheetName val="1-04"/>
      <sheetName val="1-05"/>
      <sheetName val="1-06"/>
      <sheetName val="1-07"/>
      <sheetName val="1-08"/>
      <sheetName val="1-09"/>
      <sheetName val="1-10"/>
      <sheetName val="1-11"/>
      <sheetName val="1-12"/>
      <sheetName val="1-13"/>
      <sheetName val="1-14"/>
      <sheetName val="1-15"/>
      <sheetName val="1-16"/>
      <sheetName val="1-17"/>
      <sheetName val="1-18"/>
      <sheetName val="약품공급2"/>
      <sheetName val="1-19"/>
      <sheetName val="INSTR"/>
      <sheetName val="목차 "/>
      <sheetName val="내역표지"/>
      <sheetName val="일위대가"/>
      <sheetName val="원가계산서 "/>
      <sheetName val="공사원가계산서"/>
      <sheetName val="집계표"/>
      <sheetName val="자재단가"/>
      <sheetName val="노임"/>
      <sheetName val="일위CODE"/>
      <sheetName val="WING3"/>
      <sheetName val="산출내역서"/>
      <sheetName val="9GNG운반"/>
      <sheetName val="시운전연료비"/>
      <sheetName val="(양식)내역서, 동원인력, 자재단가"/>
      <sheetName val="#2_일위대가목록"/>
      <sheetName val="1공구산출내역서"/>
      <sheetName val="sheet1"/>
      <sheetName val="갑지"/>
      <sheetName val="1단계"/>
      <sheetName val="원가계산서"/>
      <sheetName val="SP-B1"/>
      <sheetName val="토 적 표"/>
      <sheetName val="부하계산서"/>
      <sheetName val="guard(mac)"/>
      <sheetName val="퍼스트"/>
      <sheetName val="3련 BOX"/>
      <sheetName val="#3_일위대가목록"/>
      <sheetName val="일위수량"/>
      <sheetName val="KMT물량"/>
      <sheetName val="직재"/>
      <sheetName val="내역서"/>
      <sheetName val="단가산출"/>
      <sheetName val="관급자재"/>
      <sheetName val="Sheet2"/>
      <sheetName val="제경비"/>
      <sheetName val="XXXXXX"/>
      <sheetName val="철근집계"/>
      <sheetName val="직노"/>
      <sheetName val="일위목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내역"/>
      <sheetName val="공잡비"/>
      <sheetName val="20청천덕평"/>
      <sheetName val="20청천잡"/>
      <sheetName val="2000전체분"/>
      <sheetName val="2000전체잡비"/>
      <sheetName val="2000년1차"/>
      <sheetName val="2000년1차잡비"/>
      <sheetName val="신규단가"/>
      <sheetName val="단가리스트"/>
      <sheetName val="입력"/>
      <sheetName val="Sheet1"/>
      <sheetName val="STANDARD"/>
      <sheetName val="자재단가비교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내역"/>
      <sheetName val="공잡비"/>
      <sheetName val="변1예정"/>
      <sheetName val="변1잡"/>
      <sheetName val="2000전체분"/>
      <sheetName val="2000전체잡비"/>
      <sheetName val="2000년1차"/>
      <sheetName val="2000년1차잡비"/>
      <sheetName val="신규단가"/>
      <sheetName val="단가리스트"/>
      <sheetName val="입력"/>
      <sheetName val="Sheet1"/>
      <sheetName val="STANDARD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HMEN"/>
      <sheetName val="#REF"/>
      <sheetName val="수전기기DATA"/>
      <sheetName val="2000년1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단선결선도"/>
      <sheetName val="단선결선도DATA"/>
      <sheetName val="수전기기DATA"/>
      <sheetName val="배선DATA"/>
      <sheetName val="IMPEADENCE MAP 취수장"/>
    </sheetNames>
    <sheetDataSet>
      <sheetData sheetId="0" refreshError="1"/>
      <sheetData sheetId="1" refreshError="1"/>
      <sheetData sheetId="2" refreshError="1"/>
      <sheetData sheetId="3" refreshError="1">
        <row r="3">
          <cell r="A3">
            <v>22</v>
          </cell>
          <cell r="B3">
            <v>25.8</v>
          </cell>
          <cell r="C3">
            <v>125</v>
          </cell>
          <cell r="D3">
            <v>600</v>
          </cell>
          <cell r="E3">
            <v>12</v>
          </cell>
          <cell r="F3" t="str">
            <v>4W4S</v>
          </cell>
          <cell r="G3" t="str">
            <v>D</v>
          </cell>
        </row>
        <row r="11">
          <cell r="A11">
            <v>22</v>
          </cell>
          <cell r="B11">
            <v>25.8</v>
          </cell>
          <cell r="C11">
            <v>125</v>
          </cell>
          <cell r="D11">
            <v>600</v>
          </cell>
          <cell r="E11">
            <v>12</v>
          </cell>
          <cell r="F11" t="str">
            <v>3W3S</v>
          </cell>
          <cell r="G11" t="str">
            <v>D</v>
          </cell>
        </row>
        <row r="12">
          <cell r="D12" t="str">
            <v xml:space="preserve"> </v>
          </cell>
        </row>
        <row r="13">
          <cell r="D13" t="str">
            <v xml:space="preserve"> </v>
          </cell>
        </row>
        <row r="14">
          <cell r="D14" t="str">
            <v xml:space="preserve"> </v>
          </cell>
        </row>
        <row r="15">
          <cell r="D15" t="str">
            <v xml:space="preserve"> </v>
          </cell>
        </row>
        <row r="19">
          <cell r="A19">
            <v>22</v>
          </cell>
          <cell r="B19">
            <v>24</v>
          </cell>
          <cell r="C19">
            <v>125</v>
          </cell>
          <cell r="D19">
            <v>630</v>
          </cell>
          <cell r="E19">
            <v>12</v>
          </cell>
          <cell r="F19">
            <v>3</v>
          </cell>
          <cell r="G19" t="str">
            <v>MOTOR OPERATION</v>
          </cell>
        </row>
        <row r="20">
          <cell r="D20" t="str">
            <v xml:space="preserve"> </v>
          </cell>
        </row>
        <row r="21">
          <cell r="D21" t="str">
            <v xml:space="preserve"> </v>
          </cell>
        </row>
        <row r="22">
          <cell r="D22" t="str">
            <v xml:space="preserve"> </v>
          </cell>
        </row>
        <row r="23">
          <cell r="D23" t="str">
            <v xml:space="preserve"> </v>
          </cell>
        </row>
        <row r="28">
          <cell r="A28">
            <v>22</v>
          </cell>
          <cell r="B28">
            <v>25.8</v>
          </cell>
          <cell r="C28" t="str">
            <v xml:space="preserve"> </v>
          </cell>
          <cell r="D28" t="str">
            <v xml:space="preserve"> </v>
          </cell>
          <cell r="E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36">
          <cell r="A36">
            <v>3.3</v>
          </cell>
          <cell r="B36">
            <v>3.6</v>
          </cell>
          <cell r="C36">
            <v>60</v>
          </cell>
          <cell r="D36">
            <v>400</v>
          </cell>
          <cell r="E36">
            <v>8</v>
          </cell>
          <cell r="F36">
            <v>50</v>
          </cell>
          <cell r="G36" t="str">
            <v xml:space="preserve"> </v>
          </cell>
        </row>
        <row r="37">
          <cell r="A37">
            <v>3.3</v>
          </cell>
          <cell r="B37">
            <v>3.6</v>
          </cell>
          <cell r="C37">
            <v>60</v>
          </cell>
          <cell r="D37">
            <v>630</v>
          </cell>
          <cell r="E37">
            <v>12.5</v>
          </cell>
          <cell r="F37">
            <v>80</v>
          </cell>
        </row>
        <row r="38">
          <cell r="A38">
            <v>3.3</v>
          </cell>
          <cell r="B38">
            <v>3.6</v>
          </cell>
          <cell r="C38">
            <v>60</v>
          </cell>
          <cell r="D38">
            <v>630</v>
          </cell>
          <cell r="E38">
            <v>20</v>
          </cell>
          <cell r="F38">
            <v>130</v>
          </cell>
        </row>
        <row r="39">
          <cell r="A39">
            <v>3.3</v>
          </cell>
          <cell r="B39">
            <v>3.6</v>
          </cell>
          <cell r="C39">
            <v>60</v>
          </cell>
          <cell r="D39">
            <v>630</v>
          </cell>
          <cell r="E39">
            <v>25</v>
          </cell>
          <cell r="F39">
            <v>160</v>
          </cell>
        </row>
        <row r="40">
          <cell r="A40">
            <v>3.3</v>
          </cell>
          <cell r="B40">
            <v>3.6</v>
          </cell>
          <cell r="C40">
            <v>60</v>
          </cell>
          <cell r="D40">
            <v>1250</v>
          </cell>
          <cell r="E40">
            <v>31.5</v>
          </cell>
          <cell r="F40">
            <v>200</v>
          </cell>
        </row>
        <row r="41">
          <cell r="A41">
            <v>3.3</v>
          </cell>
          <cell r="B41">
            <v>3.6</v>
          </cell>
          <cell r="C41">
            <v>60</v>
          </cell>
          <cell r="D41">
            <v>1259</v>
          </cell>
          <cell r="E41">
            <v>40</v>
          </cell>
          <cell r="F41">
            <v>250</v>
          </cell>
        </row>
        <row r="42">
          <cell r="A42">
            <v>3.3</v>
          </cell>
          <cell r="B42">
            <v>3.6</v>
          </cell>
          <cell r="C42">
            <v>60</v>
          </cell>
          <cell r="D42">
            <v>2000</v>
          </cell>
          <cell r="E42">
            <v>31.5</v>
          </cell>
          <cell r="F42">
            <v>200</v>
          </cell>
        </row>
        <row r="43">
          <cell r="A43">
            <v>3.3</v>
          </cell>
          <cell r="B43">
            <v>3.6</v>
          </cell>
          <cell r="C43">
            <v>60</v>
          </cell>
          <cell r="D43">
            <v>2000</v>
          </cell>
          <cell r="E43">
            <v>40</v>
          </cell>
          <cell r="F43">
            <v>250</v>
          </cell>
        </row>
        <row r="44">
          <cell r="A44">
            <v>3.3</v>
          </cell>
          <cell r="B44">
            <v>3.6</v>
          </cell>
          <cell r="C44">
            <v>60</v>
          </cell>
          <cell r="D44">
            <v>3150</v>
          </cell>
          <cell r="E44">
            <v>31.5</v>
          </cell>
          <cell r="F44">
            <v>200</v>
          </cell>
        </row>
        <row r="45">
          <cell r="A45">
            <v>3.3</v>
          </cell>
          <cell r="B45">
            <v>3.6</v>
          </cell>
          <cell r="C45">
            <v>60</v>
          </cell>
          <cell r="D45">
            <v>3150</v>
          </cell>
          <cell r="E45">
            <v>40</v>
          </cell>
          <cell r="F45">
            <v>250</v>
          </cell>
        </row>
        <row r="46">
          <cell r="A46">
            <v>6.6</v>
          </cell>
          <cell r="B46">
            <v>7.2</v>
          </cell>
          <cell r="C46">
            <v>60</v>
          </cell>
          <cell r="D46">
            <v>400</v>
          </cell>
          <cell r="E46">
            <v>8</v>
          </cell>
          <cell r="F46">
            <v>100</v>
          </cell>
        </row>
        <row r="47">
          <cell r="A47">
            <v>6.6</v>
          </cell>
          <cell r="B47">
            <v>7.2</v>
          </cell>
          <cell r="C47">
            <v>60</v>
          </cell>
          <cell r="D47">
            <v>630</v>
          </cell>
          <cell r="E47">
            <v>12.5</v>
          </cell>
          <cell r="F47">
            <v>160</v>
          </cell>
        </row>
        <row r="48">
          <cell r="A48">
            <v>6.6</v>
          </cell>
          <cell r="B48">
            <v>7.2</v>
          </cell>
          <cell r="C48">
            <v>60</v>
          </cell>
          <cell r="D48">
            <v>630</v>
          </cell>
          <cell r="E48">
            <v>20</v>
          </cell>
          <cell r="F48">
            <v>250</v>
          </cell>
        </row>
        <row r="49">
          <cell r="A49">
            <v>6.6</v>
          </cell>
          <cell r="B49">
            <v>7.2</v>
          </cell>
          <cell r="C49">
            <v>60</v>
          </cell>
          <cell r="D49">
            <v>630</v>
          </cell>
          <cell r="E49">
            <v>25</v>
          </cell>
          <cell r="F49">
            <v>320</v>
          </cell>
        </row>
        <row r="50">
          <cell r="A50">
            <v>6.6</v>
          </cell>
          <cell r="B50">
            <v>7.2</v>
          </cell>
          <cell r="C50">
            <v>60</v>
          </cell>
          <cell r="D50">
            <v>1250</v>
          </cell>
          <cell r="E50">
            <v>31.5</v>
          </cell>
          <cell r="F50">
            <v>400</v>
          </cell>
        </row>
        <row r="51">
          <cell r="A51">
            <v>6.6</v>
          </cell>
          <cell r="B51">
            <v>7.2</v>
          </cell>
          <cell r="C51">
            <v>60</v>
          </cell>
          <cell r="D51">
            <v>1259</v>
          </cell>
          <cell r="E51">
            <v>40</v>
          </cell>
          <cell r="F51">
            <v>500</v>
          </cell>
        </row>
        <row r="52">
          <cell r="A52">
            <v>6.6</v>
          </cell>
          <cell r="B52">
            <v>7.2</v>
          </cell>
          <cell r="C52">
            <v>60</v>
          </cell>
          <cell r="D52">
            <v>2000</v>
          </cell>
          <cell r="E52">
            <v>31.5</v>
          </cell>
          <cell r="F52">
            <v>400</v>
          </cell>
        </row>
        <row r="53">
          <cell r="A53">
            <v>6.6</v>
          </cell>
          <cell r="B53">
            <v>7.2</v>
          </cell>
          <cell r="C53">
            <v>60</v>
          </cell>
          <cell r="D53">
            <v>2000</v>
          </cell>
          <cell r="E53">
            <v>40</v>
          </cell>
          <cell r="F53">
            <v>500</v>
          </cell>
        </row>
        <row r="54">
          <cell r="A54">
            <v>6.6</v>
          </cell>
          <cell r="B54">
            <v>7.2</v>
          </cell>
          <cell r="C54">
            <v>60</v>
          </cell>
          <cell r="D54">
            <v>3150</v>
          </cell>
          <cell r="E54">
            <v>31.5</v>
          </cell>
          <cell r="F54">
            <v>400</v>
          </cell>
        </row>
        <row r="55">
          <cell r="A55">
            <v>6.6</v>
          </cell>
          <cell r="B55">
            <v>7.2</v>
          </cell>
          <cell r="C55">
            <v>60</v>
          </cell>
          <cell r="D55">
            <v>3150</v>
          </cell>
          <cell r="E55">
            <v>40</v>
          </cell>
          <cell r="F55">
            <v>500</v>
          </cell>
        </row>
        <row r="56">
          <cell r="A56">
            <v>22</v>
          </cell>
          <cell r="B56">
            <v>24</v>
          </cell>
          <cell r="C56">
            <v>125</v>
          </cell>
          <cell r="D56">
            <v>630</v>
          </cell>
          <cell r="E56">
            <v>12.5</v>
          </cell>
          <cell r="F56">
            <v>520</v>
          </cell>
        </row>
        <row r="57">
          <cell r="A57">
            <v>22</v>
          </cell>
          <cell r="B57">
            <v>24</v>
          </cell>
          <cell r="C57">
            <v>125</v>
          </cell>
          <cell r="D57">
            <v>630</v>
          </cell>
          <cell r="E57">
            <v>25</v>
          </cell>
          <cell r="F57">
            <v>1040</v>
          </cell>
        </row>
        <row r="58">
          <cell r="A58">
            <v>22</v>
          </cell>
          <cell r="B58">
            <v>24</v>
          </cell>
          <cell r="C58">
            <v>125</v>
          </cell>
          <cell r="D58">
            <v>1250</v>
          </cell>
          <cell r="E58">
            <v>12.5</v>
          </cell>
          <cell r="F58">
            <v>520</v>
          </cell>
        </row>
        <row r="59">
          <cell r="A59">
            <v>22</v>
          </cell>
          <cell r="B59">
            <v>24</v>
          </cell>
          <cell r="C59">
            <v>125</v>
          </cell>
          <cell r="D59">
            <v>1250</v>
          </cell>
          <cell r="E59">
            <v>25</v>
          </cell>
          <cell r="F59">
            <v>1040</v>
          </cell>
        </row>
        <row r="60">
          <cell r="A60">
            <v>22</v>
          </cell>
          <cell r="B60">
            <v>24</v>
          </cell>
          <cell r="C60">
            <v>125</v>
          </cell>
          <cell r="D60">
            <v>2000</v>
          </cell>
          <cell r="E60">
            <v>25</v>
          </cell>
          <cell r="F60">
            <v>1040</v>
          </cell>
        </row>
        <row r="61">
          <cell r="A61">
            <v>22</v>
          </cell>
          <cell r="B61">
            <v>24</v>
          </cell>
          <cell r="C61">
            <v>125</v>
          </cell>
          <cell r="D61">
            <v>2000</v>
          </cell>
          <cell r="E61">
            <v>25</v>
          </cell>
          <cell r="F61">
            <v>1040</v>
          </cell>
        </row>
        <row r="65">
          <cell r="A65" t="str">
            <v>22/0.38</v>
          </cell>
          <cell r="B65">
            <v>22.9</v>
          </cell>
          <cell r="C65">
            <v>380</v>
          </cell>
          <cell r="D65">
            <v>125</v>
          </cell>
          <cell r="E65" t="str">
            <v xml:space="preserve"> </v>
          </cell>
        </row>
        <row r="66">
          <cell r="A66" t="str">
            <v>22/3.3</v>
          </cell>
          <cell r="B66">
            <v>22.9</v>
          </cell>
          <cell r="C66">
            <v>3300</v>
          </cell>
          <cell r="D66">
            <v>125</v>
          </cell>
        </row>
        <row r="67">
          <cell r="A67" t="str">
            <v>22/6.6</v>
          </cell>
          <cell r="B67">
            <v>22.9</v>
          </cell>
          <cell r="C67">
            <v>6600</v>
          </cell>
          <cell r="D67">
            <v>125</v>
          </cell>
        </row>
        <row r="68">
          <cell r="B68" t="str">
            <v xml:space="preserve"> </v>
          </cell>
        </row>
        <row r="69">
          <cell r="B69" t="str">
            <v xml:space="preserve"> </v>
          </cell>
        </row>
        <row r="73">
          <cell r="A73">
            <v>0.38</v>
          </cell>
          <cell r="B73">
            <v>660</v>
          </cell>
          <cell r="C73">
            <v>0</v>
          </cell>
          <cell r="D73">
            <v>630</v>
          </cell>
          <cell r="F73">
            <v>42</v>
          </cell>
          <cell r="G73" t="str">
            <v xml:space="preserve"> </v>
          </cell>
        </row>
        <row r="74">
          <cell r="A74">
            <v>0.38</v>
          </cell>
          <cell r="B74">
            <v>660</v>
          </cell>
          <cell r="C74">
            <v>630</v>
          </cell>
          <cell r="D74">
            <v>630</v>
          </cell>
          <cell r="F74">
            <v>42</v>
          </cell>
        </row>
        <row r="75">
          <cell r="A75">
            <v>0.38</v>
          </cell>
          <cell r="B75">
            <v>660</v>
          </cell>
          <cell r="C75">
            <v>631</v>
          </cell>
          <cell r="D75">
            <v>800</v>
          </cell>
          <cell r="F75">
            <v>42</v>
          </cell>
        </row>
        <row r="76">
          <cell r="A76">
            <v>0.38</v>
          </cell>
          <cell r="B76">
            <v>660</v>
          </cell>
          <cell r="C76">
            <v>800</v>
          </cell>
          <cell r="D76">
            <v>800</v>
          </cell>
          <cell r="F76">
            <v>42</v>
          </cell>
        </row>
        <row r="77">
          <cell r="A77">
            <v>0.38</v>
          </cell>
          <cell r="B77">
            <v>660</v>
          </cell>
          <cell r="C77">
            <v>801</v>
          </cell>
          <cell r="D77">
            <v>1000</v>
          </cell>
          <cell r="F77">
            <v>42</v>
          </cell>
        </row>
        <row r="78">
          <cell r="A78">
            <v>0.38</v>
          </cell>
          <cell r="B78">
            <v>660</v>
          </cell>
          <cell r="C78">
            <v>1000</v>
          </cell>
          <cell r="D78">
            <v>1000</v>
          </cell>
          <cell r="F78">
            <v>42</v>
          </cell>
        </row>
        <row r="79">
          <cell r="A79">
            <v>0.38</v>
          </cell>
          <cell r="B79">
            <v>660</v>
          </cell>
          <cell r="C79">
            <v>1001</v>
          </cell>
          <cell r="D79">
            <v>1250</v>
          </cell>
          <cell r="F79">
            <v>50</v>
          </cell>
        </row>
        <row r="80">
          <cell r="A80">
            <v>0.38</v>
          </cell>
          <cell r="B80">
            <v>660</v>
          </cell>
          <cell r="C80">
            <v>1250</v>
          </cell>
          <cell r="D80">
            <v>1250</v>
          </cell>
          <cell r="F80">
            <v>50</v>
          </cell>
        </row>
        <row r="81">
          <cell r="A81">
            <v>0.38</v>
          </cell>
          <cell r="B81">
            <v>660</v>
          </cell>
          <cell r="C81">
            <v>1251</v>
          </cell>
          <cell r="D81">
            <v>1600</v>
          </cell>
          <cell r="F81">
            <v>50</v>
          </cell>
        </row>
        <row r="82">
          <cell r="A82">
            <v>0.38</v>
          </cell>
          <cell r="B82">
            <v>660</v>
          </cell>
          <cell r="C82">
            <v>1600</v>
          </cell>
          <cell r="D82">
            <v>1600</v>
          </cell>
          <cell r="F82">
            <v>50</v>
          </cell>
        </row>
        <row r="83">
          <cell r="A83">
            <v>0.38</v>
          </cell>
          <cell r="B83">
            <v>660</v>
          </cell>
          <cell r="C83">
            <v>1601</v>
          </cell>
          <cell r="D83">
            <v>2000</v>
          </cell>
          <cell r="F83">
            <v>50</v>
          </cell>
        </row>
        <row r="84">
          <cell r="A84">
            <v>0.38</v>
          </cell>
          <cell r="B84">
            <v>660</v>
          </cell>
          <cell r="C84">
            <v>2000</v>
          </cell>
          <cell r="D84">
            <v>2000</v>
          </cell>
          <cell r="F84">
            <v>50</v>
          </cell>
        </row>
        <row r="85">
          <cell r="A85">
            <v>0.38</v>
          </cell>
          <cell r="B85">
            <v>660</v>
          </cell>
          <cell r="C85">
            <v>2001</v>
          </cell>
          <cell r="D85">
            <v>2500</v>
          </cell>
          <cell r="F85">
            <v>50</v>
          </cell>
        </row>
        <row r="86">
          <cell r="A86">
            <v>0.38</v>
          </cell>
          <cell r="B86">
            <v>660</v>
          </cell>
          <cell r="C86">
            <v>2500</v>
          </cell>
          <cell r="D86">
            <v>2500</v>
          </cell>
          <cell r="F86">
            <v>50</v>
          </cell>
        </row>
        <row r="87">
          <cell r="A87">
            <v>0.38</v>
          </cell>
          <cell r="B87">
            <v>660</v>
          </cell>
          <cell r="C87">
            <v>2501</v>
          </cell>
          <cell r="D87">
            <v>3200</v>
          </cell>
          <cell r="F87">
            <v>65</v>
          </cell>
        </row>
        <row r="88">
          <cell r="A88">
            <v>0.38</v>
          </cell>
          <cell r="B88">
            <v>660</v>
          </cell>
          <cell r="C88">
            <v>3200</v>
          </cell>
          <cell r="D88">
            <v>3200</v>
          </cell>
          <cell r="F88">
            <v>65</v>
          </cell>
        </row>
        <row r="89">
          <cell r="A89">
            <v>0.38</v>
          </cell>
          <cell r="B89">
            <v>660</v>
          </cell>
          <cell r="C89">
            <v>3201</v>
          </cell>
          <cell r="D89">
            <v>4000</v>
          </cell>
          <cell r="F89">
            <v>85</v>
          </cell>
        </row>
        <row r="90">
          <cell r="A90">
            <v>0.38</v>
          </cell>
          <cell r="B90">
            <v>660</v>
          </cell>
          <cell r="C90">
            <v>4000</v>
          </cell>
          <cell r="D90">
            <v>4000</v>
          </cell>
          <cell r="F90">
            <v>85</v>
          </cell>
        </row>
        <row r="91">
          <cell r="A91">
            <v>0.38</v>
          </cell>
          <cell r="B91">
            <v>660</v>
          </cell>
          <cell r="C91">
            <v>4001</v>
          </cell>
          <cell r="D91">
            <v>5000</v>
          </cell>
          <cell r="F91">
            <v>85</v>
          </cell>
        </row>
        <row r="92">
          <cell r="A92">
            <v>0.38</v>
          </cell>
          <cell r="B92">
            <v>660</v>
          </cell>
          <cell r="C92">
            <v>5000</v>
          </cell>
          <cell r="D92">
            <v>5000</v>
          </cell>
          <cell r="F92">
            <v>85</v>
          </cell>
        </row>
        <row r="96">
          <cell r="A96">
            <v>0</v>
          </cell>
          <cell r="B96">
            <v>5</v>
          </cell>
          <cell r="C96">
            <v>5</v>
          </cell>
        </row>
        <row r="97">
          <cell r="A97">
            <v>6</v>
          </cell>
          <cell r="B97">
            <v>10</v>
          </cell>
          <cell r="C97">
            <v>5</v>
          </cell>
        </row>
        <row r="98">
          <cell r="A98">
            <v>10</v>
          </cell>
          <cell r="B98">
            <v>10</v>
          </cell>
          <cell r="C98">
            <v>5</v>
          </cell>
        </row>
        <row r="99">
          <cell r="A99">
            <v>11</v>
          </cell>
          <cell r="B99">
            <v>15</v>
          </cell>
          <cell r="C99">
            <v>5</v>
          </cell>
        </row>
        <row r="100">
          <cell r="A100">
            <v>15</v>
          </cell>
          <cell r="B100">
            <v>15</v>
          </cell>
          <cell r="C100">
            <v>5</v>
          </cell>
        </row>
        <row r="101">
          <cell r="A101">
            <v>16</v>
          </cell>
          <cell r="B101">
            <v>20</v>
          </cell>
          <cell r="C101">
            <v>5</v>
          </cell>
        </row>
        <row r="102">
          <cell r="A102">
            <v>20</v>
          </cell>
          <cell r="B102">
            <v>20</v>
          </cell>
          <cell r="C102">
            <v>5</v>
          </cell>
        </row>
        <row r="103">
          <cell r="A103">
            <v>21</v>
          </cell>
          <cell r="B103">
            <v>30</v>
          </cell>
          <cell r="C103">
            <v>5</v>
          </cell>
        </row>
        <row r="104">
          <cell r="A104">
            <v>30</v>
          </cell>
          <cell r="B104">
            <v>30</v>
          </cell>
          <cell r="C104">
            <v>5</v>
          </cell>
        </row>
        <row r="105">
          <cell r="A105">
            <v>31</v>
          </cell>
          <cell r="B105">
            <v>40</v>
          </cell>
          <cell r="C105">
            <v>5</v>
          </cell>
        </row>
        <row r="106">
          <cell r="A106">
            <v>40</v>
          </cell>
          <cell r="B106">
            <v>40</v>
          </cell>
          <cell r="C106">
            <v>5</v>
          </cell>
        </row>
        <row r="107">
          <cell r="A107">
            <v>41</v>
          </cell>
          <cell r="B107">
            <v>50</v>
          </cell>
          <cell r="C107">
            <v>5</v>
          </cell>
        </row>
        <row r="108">
          <cell r="A108">
            <v>50</v>
          </cell>
          <cell r="B108">
            <v>50</v>
          </cell>
          <cell r="C108">
            <v>5</v>
          </cell>
        </row>
        <row r="109">
          <cell r="A109">
            <v>51</v>
          </cell>
          <cell r="B109">
            <v>60</v>
          </cell>
          <cell r="C109">
            <v>5</v>
          </cell>
        </row>
        <row r="110">
          <cell r="A110">
            <v>60</v>
          </cell>
          <cell r="B110">
            <v>60</v>
          </cell>
          <cell r="C110">
            <v>5</v>
          </cell>
        </row>
        <row r="111">
          <cell r="A111">
            <v>61</v>
          </cell>
          <cell r="B111">
            <v>75</v>
          </cell>
          <cell r="C111">
            <v>5</v>
          </cell>
        </row>
        <row r="112">
          <cell r="A112">
            <v>75</v>
          </cell>
          <cell r="B112">
            <v>75</v>
          </cell>
          <cell r="C112">
            <v>5</v>
          </cell>
        </row>
        <row r="113">
          <cell r="A113">
            <v>76</v>
          </cell>
          <cell r="B113">
            <v>100</v>
          </cell>
          <cell r="C113">
            <v>5</v>
          </cell>
        </row>
        <row r="114">
          <cell r="A114">
            <v>100</v>
          </cell>
          <cell r="B114">
            <v>100</v>
          </cell>
          <cell r="C114">
            <v>5</v>
          </cell>
        </row>
        <row r="115">
          <cell r="A115">
            <v>101</v>
          </cell>
          <cell r="B115">
            <v>120</v>
          </cell>
          <cell r="C115">
            <v>5</v>
          </cell>
        </row>
        <row r="116">
          <cell r="A116">
            <v>120</v>
          </cell>
          <cell r="B116">
            <v>120</v>
          </cell>
          <cell r="C116">
            <v>5</v>
          </cell>
        </row>
        <row r="117">
          <cell r="A117">
            <v>121</v>
          </cell>
          <cell r="B117">
            <v>150</v>
          </cell>
          <cell r="C117">
            <v>5</v>
          </cell>
        </row>
        <row r="118">
          <cell r="A118">
            <v>150</v>
          </cell>
          <cell r="B118">
            <v>150</v>
          </cell>
          <cell r="C118">
            <v>5</v>
          </cell>
        </row>
        <row r="119">
          <cell r="A119">
            <v>151</v>
          </cell>
          <cell r="B119">
            <v>200</v>
          </cell>
          <cell r="C119">
            <v>5</v>
          </cell>
        </row>
        <row r="120">
          <cell r="A120">
            <v>200</v>
          </cell>
          <cell r="B120">
            <v>200</v>
          </cell>
          <cell r="C120">
            <v>5</v>
          </cell>
        </row>
        <row r="121">
          <cell r="A121">
            <v>201</v>
          </cell>
          <cell r="B121">
            <v>250</v>
          </cell>
          <cell r="C121">
            <v>5</v>
          </cell>
        </row>
        <row r="122">
          <cell r="A122">
            <v>250</v>
          </cell>
          <cell r="B122">
            <v>250</v>
          </cell>
          <cell r="C122">
            <v>5</v>
          </cell>
        </row>
        <row r="123">
          <cell r="A123">
            <v>251</v>
          </cell>
          <cell r="B123">
            <v>300</v>
          </cell>
          <cell r="C123">
            <v>5</v>
          </cell>
        </row>
        <row r="124">
          <cell r="A124">
            <v>300</v>
          </cell>
          <cell r="B124">
            <v>300</v>
          </cell>
          <cell r="C124">
            <v>5</v>
          </cell>
        </row>
        <row r="125">
          <cell r="A125">
            <v>301</v>
          </cell>
          <cell r="B125">
            <v>400</v>
          </cell>
          <cell r="C125">
            <v>5</v>
          </cell>
        </row>
        <row r="126">
          <cell r="A126">
            <v>400</v>
          </cell>
          <cell r="B126">
            <v>400</v>
          </cell>
          <cell r="C126">
            <v>5</v>
          </cell>
        </row>
        <row r="127">
          <cell r="A127">
            <v>401</v>
          </cell>
          <cell r="B127">
            <v>500</v>
          </cell>
          <cell r="C127">
            <v>5</v>
          </cell>
        </row>
        <row r="128">
          <cell r="A128">
            <v>500</v>
          </cell>
          <cell r="B128">
            <v>500</v>
          </cell>
          <cell r="C128">
            <v>5</v>
          </cell>
        </row>
        <row r="129">
          <cell r="A129">
            <v>501</v>
          </cell>
          <cell r="B129">
            <v>600</v>
          </cell>
          <cell r="C129">
            <v>5</v>
          </cell>
        </row>
        <row r="130">
          <cell r="A130">
            <v>600</v>
          </cell>
          <cell r="B130">
            <v>600</v>
          </cell>
          <cell r="C130">
            <v>5</v>
          </cell>
        </row>
        <row r="131">
          <cell r="A131">
            <v>601</v>
          </cell>
          <cell r="B131">
            <v>750</v>
          </cell>
          <cell r="C131">
            <v>5</v>
          </cell>
        </row>
        <row r="132">
          <cell r="A132">
            <v>750</v>
          </cell>
          <cell r="B132">
            <v>750</v>
          </cell>
          <cell r="C132">
            <v>5</v>
          </cell>
        </row>
        <row r="133">
          <cell r="A133">
            <v>751</v>
          </cell>
          <cell r="B133">
            <v>800</v>
          </cell>
          <cell r="C133">
            <v>5</v>
          </cell>
        </row>
        <row r="134">
          <cell r="A134">
            <v>800</v>
          </cell>
          <cell r="B134">
            <v>800</v>
          </cell>
          <cell r="C134">
            <v>5</v>
          </cell>
        </row>
        <row r="135">
          <cell r="A135">
            <v>801</v>
          </cell>
          <cell r="B135">
            <v>1000</v>
          </cell>
          <cell r="C135">
            <v>5</v>
          </cell>
        </row>
        <row r="136">
          <cell r="A136">
            <v>1000</v>
          </cell>
          <cell r="B136">
            <v>1000</v>
          </cell>
          <cell r="C136">
            <v>5</v>
          </cell>
        </row>
        <row r="137">
          <cell r="A137">
            <v>1001</v>
          </cell>
          <cell r="B137">
            <v>1200</v>
          </cell>
          <cell r="C137">
            <v>5</v>
          </cell>
        </row>
        <row r="138">
          <cell r="A138">
            <v>1200</v>
          </cell>
          <cell r="B138">
            <v>1200</v>
          </cell>
          <cell r="C138">
            <v>5</v>
          </cell>
        </row>
        <row r="139">
          <cell r="A139">
            <v>1201</v>
          </cell>
          <cell r="B139">
            <v>1500</v>
          </cell>
          <cell r="C139">
            <v>5</v>
          </cell>
        </row>
        <row r="140">
          <cell r="A140">
            <v>1500</v>
          </cell>
          <cell r="B140">
            <v>1500</v>
          </cell>
          <cell r="C140">
            <v>5</v>
          </cell>
        </row>
        <row r="141">
          <cell r="A141" t="str">
            <v xml:space="preserve"> </v>
          </cell>
        </row>
        <row r="156">
          <cell r="A156">
            <v>0</v>
          </cell>
          <cell r="B156" t="str">
            <v>N&gt;5</v>
          </cell>
        </row>
        <row r="157">
          <cell r="A157">
            <v>10</v>
          </cell>
          <cell r="B157" t="str">
            <v>N&gt;5</v>
          </cell>
        </row>
        <row r="158">
          <cell r="A158">
            <v>11</v>
          </cell>
          <cell r="B158" t="str">
            <v>N&gt;10</v>
          </cell>
        </row>
        <row r="159">
          <cell r="A159">
            <v>20</v>
          </cell>
          <cell r="B159" t="str">
            <v>N&gt;10</v>
          </cell>
        </row>
        <row r="160">
          <cell r="A160">
            <v>21</v>
          </cell>
          <cell r="B160" t="str">
            <v>N&gt;20</v>
          </cell>
        </row>
        <row r="161">
          <cell r="A161">
            <v>30</v>
          </cell>
          <cell r="B161" t="str">
            <v>N&gt;20</v>
          </cell>
        </row>
        <row r="162">
          <cell r="A162">
            <v>31</v>
          </cell>
          <cell r="B162" t="str">
            <v>N&gt;30</v>
          </cell>
        </row>
        <row r="163">
          <cell r="A163" t="str">
            <v xml:space="preserve"> </v>
          </cell>
          <cell r="B163" t="str">
            <v xml:space="preserve"> </v>
          </cell>
        </row>
        <row r="167">
          <cell r="A167">
            <v>0.38</v>
          </cell>
          <cell r="B167" t="str">
            <v>380/√3</v>
          </cell>
          <cell r="C167" t="str">
            <v>190/√3</v>
          </cell>
          <cell r="D167">
            <v>50</v>
          </cell>
          <cell r="E167">
            <v>50</v>
          </cell>
        </row>
        <row r="168">
          <cell r="A168">
            <v>0.44</v>
          </cell>
          <cell r="B168" t="str">
            <v>440/√3</v>
          </cell>
          <cell r="C168" t="str">
            <v>190/√3</v>
          </cell>
          <cell r="D168">
            <v>50</v>
          </cell>
          <cell r="E168">
            <v>100</v>
          </cell>
        </row>
        <row r="169">
          <cell r="A169">
            <v>3.3</v>
          </cell>
          <cell r="B169" t="str">
            <v>3300/√3</v>
          </cell>
          <cell r="C169" t="str">
            <v>190/√3</v>
          </cell>
          <cell r="D169">
            <v>100</v>
          </cell>
          <cell r="E169">
            <v>200</v>
          </cell>
        </row>
        <row r="170">
          <cell r="A170">
            <v>6.6</v>
          </cell>
          <cell r="B170" t="str">
            <v>6600/√3</v>
          </cell>
          <cell r="C170" t="str">
            <v>190/√3</v>
          </cell>
          <cell r="D170">
            <v>100</v>
          </cell>
          <cell r="E170">
            <v>300</v>
          </cell>
        </row>
        <row r="171">
          <cell r="A171">
            <v>22</v>
          </cell>
          <cell r="B171" t="str">
            <v>22900/√3</v>
          </cell>
          <cell r="C171" t="str">
            <v>190/√3</v>
          </cell>
          <cell r="D171">
            <v>200</v>
          </cell>
          <cell r="E171">
            <v>500</v>
          </cell>
        </row>
        <row r="172">
          <cell r="B172" t="str">
            <v xml:space="preserve"> </v>
          </cell>
          <cell r="C172" t="str">
            <v xml:space="preserve"> </v>
          </cell>
        </row>
        <row r="173">
          <cell r="B173" t="str">
            <v xml:space="preserve"> </v>
          </cell>
          <cell r="C173" t="str">
            <v xml:space="preserve"> </v>
          </cell>
        </row>
        <row r="177">
          <cell r="B177">
            <v>0</v>
          </cell>
          <cell r="C177">
            <v>1</v>
          </cell>
        </row>
        <row r="178">
          <cell r="B178">
            <v>0.1</v>
          </cell>
          <cell r="C178">
            <v>1</v>
          </cell>
        </row>
        <row r="179">
          <cell r="B179">
            <v>0.2</v>
          </cell>
          <cell r="C179">
            <v>5</v>
          </cell>
        </row>
        <row r="180">
          <cell r="B180">
            <v>2.6</v>
          </cell>
          <cell r="C180">
            <v>5</v>
          </cell>
        </row>
        <row r="181">
          <cell r="B181">
            <v>5.2</v>
          </cell>
          <cell r="C181">
            <v>10</v>
          </cell>
        </row>
        <row r="182">
          <cell r="B182">
            <v>7.8</v>
          </cell>
          <cell r="C182">
            <v>10</v>
          </cell>
        </row>
        <row r="183">
          <cell r="B183">
            <v>7.9</v>
          </cell>
          <cell r="C183">
            <v>15</v>
          </cell>
        </row>
        <row r="184">
          <cell r="B184">
            <v>11.7</v>
          </cell>
          <cell r="C184">
            <v>15</v>
          </cell>
        </row>
        <row r="185">
          <cell r="B185">
            <v>11.8</v>
          </cell>
          <cell r="C185">
            <v>25</v>
          </cell>
        </row>
        <row r="186">
          <cell r="B186">
            <v>15.6</v>
          </cell>
          <cell r="C186">
            <v>25</v>
          </cell>
        </row>
        <row r="187">
          <cell r="B187">
            <v>15.7</v>
          </cell>
          <cell r="C187">
            <v>30</v>
          </cell>
        </row>
        <row r="188">
          <cell r="B188">
            <v>19.600000000000001</v>
          </cell>
          <cell r="C188">
            <v>30</v>
          </cell>
        </row>
        <row r="189">
          <cell r="B189">
            <v>19.7</v>
          </cell>
          <cell r="C189">
            <v>40</v>
          </cell>
        </row>
        <row r="190">
          <cell r="B190">
            <v>26.1</v>
          </cell>
          <cell r="C190">
            <v>40</v>
          </cell>
        </row>
        <row r="191">
          <cell r="B191">
            <v>26.2</v>
          </cell>
          <cell r="C191">
            <v>65</v>
          </cell>
        </row>
        <row r="192">
          <cell r="B192">
            <v>39.299999999999997</v>
          </cell>
          <cell r="C192">
            <v>65</v>
          </cell>
        </row>
        <row r="193">
          <cell r="B193">
            <v>39.4</v>
          </cell>
          <cell r="C193">
            <v>80</v>
          </cell>
        </row>
        <row r="194">
          <cell r="B194">
            <v>52.1</v>
          </cell>
          <cell r="C194">
            <v>80</v>
          </cell>
        </row>
        <row r="195">
          <cell r="B195">
            <v>52.5</v>
          </cell>
          <cell r="C195">
            <v>125</v>
          </cell>
        </row>
        <row r="196">
          <cell r="B196">
            <v>78.599999999999994</v>
          </cell>
          <cell r="C196">
            <v>125</v>
          </cell>
        </row>
        <row r="197">
          <cell r="B197">
            <v>78.7</v>
          </cell>
          <cell r="C197">
            <v>150</v>
          </cell>
        </row>
        <row r="198">
          <cell r="B198">
            <v>130</v>
          </cell>
          <cell r="C198">
            <v>150</v>
          </cell>
        </row>
        <row r="199">
          <cell r="B199">
            <v>131</v>
          </cell>
          <cell r="C199">
            <v>300</v>
          </cell>
        </row>
        <row r="200">
          <cell r="B200">
            <v>166</v>
          </cell>
          <cell r="C200">
            <v>300</v>
          </cell>
        </row>
        <row r="201">
          <cell r="B201">
            <v>167</v>
          </cell>
          <cell r="C201">
            <v>350</v>
          </cell>
        </row>
        <row r="202">
          <cell r="B202">
            <v>167</v>
          </cell>
          <cell r="C202">
            <v>350</v>
          </cell>
        </row>
        <row r="203">
          <cell r="B203">
            <v>168</v>
          </cell>
          <cell r="C203">
            <v>400</v>
          </cell>
        </row>
        <row r="204">
          <cell r="B204">
            <v>200</v>
          </cell>
          <cell r="C204">
            <v>400</v>
          </cell>
        </row>
        <row r="205">
          <cell r="B205">
            <v>201</v>
          </cell>
          <cell r="C205" t="str">
            <v>계산요</v>
          </cell>
        </row>
        <row r="209">
          <cell r="A209">
            <v>5</v>
          </cell>
          <cell r="B209">
            <v>5</v>
          </cell>
          <cell r="C209">
            <v>91.895007381006991</v>
          </cell>
          <cell r="D209">
            <v>7.5969369150358581</v>
          </cell>
          <cell r="E209">
            <v>2</v>
          </cell>
          <cell r="F209">
            <v>30</v>
          </cell>
        </row>
        <row r="210">
          <cell r="A210">
            <v>10</v>
          </cell>
          <cell r="B210">
            <v>10</v>
          </cell>
          <cell r="C210">
            <v>183.79001476201398</v>
          </cell>
          <cell r="D210">
            <v>15.193873830071716</v>
          </cell>
          <cell r="E210">
            <v>2</v>
          </cell>
          <cell r="F210">
            <v>30</v>
          </cell>
        </row>
        <row r="211">
          <cell r="A211">
            <v>11</v>
          </cell>
          <cell r="B211">
            <v>15</v>
          </cell>
          <cell r="C211">
            <v>275.685022143021</v>
          </cell>
          <cell r="D211">
            <v>22.790810745107574</v>
          </cell>
          <cell r="E211">
            <v>8</v>
          </cell>
          <cell r="F211">
            <v>30</v>
          </cell>
        </row>
        <row r="212">
          <cell r="A212">
            <v>15</v>
          </cell>
          <cell r="B212">
            <v>15</v>
          </cell>
          <cell r="C212">
            <v>275.685022143021</v>
          </cell>
          <cell r="D212">
            <v>22.790810745107574</v>
          </cell>
          <cell r="E212">
            <v>8</v>
          </cell>
          <cell r="F212">
            <v>30</v>
          </cell>
        </row>
        <row r="213">
          <cell r="A213">
            <v>16</v>
          </cell>
          <cell r="B213">
            <v>20</v>
          </cell>
          <cell r="C213">
            <v>367.58002952402796</v>
          </cell>
          <cell r="D213">
            <v>30.387747660143432</v>
          </cell>
          <cell r="E213">
            <v>14</v>
          </cell>
          <cell r="F213">
            <v>60</v>
          </cell>
        </row>
        <row r="214">
          <cell r="A214">
            <v>20</v>
          </cell>
          <cell r="B214">
            <v>20</v>
          </cell>
          <cell r="C214">
            <v>367.58002952402796</v>
          </cell>
          <cell r="D214">
            <v>30.387747660143432</v>
          </cell>
          <cell r="E214">
            <v>14</v>
          </cell>
          <cell r="F214">
            <v>60</v>
          </cell>
        </row>
        <row r="215">
          <cell r="A215">
            <v>21</v>
          </cell>
          <cell r="B215">
            <v>25</v>
          </cell>
          <cell r="C215">
            <v>459.47503690503498</v>
          </cell>
          <cell r="D215">
            <v>37.984684575179287</v>
          </cell>
          <cell r="E215">
            <v>14</v>
          </cell>
          <cell r="F215">
            <v>60</v>
          </cell>
        </row>
        <row r="216">
          <cell r="A216">
            <v>25</v>
          </cell>
          <cell r="B216">
            <v>25</v>
          </cell>
          <cell r="C216">
            <v>459.47503690503498</v>
          </cell>
          <cell r="D216">
            <v>37.984684575179287</v>
          </cell>
          <cell r="E216">
            <v>14</v>
          </cell>
          <cell r="F216">
            <v>60</v>
          </cell>
        </row>
        <row r="217">
          <cell r="A217">
            <v>26</v>
          </cell>
          <cell r="B217">
            <v>30</v>
          </cell>
          <cell r="C217">
            <v>551.370044286042</v>
          </cell>
          <cell r="D217">
            <v>45.581621490215149</v>
          </cell>
          <cell r="E217">
            <v>22</v>
          </cell>
          <cell r="F217">
            <v>100</v>
          </cell>
        </row>
        <row r="218">
          <cell r="A218">
            <v>30</v>
          </cell>
          <cell r="B218">
            <v>30</v>
          </cell>
          <cell r="C218">
            <v>551.370044286042</v>
          </cell>
          <cell r="D218">
            <v>45.581621490215149</v>
          </cell>
          <cell r="E218">
            <v>22</v>
          </cell>
          <cell r="F218">
            <v>100</v>
          </cell>
        </row>
        <row r="219">
          <cell r="A219">
            <v>31</v>
          </cell>
          <cell r="B219">
            <v>50</v>
          </cell>
          <cell r="C219">
            <v>918.95007381006997</v>
          </cell>
          <cell r="D219">
            <v>75.969369150358574</v>
          </cell>
          <cell r="E219">
            <v>38</v>
          </cell>
          <cell r="F219">
            <v>100</v>
          </cell>
        </row>
        <row r="220">
          <cell r="A220">
            <v>50</v>
          </cell>
          <cell r="B220">
            <v>50</v>
          </cell>
          <cell r="C220">
            <v>918.95007381006997</v>
          </cell>
          <cell r="D220">
            <v>75.969369150358574</v>
          </cell>
          <cell r="E220">
            <v>38</v>
          </cell>
          <cell r="F220">
            <v>100</v>
          </cell>
        </row>
        <row r="221">
          <cell r="A221">
            <v>51</v>
          </cell>
          <cell r="B221">
            <v>75</v>
          </cell>
          <cell r="C221">
            <v>1378.4251107151049</v>
          </cell>
          <cell r="D221">
            <v>113.95405372553788</v>
          </cell>
          <cell r="E221">
            <v>100</v>
          </cell>
          <cell r="F221">
            <v>200</v>
          </cell>
        </row>
        <row r="222">
          <cell r="A222">
            <v>75</v>
          </cell>
          <cell r="B222">
            <v>75</v>
          </cell>
          <cell r="C222">
            <v>1378.4251107151049</v>
          </cell>
          <cell r="D222">
            <v>113.95405372553788</v>
          </cell>
          <cell r="E222">
            <v>100</v>
          </cell>
          <cell r="F222">
            <v>200</v>
          </cell>
        </row>
        <row r="223">
          <cell r="A223">
            <v>76</v>
          </cell>
          <cell r="B223">
            <v>100</v>
          </cell>
          <cell r="C223">
            <v>1837.9001476201399</v>
          </cell>
          <cell r="D223">
            <v>151.93873830071715</v>
          </cell>
          <cell r="E223">
            <v>100</v>
          </cell>
          <cell r="F223">
            <v>200</v>
          </cell>
        </row>
        <row r="224">
          <cell r="A224">
            <v>100</v>
          </cell>
          <cell r="B224">
            <v>100</v>
          </cell>
          <cell r="C224">
            <v>1837.9001476201399</v>
          </cell>
          <cell r="D224">
            <v>151.93873830071715</v>
          </cell>
          <cell r="E224">
            <v>100</v>
          </cell>
          <cell r="F224">
            <v>200</v>
          </cell>
        </row>
        <row r="225">
          <cell r="A225">
            <v>101</v>
          </cell>
          <cell r="B225">
            <v>150</v>
          </cell>
          <cell r="C225">
            <v>2756.8502214302098</v>
          </cell>
          <cell r="D225">
            <v>227.90810745107575</v>
          </cell>
          <cell r="E225">
            <v>125</v>
          </cell>
          <cell r="F225">
            <v>350</v>
          </cell>
        </row>
        <row r="226">
          <cell r="A226">
            <v>150</v>
          </cell>
          <cell r="B226">
            <v>150</v>
          </cell>
          <cell r="C226">
            <v>2756.8502214302098</v>
          </cell>
          <cell r="D226">
            <v>227.90810745107575</v>
          </cell>
          <cell r="E226">
            <v>125</v>
          </cell>
          <cell r="F226">
            <v>350</v>
          </cell>
        </row>
      </sheetData>
      <sheetData sheetId="4" refreshError="1"/>
      <sheetData sheetId="5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시설일위"/>
      <sheetName val="조명일위"/>
      <sheetName val="기초일위"/>
      <sheetName val="내역서"/>
      <sheetName val="식재수량표"/>
      <sheetName val="시설수량표"/>
      <sheetName val="광조명수량산출"/>
      <sheetName val="주요자재집계"/>
      <sheetName val="주요자재"/>
      <sheetName val="시멘모래"/>
      <sheetName val="관급"/>
      <sheetName val="일위목록"/>
      <sheetName val="식재일위"/>
      <sheetName val="자재단가"/>
      <sheetName val="수목단가"/>
      <sheetName val="노임단가"/>
      <sheetName val="경비목록"/>
      <sheetName val="경비"/>
      <sheetName val="주공일위"/>
      <sheetName val="#REF"/>
    </sheetNames>
    <sheetDataSet>
      <sheetData sheetId="0"/>
      <sheetData sheetId="1">
        <row r="1">
          <cell r="B1" t="str">
            <v>공   종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참조"/>
      <sheetName val="총집계 (2)"/>
      <sheetName val="도급1단계"/>
      <sheetName val="참조 (2)"/>
      <sheetName val="산출(수)"/>
      <sheetName val="원가(수)"/>
      <sheetName val="갑지(총괄)"/>
      <sheetName val="총집계"/>
      <sheetName val="도급"/>
      <sheetName val="제작구매"/>
      <sheetName val="노임"/>
      <sheetName val="품셈(1)"/>
      <sheetName val="품셈(2)"/>
      <sheetName val="조명일위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K2" t="str">
            <v>600V 비닐절연전선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기준"/>
      <sheetName val="중기"/>
      <sheetName val="시간"/>
      <sheetName val="목록"/>
      <sheetName val="산근"/>
      <sheetName val="이식"/>
      <sheetName val="중기운반"/>
      <sheetName val="시험비"/>
      <sheetName val="투입대수"/>
      <sheetName val="투입시간"/>
      <sheetName val="참조 (2)"/>
    </sheetNames>
    <sheetDataSet>
      <sheetData sheetId="0"/>
      <sheetData sheetId="1">
        <row r="5">
          <cell r="D5" t="str">
            <v>불도저(무한궤도)19Ton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계수시트"/>
      <sheetName val="산출내역서"/>
      <sheetName val="원가"/>
      <sheetName val="중기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명"/>
      <sheetName val="일명95"/>
      <sheetName val="일비"/>
      <sheetName val="일비95"/>
      <sheetName val="경명"/>
      <sheetName val="경명95"/>
      <sheetName val="경배"/>
      <sheetName val="경배95"/>
      <sheetName val="임율"/>
      <sheetName val="임율95"/>
      <sheetName val="간노비"/>
      <sheetName val="간노비95"/>
      <sheetName val="직노"/>
      <sheetName val="원가계산"/>
      <sheetName val="수정내역"/>
      <sheetName val="일위대가표"/>
      <sheetName val="일위대가"/>
      <sheetName val="실행내역"/>
      <sheetName val="XXXXXX"/>
      <sheetName val="VXXX"/>
      <sheetName val="진짜내역"/>
      <sheetName val="전시원"/>
      <sheetName val="전시내"/>
      <sheetName val="Sheet1"/>
      <sheetName val="Sheet2"/>
      <sheetName val="Sheet3"/>
      <sheetName val="표"/>
      <sheetName val="목"/>
      <sheetName val="설 (3)"/>
      <sheetName val="설 (2)"/>
      <sheetName val="설"/>
      <sheetName val="일"/>
      <sheetName val="일집표"/>
      <sheetName val="일위표"/>
      <sheetName val="수표"/>
      <sheetName val="총집"/>
      <sheetName val="원가"/>
      <sheetName val="집계표"/>
      <sheetName val="제작총집계표"/>
      <sheetName val="총경기장별내역서(10-11)"/>
      <sheetName val="경기장별내역서(12-107)"/>
      <sheetName val="내역서"/>
      <sheetName val="단가산출서"/>
      <sheetName val="중기사용료"/>
      <sheetName val="재료단가"/>
      <sheetName val="노임단가"/>
      <sheetName val="내역"/>
      <sheetName val="#REF"/>
      <sheetName val="101동"/>
      <sheetName val="2000년1차"/>
      <sheetName val="2000전체분"/>
      <sheetName val="현장"/>
      <sheetName val="기본일위"/>
      <sheetName val="J直材4"/>
      <sheetName val="교통대책내역"/>
      <sheetName val="MAIN_TABLE"/>
      <sheetName val="백암비스타내역"/>
      <sheetName val="KKK"/>
      <sheetName val="출자한도"/>
      <sheetName val="3BL공동구 수량"/>
      <sheetName val="자료"/>
      <sheetName val="I一般比"/>
      <sheetName val="건축내역"/>
      <sheetName val="N賃率-職"/>
      <sheetName val="재료"/>
      <sheetName val="조명율표"/>
      <sheetName val="CTEMCOST"/>
      <sheetName val="예산M11A"/>
      <sheetName val="기초자료"/>
      <sheetName val="공사비총괄표"/>
      <sheetName val="일대-1"/>
      <sheetName val="공사개요(서광주)"/>
      <sheetName val="일위대가목차"/>
      <sheetName val="5공철탑검토표"/>
      <sheetName val="4공철탑검토"/>
      <sheetName val="본체"/>
      <sheetName val="자재단가"/>
      <sheetName val="대공종"/>
      <sheetName val="기본단가표"/>
      <sheetName val="식재인부"/>
      <sheetName val="단가조사"/>
      <sheetName val="기초내역서"/>
      <sheetName val="수량산출"/>
      <sheetName val="대가목록표"/>
      <sheetName val="본공사"/>
      <sheetName val="설직재-1"/>
      <sheetName val="적용토목"/>
      <sheetName val="영창26"/>
      <sheetName val="요율"/>
      <sheetName val="갑지"/>
      <sheetName val="실행"/>
      <sheetName val="갑지(추정)"/>
      <sheetName val="경산"/>
      <sheetName val="철탑공사"/>
      <sheetName val="산출근거"/>
      <sheetName val="산근"/>
      <sheetName val="골재산출"/>
      <sheetName val="단중표"/>
      <sheetName val="LF자재단가"/>
      <sheetName val="위생설비"/>
      <sheetName val="산출내역서"/>
      <sheetName val="총괄표"/>
      <sheetName val="차수공개요"/>
      <sheetName val="설계서"/>
      <sheetName val="단가산출"/>
      <sheetName val="식생블럭단위수량"/>
      <sheetName val="노임,재료비"/>
      <sheetName val="금액내역서"/>
      <sheetName val="사다리"/>
      <sheetName val="CIVIL4"/>
      <sheetName val="중기"/>
      <sheetName val="토공 total"/>
      <sheetName val="조명시설"/>
      <sheetName val="물가자료"/>
      <sheetName val="스포회원매출"/>
      <sheetName val="6PILE  (돌출)"/>
      <sheetName val="asd"/>
      <sheetName val="지하"/>
      <sheetName val="당초"/>
      <sheetName val="교각별철근수량집계표"/>
      <sheetName val="지질조사"/>
      <sheetName val="내역(원안-대안)"/>
      <sheetName val="Customer Databas"/>
      <sheetName val="노임"/>
      <sheetName val="NYS"/>
      <sheetName val="코드표"/>
      <sheetName val="목록"/>
      <sheetName val="조경일람"/>
      <sheetName val="특외대"/>
      <sheetName val="AIR SHOWER(3인용)"/>
      <sheetName val="토공(우물통,기타) "/>
      <sheetName val="Sheet5"/>
      <sheetName val="예산"/>
      <sheetName val="수주추정"/>
      <sheetName val="일위대가1"/>
      <sheetName val="재료비노무비"/>
      <sheetName val="RE9604"/>
      <sheetName val="공정율"/>
      <sheetName val="pldt"/>
      <sheetName val="건집"/>
      <sheetName val="건축"/>
      <sheetName val="기설집"/>
      <sheetName val="설집"/>
      <sheetName val="식재수량표"/>
      <sheetName val="총괄"/>
      <sheetName val="집계"/>
      <sheetName val="공량집"/>
      <sheetName val="단가"/>
      <sheetName val="배부율"/>
      <sheetName val="완성1"/>
      <sheetName val="완성2"/>
      <sheetName val="산재비율"/>
      <sheetName val="안전비율"/>
      <sheetName val="일반비율"/>
      <sheetName val="공량"/>
      <sheetName val="VXXXXX"/>
      <sheetName val="적용대가"/>
      <sheetName val="지수내역"/>
      <sheetName val="노(97.1,97.9,98.1)"/>
      <sheetName val="교수설계"/>
      <sheetName val="노무비"/>
      <sheetName val="데이타"/>
      <sheetName val="DATA"/>
      <sheetName val="기술부대조건"/>
      <sheetName val="공사직종별노임"/>
      <sheetName val="내역서2안"/>
      <sheetName val="전기일위목록"/>
      <sheetName val="001"/>
      <sheetName val="Sheet6"/>
      <sheetName val="견적"/>
      <sheetName val="단위내역서"/>
      <sheetName val="당진1,2호기전선관설치및접지4차공사내역서-을지"/>
      <sheetName val="도급기성"/>
      <sheetName val="설비단가표"/>
      <sheetName val="오수공수량집계표"/>
      <sheetName val="연부97-1"/>
      <sheetName val="조건표"/>
      <sheetName val="자갈,시멘트,모래산출"/>
      <sheetName val="LEGEND"/>
      <sheetName val="원가 (2)"/>
      <sheetName val="본체철근표"/>
      <sheetName val="guard(mac)"/>
      <sheetName val="원가계산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내역"/>
      <sheetName val="공잡비"/>
      <sheetName val="지촌덕평"/>
      <sheetName val="지덕잡비"/>
      <sheetName val="200"/>
      <sheetName val="cka"/>
      <sheetName val="2000년1차"/>
      <sheetName val="2000년1차잡비"/>
      <sheetName val="신규단가"/>
      <sheetName val="단가리스트"/>
      <sheetName val="입력"/>
      <sheetName val="Sheet1"/>
      <sheetName val="STANDARD"/>
      <sheetName val="직노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------"/>
      <sheetName val="환율,매도"/>
      <sheetName val="기계경비"/>
      <sheetName val="노임단가"/>
      <sheetName val="자재단가"/>
      <sheetName val="단가산출(1)"/>
      <sheetName val="단가산출(2)"/>
      <sheetName val="단산집계"/>
      <sheetName val="단가"/>
      <sheetName val="200"/>
    </sheetNames>
    <sheetDataSet>
      <sheetData sheetId="0" refreshError="1"/>
      <sheetData sheetId="1" refreshError="1"/>
      <sheetData sheetId="2"/>
      <sheetData sheetId="3"/>
      <sheetData sheetId="4">
        <row r="194">
          <cell r="E194">
            <v>200000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부대공Ⅱ"/>
      <sheetName val="결재지"/>
      <sheetName val="갑지"/>
      <sheetName val="토공"/>
      <sheetName val="배수공"/>
      <sheetName val="구조물공"/>
      <sheetName val="포장공"/>
      <sheetName val="부대공"/>
      <sheetName val="터널공"/>
      <sheetName val="군부대공사"/>
      <sheetName val="상수도이설공"/>
      <sheetName val="광통신관로공"/>
      <sheetName val="석수IC"/>
      <sheetName val="개착구간"/>
      <sheetName val="직접비"/>
      <sheetName val="Sheet1"/>
      <sheetName val="Sheet2"/>
      <sheetName val="Sheet3"/>
      <sheetName val="자재단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토공사"/>
      <sheetName val="부지정리"/>
      <sheetName val="콘크리트"/>
      <sheetName val="조적"/>
      <sheetName val="지주"/>
      <sheetName val="자연석"/>
      <sheetName val="잔디"/>
      <sheetName val="포장공"/>
      <sheetName val="엣지"/>
      <sheetName val="상하차 운반비, 운반비"/>
      <sheetName val="단가"/>
      <sheetName val="부대공Ⅱ"/>
    </sheetNames>
    <sheetDataSet>
      <sheetData sheetId="0">
        <row r="10">
          <cell r="B10">
            <v>62281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(C)원내역"/>
      <sheetName val="토공사"/>
    </sheetNames>
    <sheetDataSet>
      <sheetData sheetId="0">
        <row r="4">
          <cell r="F4">
            <v>0</v>
          </cell>
        </row>
      </sheetData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부하 계산서 (2)"/>
      <sheetName val="Sheet11"/>
      <sheetName val="Sheet12"/>
      <sheetName val="Sheet13"/>
      <sheetName val="Sheet14"/>
      <sheetName val="Sheet15"/>
      <sheetName val="Sheet16"/>
      <sheetName val="기본DATA"/>
    </sheetNames>
    <sheetDataSet>
      <sheetData sheetId="0">
        <row r="4">
          <cell r="B4">
            <v>1E-3</v>
          </cell>
          <cell r="C4">
            <v>30</v>
          </cell>
        </row>
        <row r="5">
          <cell r="B5">
            <v>30.001000000000001</v>
          </cell>
          <cell r="C5">
            <v>50</v>
          </cell>
        </row>
        <row r="6">
          <cell r="B6">
            <v>50.000999999999998</v>
          </cell>
          <cell r="C6">
            <v>60</v>
          </cell>
        </row>
        <row r="7">
          <cell r="B7">
            <v>60.000999999999998</v>
          </cell>
          <cell r="C7">
            <v>100</v>
          </cell>
        </row>
        <row r="8">
          <cell r="B8">
            <v>100.001</v>
          </cell>
          <cell r="C8">
            <v>225</v>
          </cell>
        </row>
        <row r="9">
          <cell r="B9">
            <v>225.001</v>
          </cell>
          <cell r="C9">
            <v>400</v>
          </cell>
        </row>
        <row r="10">
          <cell r="B10">
            <v>400.00099999999998</v>
          </cell>
          <cell r="C10">
            <v>600</v>
          </cell>
        </row>
        <row r="11">
          <cell r="B11">
            <v>600.00099999999998</v>
          </cell>
          <cell r="C11">
            <v>800</v>
          </cell>
        </row>
        <row r="12">
          <cell r="B12">
            <v>800.00099999999998</v>
          </cell>
          <cell r="C12">
            <v>1000</v>
          </cell>
        </row>
        <row r="13">
          <cell r="B13">
            <v>1000.001</v>
          </cell>
          <cell r="C13">
            <v>1200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토공사"/>
      <sheetName val="건물부수시설공사"/>
      <sheetName val="급수시설공사"/>
      <sheetName val="구조물공사 "/>
      <sheetName val="울타리공사"/>
      <sheetName val="포장공사"/>
      <sheetName val="기타공사"/>
      <sheetName val="정렬"/>
      <sheetName val="(C)원내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공종명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가로등1안"/>
      <sheetName val="수탁공사비"/>
      <sheetName val="도급제경비"/>
      <sheetName val="설계예산서"/>
      <sheetName val="일위대가"/>
      <sheetName val="단가산출"/>
      <sheetName val="수량집계"/>
      <sheetName val="수량산출서"/>
      <sheetName val="산출근거"/>
      <sheetName val="노임단가"/>
      <sheetName val="목차"/>
      <sheetName val="원가계산서"/>
      <sheetName val="집계표"/>
      <sheetName val="내역서"/>
      <sheetName val="일위대가표"/>
      <sheetName val="단가조사서"/>
      <sheetName val="원가계산서 (2)"/>
      <sheetName val="1"/>
      <sheetName val="Sheet6"/>
      <sheetName val="자재단가비교표"/>
      <sheetName val="물가대비표"/>
      <sheetName val="점검총괄"/>
      <sheetName val="밸브설치"/>
      <sheetName val="Y-WORK"/>
      <sheetName val="포장공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수량산출서목록"/>
      <sheetName val="산출서양식"/>
      <sheetName val="산책로정비"/>
      <sheetName val="반원주목박기 (2)"/>
      <sheetName val="작은각석세워박기 (2)"/>
      <sheetName val="호박돌포장-1"/>
      <sheetName val="호박돌포장 (2)"/>
      <sheetName val="칼라콘크리트포장"/>
      <sheetName val="맥반석포장 (2)"/>
      <sheetName val="고무블럭포장"/>
      <sheetName val="콩자갈포장 (2)"/>
      <sheetName val="해미석자갈포장"/>
      <sheetName val="점토블럭포장 (2)"/>
      <sheetName val="보차도경계석"/>
      <sheetName val="포장구분경계석 (2)"/>
      <sheetName val="점토블럭경계 (2)"/>
      <sheetName val="콩자갈포장(흑)"/>
      <sheetName val="콩자갈포장(흑백)"/>
      <sheetName val="콩자갈포장(백)"/>
      <sheetName val="지압보도콩자갈포장"/>
      <sheetName val="해미석포장(흑)"/>
      <sheetName val="호박돌박기"/>
      <sheetName val="각석이어박기"/>
      <sheetName val="맥반석포장"/>
      <sheetName val="반원주목박기"/>
      <sheetName val="원목박기"/>
      <sheetName val="점토블럭포장"/>
      <sheetName val="콩자갈수지포장"/>
      <sheetName val="콩자갈수지포장 (2)"/>
      <sheetName val="모래깔기"/>
      <sheetName val="마사토포장"/>
      <sheetName val="침목깔기"/>
      <sheetName val="자갈박기"/>
      <sheetName val="자갈깔기"/>
      <sheetName val="화강석판석포장"/>
      <sheetName val="우드칩포장"/>
      <sheetName val="소형고압블럭포장"/>
      <sheetName val="카프포장"/>
      <sheetName val="징검돌놓기"/>
      <sheetName val="STS엣지"/>
      <sheetName val="녹지경계석A"/>
      <sheetName val="녹지경계석B"/>
      <sheetName val="포장구분경계석"/>
      <sheetName val="칼라규사포장"/>
      <sheetName val="아스콘포장"/>
      <sheetName val="콘크리트포장"/>
      <sheetName val="호박돌포장"/>
      <sheetName val="점토블럭경계"/>
      <sheetName val="강자갈깔기"/>
      <sheetName val="각석띄워박기"/>
      <sheetName val="작은각석세워박기"/>
      <sheetName val="자연석판석"/>
      <sheetName val="시설물기초"/>
      <sheetName val="안내판기초"/>
      <sheetName val="노임단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사비예산서 (2)"/>
      <sheetName val="설계 내역서 (2)"/>
      <sheetName val="공사비예산서"/>
      <sheetName val="설계 내역서"/>
      <sheetName val="품셈총괄표"/>
      <sheetName val=" 품셈"/>
      <sheetName val="장비부표총괄표"/>
      <sheetName val="부표총괄표"/>
      <sheetName val="일반부표"/>
      <sheetName val="별표총괄표"/>
      <sheetName val="별표 (2)"/>
      <sheetName val="사급자재"/>
      <sheetName val="지입자재"/>
      <sheetName val="자재수량"/>
      <sheetName val="토량총괄"/>
      <sheetName val="토적계산"/>
      <sheetName val="구조물토량"/>
      <sheetName val="우수평균깊이"/>
      <sheetName val="구조물수량산출"/>
      <sheetName val="자료"/>
      <sheetName val="단가"/>
      <sheetName val="Sheet11"/>
      <sheetName val="Sheet12"/>
      <sheetName val="Sheet13"/>
      <sheetName val="Sheet14"/>
      <sheetName val="Sheet15"/>
      <sheetName val="Sheet16"/>
      <sheetName val="일반부표총괄"/>
      <sheetName val="별 표"/>
      <sheetName val="별표총괄"/>
      <sheetName val="품셈TABLE"/>
      <sheetName val="견적 조건 변경사항"/>
      <sheetName val="단지내-공내역"/>
      <sheetName val="Sheet2"/>
      <sheetName val="Sheet3"/>
      <sheetName val="일위대가"/>
      <sheetName val="내역표지"/>
      <sheetName val="원가계산서(총괄)"/>
      <sheetName val="산출내역집계"/>
      <sheetName val="건축집계"/>
      <sheetName val="건축내역"/>
      <sheetName val="토목집계"/>
      <sheetName val="토목내역"/>
      <sheetName val="설비집계"/>
      <sheetName val="설비내역"/>
      <sheetName val="부표총괄"/>
      <sheetName val="품셈1-"/>
      <sheetName val="AABS내역"/>
      <sheetName val="공사내역"/>
      <sheetName val="토목"/>
      <sheetName val="TB-내역서"/>
      <sheetName val="별총"/>
      <sheetName val="금액내역서"/>
      <sheetName val="원가계산서(남측)"/>
      <sheetName val="별표내역"/>
      <sheetName val="노임단가"/>
      <sheetName val="별표 "/>
      <sheetName val="품셈표"/>
      <sheetName val="품 셈"/>
      <sheetName val="부표"/>
      <sheetName val="부표 TABLE"/>
      <sheetName val="Sheet4"/>
      <sheetName val="Sheet5"/>
      <sheetName val="Sheet6"/>
      <sheetName val="시설물기초"/>
      <sheetName val="3BL공동구 수량"/>
      <sheetName val="자재집계표"/>
      <sheetName val="실행내역"/>
      <sheetName val="자료입력"/>
      <sheetName val="견적서"/>
      <sheetName val="도급"/>
      <sheetName val="총괄-1"/>
      <sheetName val="공통가설(현장검토안)"/>
      <sheetName val="원가계산"/>
      <sheetName val="PIPE(UG)내역"/>
      <sheetName val="2000년1차"/>
      <sheetName val="JOIN(2span)"/>
      <sheetName val="값"/>
      <sheetName val="일위"/>
      <sheetName val="정부노임"/>
      <sheetName val="간접경상비"/>
      <sheetName val="EJ"/>
      <sheetName val="일위대가표"/>
      <sheetName val="우,오수"/>
      <sheetName val="단가표"/>
      <sheetName val="종단계산"/>
      <sheetName val="견적의뢰"/>
      <sheetName val="노임대가"/>
      <sheetName val="1062-X방향 "/>
      <sheetName val="품셈"/>
      <sheetName val="보차도경계석"/>
      <sheetName val="노임"/>
      <sheetName val="접속도로1"/>
      <sheetName val="Sheet1"/>
      <sheetName val="부대공(집계)"/>
      <sheetName val="정렬"/>
      <sheetName val="실행"/>
      <sheetName val="LIST"/>
      <sheetName val="오억미만"/>
      <sheetName val="6-1. 관개량조서"/>
      <sheetName val="단중"/>
      <sheetName val="을지"/>
      <sheetName val="접속도로"/>
      <sheetName val="총물량"/>
      <sheetName val="중기"/>
      <sheetName val="플랜트 설치"/>
      <sheetName val="시멘트"/>
      <sheetName val="토목내역서"/>
      <sheetName val="일위대가목록"/>
      <sheetName val="갑지"/>
      <sheetName val="별표집계"/>
      <sheetName val="건축"/>
      <sheetName val="Ⅴ-2.공종별내역"/>
      <sheetName val="명단"/>
      <sheetName val="기성내역서표지"/>
      <sheetName val="00상노임"/>
      <sheetName val="예산M2"/>
      <sheetName val="교통대책내역"/>
      <sheetName val="단가 및 재료비"/>
      <sheetName val="포장(수량)-관로부"/>
      <sheetName val="내역서"/>
      <sheetName val="일위대가표집계표"/>
      <sheetName val="자재단가조사표-수목"/>
      <sheetName val="DATE"/>
      <sheetName val="가시설(TYPE-A)"/>
      <sheetName val="1-1평균터파기고(1)"/>
      <sheetName val="NYS"/>
      <sheetName val="부대내역"/>
      <sheetName val="참조-(1)"/>
      <sheetName val="원가계산서"/>
      <sheetName val="전기"/>
      <sheetName val="6동"/>
      <sheetName val="공사개요"/>
      <sheetName val="평균터파기고(1-2,ASP)"/>
      <sheetName val="인건비"/>
      <sheetName val="투찰(하수)"/>
      <sheetName val="국내"/>
      <sheetName val="경비_원본"/>
      <sheetName val="1월"/>
      <sheetName val="지질조사"/>
      <sheetName val="하수급견적대비"/>
      <sheetName val="관계주식"/>
      <sheetName val="sw1"/>
      <sheetName val="NOMUBI"/>
      <sheetName val="단중표"/>
      <sheetName val="PUMP"/>
      <sheetName val="VENDOR LIST"/>
      <sheetName val="공통비"/>
      <sheetName val="표준단면수량(출력안함)"/>
      <sheetName val="구조물"/>
      <sheetName val="내역"/>
      <sheetName val="소방"/>
      <sheetName val="외주비"/>
      <sheetName val="BID"/>
      <sheetName val="대구칠곡5전기"/>
      <sheetName val="프랜트면허"/>
      <sheetName val="기본일위"/>
      <sheetName val="몰탈재료산출"/>
      <sheetName val="(C)원내역"/>
      <sheetName val="접속도로집계"/>
      <sheetName val="#REF"/>
      <sheetName val="2.품제O호표"/>
      <sheetName val="청주(철골발주의뢰서)"/>
      <sheetName val="정공공사"/>
      <sheetName val="견적대비"/>
      <sheetName val="설계예시"/>
      <sheetName val="에너지요금"/>
      <sheetName val="토공사"/>
      <sheetName val="마감"/>
      <sheetName val="중소기업"/>
      <sheetName val="제품별절단길이-0628"/>
      <sheetName val="절단길이-CODE4"/>
      <sheetName val="색상코드-CODE5,6,7,8"/>
      <sheetName val="기초일위"/>
      <sheetName val="일위대가목차"/>
      <sheetName val="집계"/>
      <sheetName val="Macro1"/>
      <sheetName val="guard(mac)"/>
      <sheetName val="물량표"/>
      <sheetName val="정부노임단가"/>
      <sheetName val="잡설비내역"/>
      <sheetName val="P.M 별"/>
      <sheetName val="우수맨홀공제단위수량"/>
      <sheetName val="골조시행"/>
      <sheetName val="설 계"/>
      <sheetName val="토공집계표"/>
      <sheetName val="수량산출서"/>
      <sheetName val="지급자재"/>
      <sheetName val="기계경비(시간당)"/>
      <sheetName val="사다리"/>
      <sheetName val="포장공사"/>
      <sheetName val="원본"/>
      <sheetName val="부대공Ⅱ"/>
      <sheetName val="200"/>
      <sheetName val="내역_ver1.0"/>
      <sheetName val="갑지(요약)"/>
      <sheetName val="대가표(품셈)"/>
      <sheetName val="품목"/>
      <sheetName val="장비별표(오거보링)(Ø400)(12M)"/>
      <sheetName val="직노"/>
      <sheetName val="A3.공사비 검토"/>
      <sheetName val="밸브설치"/>
      <sheetName val="이자율"/>
      <sheetName val="이익영"/>
      <sheetName val="I一般比"/>
      <sheetName val="직재"/>
      <sheetName val="자재단가"/>
      <sheetName val="평자재단가"/>
      <sheetName val="Customer Databas"/>
      <sheetName val="총괄표"/>
      <sheetName val="공통가설"/>
      <sheetName val="laroux"/>
      <sheetName val="전기관급내역서"/>
      <sheetName val="전기관급내역총계"/>
      <sheetName val="목차"/>
      <sheetName val="전기토목총괄"/>
      <sheetName val="토목내역총계"/>
      <sheetName val="전기내역총계"/>
      <sheetName val="전기내역서"/>
      <sheetName val="일위대가표-1"/>
      <sheetName val="일위대가표-2"/>
      <sheetName val="일위대가표-3"/>
      <sheetName val="일위대가표-4"/>
      <sheetName val="일위대가표-5"/>
      <sheetName val="일위대가표-4 (2)"/>
      <sheetName val="단가산출서"/>
      <sheetName val="재료비 "/>
      <sheetName val="중기총괄"/>
      <sheetName val="중기손료"/>
      <sheetName val="중기단가"/>
      <sheetName val="계수"/>
      <sheetName val="환율"/>
      <sheetName val="유류대"/>
      <sheetName val="중시노임"/>
      <sheetName val="관급내역서"/>
      <sheetName val="관급내역총계"/>
      <sheetName val="터파기및재료"/>
      <sheetName val="인건-측정"/>
      <sheetName val="Y-WORK"/>
      <sheetName val="변경총괄표"/>
      <sheetName val="재공품"/>
      <sheetName val="입력자료(노무비)"/>
      <sheetName val="분수장비시설수량"/>
      <sheetName val="식재수량표"/>
      <sheetName val="입고장부 (4)"/>
      <sheetName val="98지급계획"/>
      <sheetName val="인부노임"/>
      <sheetName val="2002상반기노임기준"/>
      <sheetName val="T13(P68~72,78)"/>
      <sheetName val="설계예산서"/>
      <sheetName val="98수문일위"/>
      <sheetName val="부대단위수량"/>
      <sheetName val="남양내역"/>
      <sheetName val="건축직"/>
      <sheetName val="갑지(추정)"/>
      <sheetName val="inputdata"/>
      <sheetName val="설계기준"/>
      <sheetName val="비탈면보호공수량산출"/>
      <sheetName val="내역조적"/>
      <sheetName val="공정코드"/>
      <sheetName val="data"/>
      <sheetName val="하조서"/>
      <sheetName val="손익분석"/>
      <sheetName val="산출내역서"/>
      <sheetName val="건축공사"/>
      <sheetName val="수량산출서 갑지"/>
      <sheetName val="집계표"/>
      <sheetName val="노무비"/>
      <sheetName val="예정공정-전체"/>
      <sheetName val="Macro(전선)"/>
      <sheetName val="2호맨홀공제수량"/>
      <sheetName val="부분별수량산출(조합기초)"/>
      <sheetName val="조명시설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***"/>
      <sheetName val="일위대가"/>
      <sheetName val="단가산출"/>
      <sheetName val="단가대비"/>
      <sheetName val="노임"/>
      <sheetName val="Module1"/>
      <sheetName val="설 계"/>
      <sheetName val="품셈TABLE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-WORK"/>
      <sheetName val="YES"/>
      <sheetName val="견적사양비교표"/>
      <sheetName val="일위대가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낙찰표"/>
      <sheetName val="00지역시설공사낙찰표"/>
      <sheetName val="00지역시설공사낙찰표 (2)"/>
      <sheetName val="낙찰추정표"/>
    </sheetNames>
    <definedNames>
      <definedName name="Macro12"/>
    </defined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신우"/>
      <sheetName val="laroux"/>
      <sheetName val="갑지"/>
      <sheetName val="강 당"/>
      <sheetName val="신우갑지"/>
      <sheetName val="천우갑지"/>
      <sheetName val="천우"/>
      <sheetName val="내역서"/>
      <sheetName val="__"/>
      <sheetName val="단가산출"/>
      <sheetName val="대치판정"/>
      <sheetName val="원가 (2)"/>
      <sheetName val="낙찰표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1부하집계표"/>
      <sheetName val="1.2부하계산서"/>
      <sheetName val="2. 변압기 용량 계산"/>
      <sheetName val="전력량계산"/>
      <sheetName val="4.콘덴서(전체)"/>
      <sheetName val="5. 차단기"/>
      <sheetName val="7.3.2 분기회로 굵기"/>
      <sheetName val="7.3.1 전력간선 굵기"/>
      <sheetName val="2.7 UPS용량 계산(전체)"/>
      <sheetName val="8 직류전원설비"/>
      <sheetName val="7. Cable(설명)-IEC"/>
      <sheetName val="프린터끝"/>
      <sheetName val="전기실 중량(X)"/>
      <sheetName val="MCC제원"/>
      <sheetName val="DATA"/>
      <sheetName val="허용전류-IEC DATA"/>
      <sheetName val="허용전류-IEC"/>
      <sheetName val="허용전류"/>
      <sheetName val="허용전류OLD"/>
      <sheetName val="기계경비"/>
      <sheetName val="신우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0">
          <cell r="K10">
            <v>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AGE"/>
      <sheetName val="Y-WORK"/>
      <sheetName val="DATA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금액내역서"/>
    </sheetNames>
    <sheetDataSet>
      <sheetData sheetId="0">
        <row r="4">
          <cell r="D4" t="str">
            <v>대</v>
          </cell>
        </row>
        <row r="5">
          <cell r="D5" t="str">
            <v>대</v>
          </cell>
        </row>
        <row r="7">
          <cell r="D7" t="str">
            <v>대</v>
          </cell>
        </row>
        <row r="8">
          <cell r="D8" t="str">
            <v>대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자재단가비교표1월"/>
      <sheetName val="표지 (2)"/>
      <sheetName val="표지 (3)"/>
      <sheetName val="총원가"/>
      <sheetName val="사급자재"/>
      <sheetName val="사급자재 (2)"/>
      <sheetName val="총괄표"/>
      <sheetName val="동원합계"/>
      <sheetName val="동원소계"/>
      <sheetName val="갑지(공사)"/>
      <sheetName val="갑지(지입자재)"/>
      <sheetName val="내A1"/>
      <sheetName val="내A2"/>
      <sheetName val="내A3"/>
      <sheetName val="내B1"/>
      <sheetName val="내B2"/>
      <sheetName val="내B3"/>
      <sheetName val="내B4"/>
      <sheetName val="내C1"/>
      <sheetName val="내C2"/>
      <sheetName val="내D1"/>
      <sheetName val="내D2"/>
      <sheetName val="내E1"/>
      <sheetName val="내E2"/>
      <sheetName val="내E3"/>
      <sheetName val="내F1"/>
      <sheetName val="내F2"/>
      <sheetName val="내G1"/>
      <sheetName val="내G2"/>
      <sheetName val="내H1"/>
      <sheetName val="내H2"/>
      <sheetName val="내I1"/>
      <sheetName val="내I2"/>
      <sheetName val="내J1"/>
      <sheetName val="내K1"/>
      <sheetName val="내K2"/>
      <sheetName val="내K3"/>
      <sheetName val="내K4"/>
      <sheetName val="내K5"/>
      <sheetName val="내K6"/>
      <sheetName val="내K7"/>
      <sheetName val="내L1"/>
      <sheetName val="자재단가비교표"/>
      <sheetName val="내M1"/>
      <sheetName val="내M2"/>
      <sheetName val="내M3"/>
      <sheetName val="내N1"/>
      <sheetName val="내N2"/>
      <sheetName val="내O1"/>
      <sheetName val="내P1"/>
      <sheetName val="내a-1"/>
      <sheetName val="내a-2"/>
      <sheetName val="내b-1"/>
      <sheetName val="내c-1"/>
      <sheetName val="A"/>
      <sheetName val="노A1"/>
      <sheetName val="노A2"/>
      <sheetName val="노A3"/>
      <sheetName val="B"/>
      <sheetName val="노B1"/>
      <sheetName val="노B2"/>
      <sheetName val="노B3"/>
      <sheetName val="노B4"/>
      <sheetName val="C"/>
      <sheetName val="노C1"/>
      <sheetName val="노C2"/>
      <sheetName val="D"/>
      <sheetName val="노D1"/>
      <sheetName val="노D2"/>
      <sheetName val="E"/>
      <sheetName val="노E1"/>
      <sheetName val="노E2"/>
      <sheetName val="노E3"/>
      <sheetName val="F"/>
      <sheetName val="노F1"/>
      <sheetName val="노F2"/>
      <sheetName val="G"/>
      <sheetName val="노G1"/>
      <sheetName val="노G2"/>
      <sheetName val="H"/>
      <sheetName val="노H1"/>
      <sheetName val="노H2"/>
      <sheetName val="I"/>
      <sheetName val="노I1"/>
      <sheetName val="노I2"/>
      <sheetName val="J"/>
      <sheetName val="노J1"/>
      <sheetName val="K"/>
      <sheetName val="노K1"/>
      <sheetName val="노K2"/>
      <sheetName val="노K3"/>
      <sheetName val="노K4"/>
      <sheetName val="노K5"/>
      <sheetName val="노K6"/>
      <sheetName val="노K7"/>
      <sheetName val="L"/>
      <sheetName val="노L1"/>
      <sheetName val="M"/>
      <sheetName val="노M1"/>
      <sheetName val="노M2"/>
      <sheetName val="노M3"/>
      <sheetName val="N"/>
      <sheetName val="노N1"/>
      <sheetName val="노N2"/>
      <sheetName val="O"/>
      <sheetName val="노O1"/>
      <sheetName val="P"/>
      <sheetName val="노P1"/>
      <sheetName val="노a"/>
      <sheetName val="노a-1"/>
      <sheetName val="노a-2"/>
      <sheetName val="노b"/>
      <sheetName val="노b-1"/>
      <sheetName val="노c"/>
      <sheetName val="노c-1"/>
      <sheetName val="인력운반비"/>
      <sheetName val="크레인사용"/>
      <sheetName val="크레인사용 (2)"/>
      <sheetName val="갑지(시공도가)"/>
      <sheetName val="내K8"/>
      <sheetName val="노K8"/>
      <sheetName val="SP-B1"/>
      <sheetName val="SP-11"/>
      <sheetName val="SP-12"/>
      <sheetName val="SP-13"/>
      <sheetName val="SP-21"/>
      <sheetName val="SP-22"/>
      <sheetName val="SP-23"/>
      <sheetName val="SP-31"/>
      <sheetName val="SP-32"/>
      <sheetName val="SP-33"/>
      <sheetName val="SP-B1-B"/>
      <sheetName val="SP-21-B"/>
      <sheetName val="TR-1"/>
      <sheetName val="TR-2"/>
      <sheetName val="원가계산서"/>
      <sheetName val="전기공사 총괄표"/>
      <sheetName val="전력간선"/>
      <sheetName val="본관동"/>
      <sheetName val="자동제어 배관배선"/>
      <sheetName val="CABLE TRAY"/>
      <sheetName val="노출배관지지"/>
      <sheetName val="건축"/>
      <sheetName val="관급자재 총괄표"/>
      <sheetName val="온풍기"/>
      <sheetName val="온수기"/>
      <sheetName val="자동제어"/>
      <sheetName val="수·배전반"/>
      <sheetName val="공량-전력간선"/>
      <sheetName val="공량-본관동"/>
      <sheetName val="공량-CABLE TRAY"/>
      <sheetName val="단위가격 총괄표"/>
      <sheetName val="인력터파기"/>
      <sheetName val="인력되메우기"/>
      <sheetName val="인력잔토처리"/>
      <sheetName val="콘크리트타설(무근)"/>
      <sheetName val="합판거푸집"/>
      <sheetName val="FENCE"/>
      <sheetName val="행가-22C"/>
      <sheetName val="행가-42C"/>
      <sheetName val="행가-54C"/>
      <sheetName val="행가-104C"/>
      <sheetName val="행가-W100"/>
      <sheetName val="행가-W150"/>
      <sheetName val="행가-W200"/>
      <sheetName val="행가-W300"/>
      <sheetName val="행가-W400"/>
      <sheetName val="행가-W500"/>
      <sheetName val="행가-W600"/>
      <sheetName val="행가-W800"/>
      <sheetName val="행가-W900"/>
      <sheetName val="행가-W1200"/>
      <sheetName val="행가(C.T)-W300"/>
      <sheetName val="EPS SUPPORT"/>
      <sheetName val="접지-1종"/>
      <sheetName val="접지-2종"/>
      <sheetName val="접지-3종"/>
      <sheetName val="접지단자함-2P"/>
      <sheetName val="갑지"/>
      <sheetName val="접지단자함-3P"/>
      <sheetName val="배관지지대 54C"/>
      <sheetName val="단가비교"/>
      <sheetName val="산출01"/>
      <sheetName val="산출02"/>
      <sheetName val="산출03"/>
      <sheetName val="산출04"/>
      <sheetName val="산출05"/>
      <sheetName val="산출06"/>
      <sheetName val="산출07"/>
      <sheetName val="guard(mac)"/>
      <sheetName val="일위대가(가설)"/>
      <sheetName val="참조"/>
      <sheetName val="내역을"/>
      <sheetName val="AV시스템"/>
      <sheetName val="기본DATA"/>
      <sheetName val="노임"/>
      <sheetName val="Sheet2"/>
      <sheetName val="내역전기"/>
      <sheetName val="수량산출서"/>
      <sheetName val="CATV"/>
      <sheetName val="수량-가로등"/>
      <sheetName val="포천의료원"/>
      <sheetName val="원효펌프교체020812"/>
      <sheetName val="입찰안"/>
      <sheetName val="DATA"/>
      <sheetName val="ETC"/>
      <sheetName val="자재단가"/>
      <sheetName val="산출기준(파견전산실)"/>
      <sheetName val="GAEYO"/>
      <sheetName val="Macro(전선)"/>
      <sheetName val="토 적 표"/>
      <sheetName val="노무비산출"/>
      <sheetName val="기계내역"/>
      <sheetName val="예정(3)"/>
      <sheetName val="의정부문예회관변경내역"/>
      <sheetName val="상수도토공집계표"/>
      <sheetName val="관람석제출"/>
      <sheetName val="9811"/>
      <sheetName val="9509"/>
      <sheetName val="물량"/>
      <sheetName val="전기 원가계산서"/>
      <sheetName val="물가시세"/>
      <sheetName val="설직재-1"/>
      <sheetName val="일위대가표"/>
      <sheetName val="MCC제원"/>
      <sheetName val="허용전류-IEC DATA"/>
      <sheetName val="참조(X)"/>
      <sheetName val="1단계"/>
      <sheetName val="#REF"/>
      <sheetName val="설계조건"/>
      <sheetName val="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노임단가"/>
      <sheetName val="견적사양비교표"/>
      <sheetName val="견적비교표"/>
      <sheetName val="단가비교표"/>
      <sheetName val="일위(을)"/>
      <sheetName val="일위(갑)"/>
      <sheetName val="수량산출(을-3)"/>
      <sheetName val="수량산출(을-2)"/>
      <sheetName val="수량산출(을-1)"/>
      <sheetName val="수량산출(갑-2)"/>
      <sheetName val="수량산출(갑-1)"/>
      <sheetName val="계측기산출근거"/>
      <sheetName val="시스템 산출"/>
      <sheetName val="내역1"/>
      <sheetName val="하수처리장 원가계산"/>
      <sheetName val="일위대가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위대가표"/>
      <sheetName val="수량산출서"/>
      <sheetName val="산출내역서"/>
      <sheetName val="sheet5"/>
      <sheetName val="Sheet6"/>
      <sheetName val="대치판정"/>
      <sheetName val="우배수"/>
      <sheetName val="노임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변압기용량"/>
      <sheetName val="부하표(A)"/>
      <sheetName val="부하표(B)"/>
      <sheetName val="I.P계산"/>
      <sheetName val="단락용량계산1"/>
      <sheetName val="CABLE SIZE-1"/>
      <sheetName val="CABLE SIZE-2"/>
      <sheetName val="CABLE SIZE-3"/>
      <sheetName val="차단기선정"/>
      <sheetName val="콘덴서용량"/>
      <sheetName val="DATA1"/>
      <sheetName val="DATA2"/>
      <sheetName val="내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교각1"/>
      <sheetName val="총괄집계"/>
      <sheetName val="수량집계(대전)"/>
      <sheetName val="일반수량집계(대전)"/>
      <sheetName val="봉곡교(대전)"/>
      <sheetName val="수량집계(진주)"/>
      <sheetName val="일반수량집계 (진주)"/>
      <sheetName val="봉곡교(진주)"/>
      <sheetName val="접속 슬래브"/>
      <sheetName val="옹벽집계"/>
      <sheetName val="토공집계"/>
      <sheetName val="토공"/>
      <sheetName val="총괄-S"/>
      <sheetName val="총괄-S (2)"/>
      <sheetName val="총괄-S(30)"/>
      <sheetName val="슬래브-S(30)"/>
      <sheetName val="옹벽-S"/>
      <sheetName val="슬래브-S (40)"/>
      <sheetName val="총괄집계1 (3)"/>
      <sheetName val="강재수량-총"/>
      <sheetName val="철근량"/>
      <sheetName val="토공수량집"/>
      <sheetName val="어곡-타공종"/>
      <sheetName val="수량집계"/>
      <sheetName val="신흥교"/>
      <sheetName val="시점(우)-날개벽"/>
      <sheetName val="시점(좌)-날개벽"/>
      <sheetName val="종점(우)-날개벽"/>
      <sheetName val="종점(좌)-날개벽"/>
      <sheetName val="옹벽(3-1)"/>
      <sheetName val="옹벽(3-2)"/>
      <sheetName val="총괄"/>
      <sheetName val="총괄 (2)"/>
      <sheetName val="총괄(30)"/>
      <sheetName val="슬래브(30)"/>
      <sheetName val="옹벽"/>
      <sheetName val="슬래브 (40)"/>
      <sheetName val="XXXXXX"/>
      <sheetName val="산청"/>
      <sheetName val="수동"/>
      <sheetName val="30mpc본당수량"/>
      <sheetName val="1m당 (2)"/>
      <sheetName val="Sheet1"/>
      <sheetName val="토공총괄집계"/>
      <sheetName val="U-TYPE토공"/>
      <sheetName val="교대토공집계"/>
      <sheetName val="교대토공"/>
      <sheetName val="교각토공집계"/>
      <sheetName val="교각토공"/>
      <sheetName val="타공종이월"/>
      <sheetName val="통전1교-A1토공"/>
      <sheetName val="통전1교-A2토공"/>
      <sheetName val="사천2교-A1토공"/>
      <sheetName val="사천2교-A2토공"/>
      <sheetName val="VXXXXX"/>
      <sheetName val="표지"/>
      <sheetName val="목차"/>
      <sheetName val="1.설계조건"/>
      <sheetName val="2.1단면가정"/>
      <sheetName val="Sap2000"/>
      <sheetName val="2.5하중재하도"/>
      <sheetName val="2.7 전산입력"/>
      <sheetName val="2.7.2 단면력집계"/>
      <sheetName val="2.8 부재력도(극한)"/>
      <sheetName val="2.9 단면검토"/>
      <sheetName val="2.9.2 벽설계"/>
      <sheetName val="2.10주철근 조립도"/>
      <sheetName val="2.11정착장검토"/>
      <sheetName val="2.12 부재력도(허용)"/>
      <sheetName val="2.13 우각부 보강검토"/>
      <sheetName val="2.14 거더계산"/>
      <sheetName val="2.14.3 거더철근량산정"/>
      <sheetName val="2.14.4 사각기둥설계"/>
      <sheetName val="2.15 사용성검토"/>
      <sheetName val="2.16 부력검토"/>
      <sheetName val="북한강교교대토공집계(1)"/>
      <sheetName val="북한강교시점측교대"/>
      <sheetName val="북한강교교대토공집계(2)"/>
      <sheetName val="북한강교종점측교대"/>
      <sheetName val="용늪교교대토공집계 "/>
      <sheetName val="용늪교시점측교대"/>
      <sheetName val="용늪교종점측교대"/>
      <sheetName val="laroux"/>
      <sheetName val="내역서"/>
      <sheetName val="총집"/>
      <sheetName val="철근집계"/>
      <sheetName val="관집"/>
      <sheetName val="횡설"/>
      <sheetName val="U형플륨집계"/>
      <sheetName val="플륨관마감"/>
      <sheetName val="플륨관"/>
      <sheetName val="횡배수평균터파기H"/>
      <sheetName val="BOX집계"/>
      <sheetName val="BOX수량"/>
      <sheetName val="잡석"/>
      <sheetName val="옹벽토공"/>
      <sheetName val="옹벽수량"/>
      <sheetName val="연장조서"/>
      <sheetName val="전단"/>
      <sheetName val="전집"/>
      <sheetName val="Sheet2"/>
      <sheetName val="Sheet3"/>
      <sheetName val="교대수량집계(당진방향)"/>
      <sheetName val="교대철근집계(당진방향)"/>
      <sheetName val="교대(당진방향)상세집계(A1)"/>
      <sheetName val="당진방향-교대(A1)"/>
      <sheetName val="날개벽(당진방향-시점)"/>
      <sheetName val="접속(당진방향,시점)"/>
      <sheetName val="옹벽(당진방향,A1)"/>
      <sheetName val="교대(당진방향)상세집계(A2)"/>
      <sheetName val="당진방향-교대(A2)"/>
      <sheetName val="날개벽(당진방향-종점)"/>
      <sheetName val="접속(당진방향,종점)"/>
      <sheetName val="옹벽(당진방향,A2)"/>
      <sheetName val="부대공집계(옛날)"/>
      <sheetName val="부대공집계표"/>
      <sheetName val="오수공"/>
      <sheetName val="우수공"/>
      <sheetName val="구내배관"/>
      <sheetName val="BYPASS날개벽"/>
      <sheetName val="abut집계"/>
      <sheetName val="상-교대"/>
      <sheetName val="내역서적용수량"/>
      <sheetName val="부대공자재"/>
      <sheetName val="자재집계표"/>
      <sheetName val="타공정이월"/>
      <sheetName val="표지판설치집계"/>
      <sheetName val="표지판 기초수량"/>
      <sheetName val="표지판기초수량산출근거"/>
      <sheetName val="시선유도시설집계"/>
      <sheetName val="시선유도수량산출"/>
      <sheetName val="차선도색수량집계표"/>
      <sheetName val="차선도색수량근거"/>
      <sheetName val="이단가드레일집계"/>
      <sheetName val="교툥안전시설"/>
      <sheetName val="총괄토공집계"/>
      <sheetName val="1 line"/>
      <sheetName val="교대집계"/>
      <sheetName val="내역적용(전체)"/>
      <sheetName val="터널공총자재693"/>
      <sheetName val="시멘트및골재수랑지계표694"/>
      <sheetName val="콘크리트695"/>
      <sheetName val="총집계표"/>
      <sheetName val="BM개착"/>
      <sheetName val="(3-1)798"/>
      <sheetName val="(3-2)799"/>
      <sheetName val="800"/>
      <sheetName val="801"/>
      <sheetName val="802"/>
      <sheetName val="803"/>
      <sheetName val="(4-1)822"/>
      <sheetName val="(4-2)823"/>
      <sheetName val="824"/>
      <sheetName val="825"/>
      <sheetName val="826"/>
      <sheetName val="827"/>
      <sheetName val="(6-1)872"/>
      <sheetName val="(6-2)873"/>
      <sheetName val="874"/>
      <sheetName val="875"/>
      <sheetName val="876"/>
      <sheetName val="877"/>
      <sheetName val="본선수량총괄집계표"/>
      <sheetName val="토공수량총괄집계표"/>
      <sheetName val="AB3400"/>
      <sheetName val="AB3401"/>
      <sheetName val="감독차량비"/>
      <sheetName val="AB3402"/>
      <sheetName val="AB3403"/>
      <sheetName val="터널차량비"/>
      <sheetName val="AB3500"/>
      <sheetName val="부지임대료"/>
      <sheetName val="집계표"/>
      <sheetName val="화심2교(전주 시)"/>
      <sheetName val="화심2교(전주 종)"/>
      <sheetName val="화심2교(함양 시)"/>
      <sheetName val="화심2교(함양 종)"/>
      <sheetName val="민목2교(전주 시)"/>
      <sheetName val="민목2교(전주 종)"/>
      <sheetName val="민목2교(함양 시)"/>
      <sheetName val="민목2교(함양 종)"/>
      <sheetName val="용수개거 내역수량집계표"/>
      <sheetName val="용수개거연장조서"/>
      <sheetName val="용수개거재료집계표"/>
      <sheetName val="용수개거단위수량"/>
      <sheetName val="자재별집계"/>
      <sheetName val="총재료집계"/>
      <sheetName val="개거재료집계"/>
      <sheetName val="개거수량산출"/>
      <sheetName val="개거위치조서"/>
      <sheetName val="덮개재료집계"/>
      <sheetName val="덮개수량산출"/>
      <sheetName val="덮개위치조서"/>
      <sheetName val="토적계산"/>
      <sheetName val="폐기물산출"/>
      <sheetName val="깨기재료집계"/>
      <sheetName val="깨기수량산출"/>
      <sheetName val="깨기위치조서"/>
      <sheetName val="중보용수로취입수문재료표"/>
      <sheetName val="중보용수로취입수문"/>
      <sheetName val="중보용수로취입수깨기수량"/>
      <sheetName val="교대수량집계표"/>
      <sheetName val="교대수량"/>
      <sheetName val="간지"/>
      <sheetName val="설계내역서"/>
      <sheetName val="TYPE총괄집계표"/>
      <sheetName val="논리시점우측"/>
      <sheetName val="논리시점좌측"/>
      <sheetName val="논리종점우측"/>
      <sheetName val="논리종점좌측"/>
      <sheetName val="설계설명서"/>
      <sheetName val="물량증감내역"/>
      <sheetName val="자재"/>
      <sheetName val="공사용중기"/>
      <sheetName val="공정표(당)"/>
      <sheetName val="공정표(변)"/>
      <sheetName val="표지-1"/>
      <sheetName val="집계표(총괄)"/>
      <sheetName val="집계표(토목)"/>
      <sheetName val="제잡비산출근거"/>
      <sheetName val="1공구(내역서)"/>
      <sheetName val="관급(1공구 )"/>
      <sheetName val="2-1공구"/>
      <sheetName val="2-2공구"/>
      <sheetName val="관급(2공구)"/>
      <sheetName val="건축(재경비)"/>
      <sheetName val="건축갑"/>
      <sheetName val="건축"/>
      <sheetName val="기계(재경비)"/>
      <sheetName val="기계갑"/>
      <sheetName val="기계설비"/>
      <sheetName val="집계표(토목,비목별)"/>
      <sheetName val="표지(K1)"/>
      <sheetName val="집계표(K1,토목)"/>
      <sheetName val="1공구(K1)"/>
      <sheetName val="집계표(K1,2공구)"/>
      <sheetName val="집계표(K1,건축)"/>
      <sheetName val="집계표(K1,기계)"/>
      <sheetName val="표지(K2)"/>
      <sheetName val="집계표(K2,토목)"/>
      <sheetName val="1공구(K2)"/>
      <sheetName val="집계표(K2,2공구)"/>
      <sheetName val="집계표(K2,건축)"/>
      <sheetName val="집계표(K2,기계)"/>
      <sheetName val="표지 (2)"/>
      <sheetName val="예정공정표"/>
      <sheetName val="공사일보(4월1일)"/>
      <sheetName val="공사일보(4월2일)"/>
      <sheetName val="공사일보(4월3일)"/>
      <sheetName val="공사일보(4월4일)"/>
      <sheetName val="공사일보(4월5일)"/>
      <sheetName val="공사일보(4월6일)"/>
      <sheetName val="공사일보(4월7일)"/>
      <sheetName val="공사일보(4월8일)"/>
      <sheetName val="공사일보(4월9일)"/>
      <sheetName val="공사일보(4월10일)"/>
      <sheetName val="공사일보(4월11일)"/>
      <sheetName val="공사일보(4월12일)"/>
      <sheetName val="공사일보(4월13일)"/>
      <sheetName val="공사일보(4월14일)"/>
      <sheetName val="공사일보(4월15일)"/>
      <sheetName val="공사일보(4월16일)"/>
      <sheetName val="공사일보(4월17일)"/>
      <sheetName val="공사일보(4월18일)"/>
      <sheetName val="공사일보(4월19일)"/>
      <sheetName val="공사일보(4월20일)"/>
      <sheetName val="공사일보(4월21일)"/>
      <sheetName val="공사일보(4월22일)"/>
      <sheetName val="공사일보(4월23일)"/>
      <sheetName val="공사일보(4월24일)"/>
      <sheetName val="공사일보(4월25일)"/>
      <sheetName val="공사일보(4월26일)"/>
      <sheetName val="공사일보(4월27일)"/>
      <sheetName val="공사일보(4월28일)"/>
      <sheetName val="공사일보(4월29일)"/>
      <sheetName val="공사일보(4월30일)"/>
      <sheetName val="설계변경내용"/>
      <sheetName val="토목공사(수량증감대비표)"/>
      <sheetName val="1공구(수량증감대비표)"/>
      <sheetName val="단가조견표"/>
      <sheetName val="주요물량,자재"/>
      <sheetName val="공사기간,변경조건"/>
      <sheetName val="공정표(변경)"/>
      <sheetName val="표지-1 (2)"/>
      <sheetName val="표지-1 (3)"/>
      <sheetName val="내역갑"/>
      <sheetName val="산출내역"/>
      <sheetName val="내역"/>
      <sheetName val="관급자재대,보상비"/>
      <sheetName val="보상비"/>
      <sheetName val="가시설공(광장부)"/>
      <sheetName val="Anchor수량"/>
      <sheetName val="MSG"/>
      <sheetName val="MSG (2)"/>
      <sheetName val="SQJ"/>
      <sheetName val="가시설공(시점부)"/>
      <sheetName val="MSG(시점부)"/>
      <sheetName val="SQJ(시점부)"/>
      <sheetName val="단면가정"/>
      <sheetName val="요율"/>
      <sheetName val="기본DATA"/>
      <sheetName val="토공집계표"/>
      <sheetName val="구조물깨기수량집계"/>
      <sheetName val="교량깨기"/>
      <sheetName val="남양내역"/>
      <sheetName val="실행내역"/>
      <sheetName val="갑"/>
      <sheetName val="변경개요1"/>
      <sheetName val="갑 (1)"/>
      <sheetName val="원가계산서"/>
      <sheetName val="공종별집계표"/>
      <sheetName val="갑지 (2)"/>
      <sheetName val="공량서(옥외방범)"/>
      <sheetName val="단가조사서"/>
      <sheetName val="단가조사서 (업체)"/>
      <sheetName val="갑지 (3)"/>
      <sheetName val="자재총괄(증감)"/>
      <sheetName val="폐수처리장(변경)"/>
      <sheetName val="폐수처리장 (기존)"/>
      <sheetName val="갑지 (4)"/>
      <sheetName val="도면"/>
      <sheetName val="전체_1설계"/>
      <sheetName val="집 계 표"/>
      <sheetName val="기계내역"/>
      <sheetName val="#REF"/>
      <sheetName val="정렬"/>
      <sheetName val="터파기및재료"/>
      <sheetName val="맨홀수량산출"/>
      <sheetName val="1호인버트수량"/>
      <sheetName val="CABLE SIZE-3"/>
      <sheetName val="산출근거1"/>
      <sheetName val="단면 (2)"/>
      <sheetName val="대전-교대(A1-A2)"/>
      <sheetName val="BOQ(전체)"/>
      <sheetName val="간선계산"/>
      <sheetName val="INPUT"/>
      <sheetName val="당진1,2호기전선관설치및접지4차공사내역서-을지"/>
      <sheetName val="기초공"/>
      <sheetName val="기둥(원형)"/>
      <sheetName val="사  업  비  수  지  예  산  서"/>
      <sheetName val="앉음벽 (2)"/>
      <sheetName val="공사수행방안"/>
      <sheetName val="시멘트"/>
      <sheetName val="도급대실행대비표"/>
      <sheetName val="000000"/>
      <sheetName val="시점부"/>
      <sheetName val="시점부토적표"/>
      <sheetName val="종점부"/>
      <sheetName val="종점부토적표"/>
      <sheetName val="전체제잡비"/>
      <sheetName val="단위단가"/>
      <sheetName val="(C)원내역"/>
      <sheetName val="자재단가비교표"/>
      <sheetName val="绑ꣃ˞짛༏濼殃恸䁍◣"/>
      <sheetName val="투찰"/>
      <sheetName val="BID"/>
      <sheetName val="3.바닥판설계"/>
      <sheetName val="입찰안"/>
      <sheetName val="골재산출"/>
      <sheetName val="공주-교대(A1)"/>
      <sheetName val="가로등내역서"/>
      <sheetName val="전입"/>
      <sheetName val="현황산출서"/>
      <sheetName val="배수공"/>
      <sheetName val="Sheet15"/>
      <sheetName val="type-F"/>
      <sheetName val="위치조서"/>
      <sheetName val="조명시설"/>
      <sheetName val="apt수량"/>
      <sheetName val="성서방향-교대(A2)"/>
      <sheetName val="날개벽"/>
      <sheetName val="전차선로 물량표"/>
      <sheetName val="소방"/>
      <sheetName val="전기일위목록"/>
      <sheetName val="품셈"/>
      <sheetName val="1.취수장"/>
      <sheetName val="일위대가(계측기설치)"/>
      <sheetName val="편입토지조서"/>
      <sheetName val="건축내역"/>
      <sheetName val="변화치수"/>
      <sheetName val="B(함)일반수량"/>
      <sheetName val="수량집계표"/>
      <sheetName val="산출근거"/>
      <sheetName val="산수배수"/>
      <sheetName val="적용토목"/>
      <sheetName val="기자재비"/>
      <sheetName val="주형"/>
      <sheetName val="공사비예산서(토목분)"/>
      <sheetName val="연결임시"/>
      <sheetName val="수로교총재료집계"/>
      <sheetName val="플랜트 설치"/>
      <sheetName val="8설7발"/>
      <sheetName val="B2BERP"/>
      <sheetName val="변수값"/>
      <sheetName val="중기상차"/>
      <sheetName val="AS복구"/>
      <sheetName val="중기터파기"/>
      <sheetName val="유동표"/>
      <sheetName val="하수급견적대비"/>
      <sheetName val="품셈TABLE"/>
      <sheetName val="양수장구조물총"/>
      <sheetName val="양수장토공총"/>
      <sheetName val="TEL"/>
      <sheetName val="일위"/>
      <sheetName val="용늪교종점측교대_x0000__x0009_ӐЀ_x0004__x0000__xdfa0_̠ӴЀF_x0000__x0010_[교대토공.XLS]"/>
      <sheetName val="용늪교종점측교대_x0000__x0000__x0000__x0000__x0000__x0000__x0000__x0000__x0000__x0009__x0000_ӐЀ_x0000__x0004__x0000__x0000__x0000__x0000__x0000__x0000__xdfa0_̠"/>
      <sheetName val="물가시세"/>
      <sheetName val="노임단가"/>
      <sheetName val="["/>
      <sheetName val="기초코드"/>
      <sheetName val="A-4"/>
      <sheetName val="ABUT수량-A1"/>
      <sheetName val="진주방향"/>
      <sheetName val="마산방향"/>
      <sheetName val="마산방향철근집계"/>
      <sheetName val="수량명세서"/>
      <sheetName val="포장복구집계"/>
      <sheetName val="6공구(당초)"/>
      <sheetName val="설계명세서"/>
      <sheetName val="토목"/>
      <sheetName val="입적표"/>
      <sheetName val="단가조사"/>
      <sheetName val="교각계산"/>
      <sheetName val="가정단면"/>
      <sheetName val="포장공"/>
      <sheetName val="2.8 부재_xffff_도(_xffff_한)"/>
      <sheetName val="2._xffff_.2 벽설계"/>
      <sheetName val="준검 내역서"/>
      <sheetName val="공작물조직표(용배수)"/>
      <sheetName val="2공구산출내역"/>
      <sheetName val="SLIDES"/>
      <sheetName val="도장수량(하1)"/>
      <sheetName val="B부대공"/>
      <sheetName val="I一般比"/>
      <sheetName val="N賃率-職"/>
      <sheetName val="산출내역서집계표"/>
      <sheetName val="SLAB"/>
      <sheetName val="6.교좌면보강"/>
      <sheetName val="봉양~조차장간고하개명(신설)"/>
      <sheetName val="공사일보(4월11탬גּ"/>
      <sheetName val="BLOCK-1"/>
      <sheetName val="부대내역"/>
      <sheetName val="지급자재"/>
      <sheetName val="VXXXX"/>
      <sheetName val="명세표지"/>
      <sheetName val="명세서"/>
      <sheetName val="총집계"/>
      <sheetName val="진출콘크.푸집"/>
      <sheetName val="진출철집"/>
      <sheetName val="&lt;접속집계&gt;"/>
      <sheetName val="접속철"/>
      <sheetName val="AP슬래브"/>
      <sheetName val="전기맨홀자재집"/>
      <sheetName val="전기맨홀콘.거푸집총집 "/>
      <sheetName val="전기맨홀철근총집"/>
      <sheetName val="포장공사"/>
      <sheetName val="교대(당진방향)삁세집계(A2)"/>
      <sheetName val="Q형플륨집계"/>
      <sheetName val="공사일보_x0008_4월25일)"/>
      <sheetName val="공사일듴(4월28일)"/>
      <sheetName val="冠목공사(수량증감대비표)"/>
      <sheetName val="주요물韉,자재"/>
      <sheetName val="장문교(대전)"/>
      <sheetName val="설직재-1"/>
      <sheetName val="제직재"/>
      <sheetName val="공사비내역"/>
      <sheetName val="일위대가"/>
      <sheetName val="남양시작동자105노65기1.3화1.2"/>
      <sheetName val="공사비총괄"/>
      <sheetName val="data"/>
      <sheetName val="암거 제원표"/>
      <sheetName val="용늪교종점측교대_x0000__x0009_ӐЀ_x0004__x0000__xdfa0_̠ӴЀF_x0010_[교대토공.XLS]S"/>
      <sheetName val="본체"/>
      <sheetName val="가도공"/>
      <sheetName val="기둥"/>
      <sheetName val="총괄표"/>
      <sheetName val="설계내역(2000)"/>
      <sheetName val="VXXXXXXX"/>
      <sheetName val="상수도토공집계표"/>
      <sheetName val="날개벽(시점좌측)"/>
      <sheetName val="증감대비"/>
      <sheetName val="시설수량표"/>
      <sheetName val="실행대비"/>
      <sheetName val="입출재고현황 (2)"/>
      <sheetName val="용산1(해보)"/>
      <sheetName val="전선 및 전선관"/>
      <sheetName val="JJ"/>
      <sheetName val="70%"/>
      <sheetName val="서울교대토공집계(★)"/>
      <sheetName val="춘천교대토공집계(★)"/>
      <sheetName val="전체"/>
      <sheetName val="내역서1"/>
      <sheetName val="경산(을)"/>
      <sheetName val="IN"/>
      <sheetName val="토량1-1"/>
      <sheetName val="공통가설"/>
      <sheetName val="근로자자료입력"/>
      <sheetName val="교대(A1-A2)"/>
      <sheetName val="토공(우물통,기타) "/>
      <sheetName val="J형측구단위수량"/>
      <sheetName val="자재일람"/>
      <sheetName val="5.정산서"/>
      <sheetName val="DATE"/>
      <sheetName val="원본"/>
      <sheetName val="JUCKEYK"/>
      <sheetName val="화산경계"/>
      <sheetName val="교량대비"/>
      <sheetName val="3CHBDC"/>
      <sheetName val="기계경비"/>
      <sheetName val="sub"/>
      <sheetName val="일위대가1"/>
      <sheetName val="일위대가10"/>
      <sheetName val="일위대가11"/>
      <sheetName val="일위대가12"/>
      <sheetName val="일위대가13"/>
      <sheetName val="일위대가14"/>
      <sheetName val="일위대가15"/>
      <sheetName val="일위대가16"/>
      <sheetName val="일위대가17"/>
      <sheetName val="일위대가2"/>
      <sheetName val="일위대가3"/>
      <sheetName val="일위대가4"/>
      <sheetName val="일위대가5"/>
      <sheetName val="일위대가6"/>
      <sheetName val="일위대가7"/>
      <sheetName val="일위대가8"/>
      <sheetName val="일위대가9"/>
      <sheetName val="일위대가18-1"/>
      <sheetName val="일위대가19-1"/>
      <sheetName val="일위대가20-1"/>
      <sheetName val="일위대가21-1"/>
      <sheetName val="일위대가22-1"/>
      <sheetName val="일위대가23-1"/>
      <sheetName val="일위대가24-1"/>
      <sheetName val="일위대가25-1"/>
      <sheetName val="일위대가26-1"/>
      <sheetName val="일위대가27-1"/>
      <sheetName val="일위대가28-1"/>
      <sheetName val="일위대가29-1"/>
      <sheetName val="일위대가30-1"/>
      <sheetName val="일위대가31-1"/>
      <sheetName val="일위대가32-1"/>
      <sheetName val="일위대가33-1"/>
      <sheetName val="일위대가34-1"/>
      <sheetName val="일위대가35-1"/>
      <sheetName val="일위대가36-1"/>
      <sheetName val="일위대가37-1"/>
      <sheetName val="반중력식옹벽"/>
      <sheetName val="우,오수"/>
      <sheetName val="도급"/>
      <sheetName val=""/>
      <sheetName val="저판(버림100)"/>
      <sheetName val="일위대가38-1"/>
      <sheetName val="일위대가39-1"/>
      <sheetName val="일위대가40-1"/>
      <sheetName val="일위대가41-1"/>
      <sheetName val="일위대가42-1"/>
      <sheetName val="일위대가43-1"/>
      <sheetName val="일위대가44-1"/>
      <sheetName val="일위대가45-1"/>
      <sheetName val="일위대가46-1"/>
      <sheetName val="갑지1"/>
      <sheetName val="월별자금계획"/>
      <sheetName val="대가(표)"/>
      <sheetName val="(1)본선수량집계"/>
      <sheetName val="건축집계"/>
      <sheetName val="토목집계"/>
      <sheetName val="조경집계"/>
      <sheetName val="실행(1)"/>
      <sheetName val="공사내역"/>
      <sheetName val="차액보증"/>
      <sheetName val="일위(토목)"/>
      <sheetName val="다곡2교"/>
      <sheetName val="실행철강하도"/>
      <sheetName val="EQUIP-H"/>
      <sheetName val="자재단가"/>
      <sheetName val="집수정현황"/>
      <sheetName val="초곡1교(일반)"/>
      <sheetName val="전신"/>
      <sheetName val="사다리"/>
      <sheetName val="부서현황"/>
      <sheetName val="환율"/>
      <sheetName val="2.단면가정"/>
      <sheetName val="인사자료총집계"/>
      <sheetName val="OPT7"/>
      <sheetName val="소업1교"/>
      <sheetName val="1,2공구원가계산서"/>
      <sheetName val="1공구산출내역서"/>
      <sheetName val="일위대가47-1"/>
      <sheetName val="일위대가48-1"/>
      <sheetName val="일위대가49-1"/>
      <sheetName val="일위대가50-1"/>
      <sheetName val="일위대가51-1"/>
      <sheetName val="일위대가52-1"/>
      <sheetName val="일위대가53-1"/>
      <sheetName val="일위대가54-1"/>
      <sheetName val="일위대가55-1"/>
      <sheetName val="일위대가56-1 "/>
      <sheetName val="일위대가57-1"/>
      <sheetName val="일위대가58-1"/>
      <sheetName val="일위대가59-1"/>
      <sheetName val="일위대가60-1"/>
      <sheetName val="일위대가61-1"/>
      <sheetName val="일위대가62-1"/>
      <sheetName val="일위대가63-1"/>
      <sheetName val="일위대가64-1"/>
      <sheetName val="일위대가65-1"/>
      <sheetName val="일위대가66-1"/>
      <sheetName val="일위대가67-1"/>
      <sheetName val="일위대가68-1"/>
      <sheetName val="일위대가69-1"/>
      <sheetName val="일위대가70-1"/>
      <sheetName val="일위대가71-1 "/>
      <sheetName val="일위대가72-1"/>
      <sheetName val="일위대가73-1"/>
      <sheetName val="일위대가74-1 "/>
      <sheetName val="일위대가75-1"/>
      <sheetName val="일위대가76-1 "/>
      <sheetName val="일위대가77-1 "/>
      <sheetName val="일위대가78-1 "/>
      <sheetName val="일위대가79-1"/>
      <sheetName val="일위대가80-1"/>
      <sheetName val="일위대가81-1"/>
      <sheetName val="일위대가82-1"/>
      <sheetName val="일위대가92-1"/>
      <sheetName val="단가 및 재료비"/>
      <sheetName val="중기솔뇨"/>
      <sheetName val="노임"/>
      <sheetName val="전기일위대가"/>
      <sheetName val="Sheet1 (2)"/>
      <sheetName val="용늪교종점측교대_x0000_ ӐЀ_x0004__x0000__xdfa0_̠ӴЀF_x0000__x0010_[교대토공.XLS]"/>
      <sheetName val="용늪교종점측교대_x0000__x0000__x0000__x0000__x0000__x0000__x0000__x0000__x0000_ _x0000_ӐЀ_x0000__x0004__x0000__x0000__x0000__x0000__x0000__x0000__xdfa0_̠"/>
      <sheetName val="용늪교종점측교대_x0000_ ӐЀ_x0004__x0000__xdfa0_̠ӴЀF_x0010_[교대토공.XLS]S"/>
      <sheetName val="6호기"/>
      <sheetName val="백호우계수"/>
      <sheetName val="원형1호맨홀토공수량"/>
      <sheetName val="200"/>
      <sheetName val="wall"/>
      <sheetName val="원가계산서구조조정"/>
      <sheetName val="참조-(1)"/>
      <sheetName val="토공산근"/>
      <sheetName val="양성교상행선"/>
      <sheetName val="양성교하행선"/>
      <sheetName val="토사(PE)"/>
      <sheetName val="2.1  노무비 평균단가산출"/>
      <sheetName val="가격조사서"/>
      <sheetName val="상행-교대(A1-A2)"/>
      <sheetName val="Macro1"/>
      <sheetName val="도장"/>
      <sheetName val="공내역"/>
      <sheetName val="DATA 입력란"/>
      <sheetName val="전기2005"/>
      <sheetName val="통신2005"/>
      <sheetName val="지가케포"/>
      <sheetName val="조도계산서 (도서)"/>
      <sheetName val="EACT10"/>
      <sheetName val="인원조직표"/>
      <sheetName val="계산중"/>
      <sheetName val="횡배위치"/>
      <sheetName val="예산명세서"/>
      <sheetName val="자료입력"/>
      <sheetName val="내역(원안-대안)"/>
      <sheetName val="부대비율"/>
      <sheetName val="밸브설치"/>
      <sheetName val="2000노임기준"/>
      <sheetName val="화심2교(함양 종ȩ"/>
      <sheetName val="집계"/>
      <sheetName val="RE9604"/>
      <sheetName val="단가"/>
      <sheetName val="차도부연장현황"/>
      <sheetName val="초기화면"/>
      <sheetName val="총괄-1"/>
      <sheetName val="직접인건비"/>
      <sheetName val="공사비집계"/>
      <sheetName val="하중계산"/>
      <sheetName val="안정성검토"/>
      <sheetName val="설계기준"/>
      <sheetName val="ETC"/>
      <sheetName val="2000년하반기"/>
      <sheetName val="내역(설계)"/>
      <sheetName val="CODE"/>
      <sheetName val="전체내역서"/>
      <sheetName val="견적서"/>
      <sheetName val="단위수량"/>
      <sheetName val="공사비증감"/>
      <sheetName val="ENTRY"/>
      <sheetName val="손익분석"/>
      <sheetName val="6.교좌면보_x0000_"/>
      <sheetName val="매입"/>
      <sheetName val="자재운반단가일람표"/>
      <sheetName val="MSG 수량"/>
      <sheetName val="일반수량"/>
      <sheetName val="예가내역서"/>
      <sheetName val="데리네이타현황"/>
      <sheetName val="수목표준대가"/>
      <sheetName val="문학간접"/>
      <sheetName val="COPING"/>
      <sheetName val="도담구내 개소별 명세"/>
      <sheetName val="입력"/>
      <sheetName val="&lt;--"/>
      <sheetName val="중기사용료"/>
      <sheetName val="적용노임"/>
      <sheetName val="원가입력"/>
      <sheetName val="광통신 견적내역서1"/>
      <sheetName val="충주"/>
      <sheetName val="피벗테이블데이터분석"/>
      <sheetName val="적용단위길이"/>
      <sheetName val="특수기호강도거푸집"/>
      <sheetName val="종배수관면벽신"/>
      <sheetName val="종배수관(신)"/>
      <sheetName val="당초수량"/>
      <sheetName val="DATA 입력부"/>
      <sheetName val="이형관중량"/>
      <sheetName val="일위대가(목록)"/>
      <sheetName val="산근(목록)"/>
      <sheetName val="재료비"/>
      <sheetName val="경비"/>
      <sheetName val="대창(장성)"/>
      <sheetName val="대창(함평)-창열"/>
      <sheetName val="연부97-1"/>
      <sheetName val="설계조건"/>
      <sheetName val="IMPEADENCE MAP 취수장"/>
      <sheetName val="수우미양가(Vlookup)"/>
      <sheetName val="COPING설계"/>
      <sheetName val="_REF"/>
      <sheetName val="MOTOR"/>
      <sheetName val="전기설계변경"/>
      <sheetName val="2.14 거더정)"/>
      <sheetName val="3.설계총괄(정산)"/>
      <sheetName val="3.전문외주(정산)"/>
      <sheetName val="전문외주비 (Third Party)"/>
      <sheetName val="4.인력(확정)"/>
      <sheetName val="4.인력(조정)"/>
      <sheetName val="4.인력(정산)"/>
      <sheetName val="5.경비내역(확정)"/>
      <sheetName val="운영계획"/>
      <sheetName val="SOFTWARE"/>
      <sheetName val="5.현장경비(확정)"/>
      <sheetName val="5.경비내역(정산)"/>
      <sheetName val="5.현장경비(정산)"/>
      <sheetName val="7.자금수지"/>
      <sheetName val="(참고)제수당현황"/>
      <sheetName val="MH합계"/>
      <sheetName val="6.프로젝트"/>
      <sheetName val="6.PCM"/>
      <sheetName val="6.프로세스"/>
      <sheetName val="6.프로세스-1"/>
      <sheetName val="6.안전"/>
      <sheetName val="6.MR"/>
      <sheetName val="6.MS"/>
      <sheetName val="6.MT"/>
      <sheetName val="6.MM"/>
      <sheetName val="6.MY"/>
      <sheetName val="6.MH"/>
      <sheetName val="6.배관"/>
      <sheetName val="6.전기"/>
      <sheetName val="6.계장"/>
      <sheetName val="6.토목"/>
      <sheetName val="6.건축"/>
      <sheetName val="실행MH비교"/>
      <sheetName val="입찰MH비교"/>
      <sheetName val="규모비교"/>
      <sheetName val="details"/>
      <sheetName val="WK16"/>
      <sheetName val="Bend_fact "/>
      <sheetName val="total-mse제외"/>
      <sheetName val="P-PM"/>
      <sheetName val="P-품질"/>
      <sheetName val="P-토목"/>
      <sheetName val="P-건축"/>
      <sheetName val="P-기계"/>
      <sheetName val="P-원자력"/>
      <sheetName val="P-배관"/>
      <sheetName val="P-전기"/>
      <sheetName val="P-계장"/>
      <sheetName val="P-인허가"/>
      <sheetName val="P-공통"/>
      <sheetName val="P-SGN"/>
      <sheetName val="P-MSE"/>
      <sheetName val="95년12월말"/>
      <sheetName val="현금"/>
      <sheetName val="D-3"/>
      <sheetName val="다이꾸"/>
      <sheetName val="#REF!"/>
      <sheetName val="견적 집계"/>
      <sheetName val="BOQ"/>
      <sheetName val="F-302"/>
      <sheetName val="수안보-MBR1"/>
      <sheetName val="회사99"/>
      <sheetName val="DOC"/>
      <sheetName val="공사비 내역 (가)"/>
      <sheetName val="설치공사"/>
      <sheetName val="일위대가목차"/>
      <sheetName val="한강운반비"/>
      <sheetName val="현장관리비"/>
      <sheetName val="도급양식"/>
      <sheetName val="예산"/>
      <sheetName val="하조서"/>
      <sheetName val="전기내역서(총계)"/>
      <sheetName val="공통(20-91)"/>
      <sheetName val="화재 탐지 설비"/>
      <sheetName val="상반기손익차2총괄"/>
      <sheetName val="사급자재"/>
      <sheetName val="PROCESS"/>
      <sheetName val="공사비PK5월"/>
      <sheetName val="부대공내역서적용수량"/>
      <sheetName val="부대공(집계)"/>
      <sheetName val="낙석방지책"/>
      <sheetName val="난간"/>
      <sheetName val="교통안내표지판"/>
      <sheetName val="교통표지판기초"/>
      <sheetName val="교통표지판기초단위"/>
      <sheetName val="조경공사"/>
      <sheetName val="CALCULATION"/>
      <sheetName val="산근"/>
      <sheetName val="工완성공사율"/>
      <sheetName val="h-013211-2"/>
      <sheetName val="현황CODE"/>
      <sheetName val="손익현황"/>
      <sheetName val="SKETCH"/>
      <sheetName val="LOADS"/>
      <sheetName val="단가비교표"/>
      <sheetName val="직원동원SCH"/>
      <sheetName val="간접비총괄 (2)"/>
      <sheetName val="노무비"/>
      <sheetName val="Total"/>
      <sheetName val="시설물기초"/>
      <sheetName val="끝이없네"/>
      <sheetName val="코드일람표2001년10월"/>
      <sheetName val="허용전류-IEC"/>
      <sheetName val="허용전류-IEC DATA"/>
      <sheetName val="A-8 PD(도로중앙)"/>
      <sheetName val="현장조사"/>
      <sheetName val="기별수량산출서"/>
      <sheetName val="내역표지"/>
      <sheetName val="GAEYO"/>
      <sheetName val="자판실행"/>
      <sheetName val="용수량(생활용수)"/>
      <sheetName val="현장관리비내역서"/>
      <sheetName val="총괄집계1_(3)"/>
      <sheetName val="일반수량집계_(진주)"/>
      <sheetName val="접속_슬래브"/>
      <sheetName val="총괄-S_(2)"/>
      <sheetName val="4.전기"/>
      <sheetName val="CON포장수량"/>
      <sheetName val="ACUNIT"/>
      <sheetName val="CONUNIT"/>
      <sheetName val="2.단면가정 "/>
      <sheetName val="일위대가표(총괄표)"/>
      <sheetName val="슬래브-S_(40)"/>
      <sheetName val="총괄_(2)"/>
      <sheetName val="슬래브_(40)"/>
      <sheetName val="1m당_(2)"/>
      <sheetName val="용늪교교대토공집계_"/>
      <sheetName val="1_설계조건"/>
      <sheetName val="2_1단면가정"/>
      <sheetName val="2_5하중재하도"/>
      <sheetName val="2_7_전산입력"/>
      <sheetName val="2_7_2_단면력집계"/>
      <sheetName val="2_8_부재력도(극한)"/>
      <sheetName val="2_9_단면검토"/>
      <sheetName val="2_9_2_벽설계"/>
      <sheetName val="2_10주철근_조립도"/>
      <sheetName val="2_11정착장검토"/>
      <sheetName val="2_12_부재력도(허용)"/>
      <sheetName val="2_13_우각부_보강검토"/>
      <sheetName val="2_14_거더계산"/>
      <sheetName val="2_14_3_거더철근량산정"/>
      <sheetName val="2_14_4_사각기둥설계"/>
      <sheetName val="2_15_사용성검토"/>
      <sheetName val="2_16_부력검토"/>
      <sheetName val="표지판_기초수량"/>
      <sheetName val="화심2교(전주_시)"/>
      <sheetName val="화심2교(전주_종)"/>
      <sheetName val="화심2교(함양_시)"/>
      <sheetName val="화심2교(함양_종)"/>
      <sheetName val="민목2교(전주_시)"/>
      <sheetName val="민목2교(전주_종)"/>
      <sheetName val="민목2교(함양_시)"/>
      <sheetName val="민목2교(함양_종)"/>
      <sheetName val="1_line"/>
      <sheetName val="용수개거_내역수량집계표"/>
      <sheetName val="관급(1공구_)"/>
      <sheetName val="표지_(2)"/>
      <sheetName val="표지-1_(2)"/>
      <sheetName val="표지-1_(3)"/>
      <sheetName val="MSG_(2)"/>
      <sheetName val="갑_(1)"/>
      <sheetName val="갑지_(2)"/>
      <sheetName val="단가조사서_(업체)"/>
      <sheetName val="갑지_(3)"/>
      <sheetName val="폐수처리장_(기존)"/>
      <sheetName val="갑지_(4)"/>
      <sheetName val="전차선로_물량표"/>
      <sheetName val="단면_(2)"/>
      <sheetName val="CABLE_SIZE-3"/>
      <sheetName val="집_계_표"/>
      <sheetName val="3_바닥판설계"/>
      <sheetName val="사__업__비__수__지__예__산__서"/>
      <sheetName val="앉음벽_(2)"/>
      <sheetName val="1_취수장"/>
      <sheetName val="인건비"/>
      <sheetName val="5CHBDC"/>
      <sheetName val="용지매수"/>
      <sheetName val="점상총"/>
      <sheetName val="정암총"/>
      <sheetName val="관개"/>
      <sheetName val="전기"/>
      <sheetName val="inputdata"/>
      <sheetName val="순공사비"/>
      <sheetName val="현장별"/>
      <sheetName val="갑지(추정)"/>
      <sheetName val="토공사"/>
      <sheetName val="C &amp; G RHS"/>
      <sheetName val="양성교총괄"/>
      <sheetName val="검토"/>
      <sheetName val="데이타"/>
      <sheetName val="옥내소화전계산서"/>
      <sheetName val="각종장비전압강하계산"/>
      <sheetName val="1.설계기준"/>
      <sheetName val="제수"/>
      <sheetName val="공기"/>
      <sheetName val="총내역서"/>
      <sheetName val="동해title"/>
      <sheetName val="㏐쒫爥쀌출"/>
      <sheetName val="중기손료"/>
      <sheetName val="기초단가"/>
      <sheetName val="토목주소"/>
      <sheetName val="일위대가(가설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 refreshError="1"/>
      <sheetData sheetId="456"/>
      <sheetData sheetId="457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/>
      <sheetData sheetId="642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/>
      <sheetData sheetId="914" refreshError="1"/>
      <sheetData sheetId="915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AGE"/>
      <sheetName val="Y-WORK"/>
      <sheetName val="YES"/>
      <sheetName val="조명율표"/>
      <sheetName val="설계예산서"/>
      <sheetName val="수량집계"/>
      <sheetName val="점검총괄"/>
      <sheetName val="총괄"/>
      <sheetName val="토목"/>
      <sheetName val="가로등내역서"/>
      <sheetName val="입찰안"/>
      <sheetName val="#REF"/>
      <sheetName val="내역서"/>
      <sheetName val="전선 및 전선관"/>
      <sheetName val="DATA"/>
      <sheetName val="수량산출서"/>
      <sheetName val="2000.11월설계내역"/>
      <sheetName val="일위대가"/>
      <sheetName val="터파기및재료"/>
      <sheetName val="집계표"/>
      <sheetName val="단가"/>
      <sheetName val="총괄표"/>
      <sheetName val="말뚝지지력산정"/>
      <sheetName val="MOTOR"/>
      <sheetName val="하조서"/>
      <sheetName val="단가산출"/>
      <sheetName val="소야공정계획표"/>
      <sheetName val="내역서2안"/>
      <sheetName val="실행철강하도"/>
      <sheetName val="수량산출"/>
      <sheetName val="6호기"/>
      <sheetName val="내역"/>
      <sheetName val="보증수수료산출"/>
      <sheetName val="준검 내역서"/>
      <sheetName val="봉양~조차장간고하개명(신설)"/>
      <sheetName val="BID"/>
      <sheetName val="공사비예산서(토목분)"/>
      <sheetName val="각형맨홀"/>
      <sheetName val="수목단가"/>
      <sheetName val="시설수량표"/>
      <sheetName val="식재수량표"/>
      <sheetName val="일위목록"/>
      <sheetName val="자재단가"/>
      <sheetName val="1.수인터널"/>
      <sheetName val="가로등"/>
      <sheetName val="기계경비"/>
      <sheetName val="INPUT"/>
      <sheetName val="XXXXXX"/>
      <sheetName val="표지"/>
      <sheetName val="1.수변전설비공사"/>
      <sheetName val="2. 동력설비 공사"/>
      <sheetName val="3. 조명설비공사"/>
      <sheetName val="4. 접지설비공사"/>
      <sheetName val="5. 통신설비 공사"/>
      <sheetName val="6. 전기방식설비공사"/>
      <sheetName val="6.전기방식 설비공사(2)"/>
      <sheetName val="7.방호설비공사"/>
      <sheetName val="8.가설전기공사"/>
      <sheetName val="산출근거"/>
      <sheetName val="2000년1차"/>
      <sheetName val="단가 및 재료비"/>
      <sheetName val="JUCK"/>
      <sheetName val="주상도"/>
      <sheetName val="부대내역"/>
      <sheetName val="수목데이타 "/>
      <sheetName val="변압기 및 발전기 용량"/>
      <sheetName val="ASP포장"/>
      <sheetName val="내역서(전기)"/>
      <sheetName val="에너지동"/>
      <sheetName val="연습"/>
      <sheetName val="점수계산1-2"/>
      <sheetName val="특별교실"/>
      <sheetName val="기숙사"/>
      <sheetName val="화장실"/>
      <sheetName val="총집계-1"/>
      <sheetName val="총집계-2"/>
      <sheetName val="원가-1"/>
      <sheetName val="원가-2"/>
      <sheetName val="총물량표"/>
      <sheetName val="정산물량표"/>
      <sheetName val="정산세부물량1차분실적"/>
      <sheetName val="정산복구량"/>
      <sheetName val="일위대가표(1)"/>
      <sheetName val="일위대가표(2)"/>
      <sheetName val="자재단가비교표"/>
      <sheetName val="복구량산정 및 전용회선 사용"/>
      <sheetName val="노임단가"/>
      <sheetName val="기안"/>
      <sheetName val="갑지"/>
      <sheetName val="견적서"/>
      <sheetName val="호계"/>
      <sheetName val="제암"/>
      <sheetName val="월마트"/>
      <sheetName val="월드컵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변경사유"/>
      <sheetName val="가옥조명원가계"/>
      <sheetName val="가옥조명내역서"/>
      <sheetName val="산출집계"/>
      <sheetName val="산출근거서"/>
      <sheetName val="신규품목"/>
      <sheetName val="수량표지"/>
      <sheetName val="공구손료"/>
      <sheetName val="4월 실적추정(건축+토목)"/>
      <sheetName val="4월 실적추정(건축)"/>
      <sheetName val="내역(설계)"/>
      <sheetName val="부대공사비"/>
      <sheetName val="현장관리비집계표"/>
      <sheetName val="Macro1"/>
      <sheetName val="정부노임단가"/>
      <sheetName val="3BL공동구 수량"/>
      <sheetName val="일위대가표"/>
      <sheetName val="단가산출서(기계)"/>
      <sheetName val="단가조사"/>
      <sheetName val="소요자재"/>
      <sheetName val="노무산출서"/>
      <sheetName val="Total"/>
      <sheetName val="원가계산"/>
      <sheetName val="ETC"/>
      <sheetName val="표지 (2)"/>
      <sheetName val="코드표"/>
      <sheetName val="Sheet1 (2)"/>
      <sheetName val="예산변경사항"/>
      <sheetName val="요율"/>
      <sheetName val="자재대"/>
      <sheetName val="통장출금액"/>
      <sheetName val="기계경비시간당손료목록"/>
      <sheetName val="교각1"/>
      <sheetName val="대치판정"/>
      <sheetName val="말뚝물량"/>
      <sheetName val="일위대가(목록)"/>
      <sheetName val="재료비"/>
      <sheetName val="간선계산"/>
      <sheetName val="단가조사서"/>
      <sheetName val="CABLE SIZE-3"/>
      <sheetName val="상수도토공집계표"/>
      <sheetName val="일위대가표(유단가)"/>
      <sheetName val="부속동"/>
      <sheetName val="예산갑지"/>
      <sheetName val="2006기계경비산출표"/>
      <sheetName val="20관리비율"/>
      <sheetName val="총괄집계표"/>
      <sheetName val="Baby일위대가"/>
      <sheetName val="ITEM"/>
      <sheetName val="단가비교표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7"/>
      <sheetName val="Module11"/>
      <sheetName val="DATA1"/>
      <sheetName val="신우"/>
      <sheetName val="자재목록"/>
      <sheetName val="제수변수량"/>
      <sheetName val="공기변수량"/>
      <sheetName val="견적대비"/>
      <sheetName val="CTEMCOST"/>
      <sheetName val="물가자료"/>
      <sheetName val="품의서"/>
      <sheetName val="부하계산서"/>
      <sheetName val="물가시세"/>
      <sheetName val="SG"/>
      <sheetName val="전신환매도율"/>
      <sheetName val="EACT10"/>
      <sheetName val="산출내역서집계표"/>
      <sheetName val="원가계산서 (총괄)"/>
      <sheetName val="원가계산서 (건축)"/>
      <sheetName val="(총괄집계)"/>
      <sheetName val="건축공사"/>
      <sheetName val="방음벽기초(H=4m)"/>
      <sheetName val="가감수량"/>
      <sheetName val="맨홀수량산출"/>
      <sheetName val="¼³°è¿¹»ê¼­"/>
      <sheetName val="¼ö·®Áý°è"/>
      <sheetName val="ÃÑ°ý"/>
      <sheetName val="Åä¸ñ"/>
      <sheetName val="°¡·Îµî³»¿ª¼­"/>
      <sheetName val="¼ö·®»êÃâ¼­"/>
      <sheetName val="2000.11¿ù¼³°è³»¿ª"/>
      <sheetName val="ÀÏÀ§´ë°¡"/>
      <sheetName val="´Ü°¡"/>
      <sheetName val="ÃÑ°ýÇ¥"/>
      <sheetName val="¸»¶ÒÁöÁö·Â»êÁ¤"/>
      <sheetName val="ÅÍÆÄ±â¹×Àç·á"/>
      <sheetName val="Áý°èÇ¥"/>
      <sheetName val="¼ö·®»êÃâ"/>
      <sheetName val="Àü¼± ¹× Àü¼±°ü"/>
      <sheetName val="½ÇÇàÃ¶°­ÇÏµµ"/>
      <sheetName val="³»¿ª¼­2¾È"/>
      <sheetName val="Á¶¸íÀ²Ç¥"/>
      <sheetName val="6È£±â"/>
      <sheetName val="³»¿ª¼­"/>
      <sheetName val="´Ü°¡»êÃâ"/>
      <sheetName val="¼Ò¾ß°øÁ¤°èÈ¹Ç¥"/>
      <sheetName val="ÀÔÂû¾È"/>
      <sheetName val="ÇÏÁ¶¼­"/>
      <sheetName val="³»¿ª"/>
      <sheetName val="º¸Áõ¼ö¼ö·á»êÃâ"/>
      <sheetName val="ÁØ°Ë ³»¿ª¼­"/>
      <sheetName val="ºÀ¾ç~Á¶Â÷Àå°£°íÇÏ°³¸í(½Å¼³)"/>
      <sheetName val="¼ö¸ñµ¥ÀÌÅ¸ "/>
      <sheetName val="º¯¾Ð±â ¹× ¹ßÀü±â ¿ë·®"/>
      <sheetName val="ASPÆ÷Àå"/>
      <sheetName val="±â°è°æºñ"/>
      <sheetName val="1.¼öÀÎÅÍ³Î"/>
      <sheetName val="¿¹»êº¯°æ»çÇ×"/>
      <sheetName val="설계내역서"/>
      <sheetName val="- INFORMATION -"/>
      <sheetName val="공사원가계산서"/>
      <sheetName val="총내역서"/>
      <sheetName val="관급내역서"/>
      <sheetName val="이전비내역서"/>
      <sheetName val="물량"/>
      <sheetName val="배선설계"/>
      <sheetName val="부하계산"/>
      <sheetName val="기초산출서"/>
      <sheetName val="장비단가산출"/>
      <sheetName val="t형"/>
      <sheetName val="대비"/>
      <sheetName val="입찰결과(DATA)"/>
      <sheetName val="AS포장복구 "/>
      <sheetName val="일반공사"/>
      <sheetName val="을"/>
      <sheetName val="FILE1"/>
      <sheetName val="VXXXX"/>
      <sheetName val="VXXXXX"/>
      <sheetName val="1.수변전설비"/>
      <sheetName val="2.전력간선"/>
      <sheetName val="3.동력"/>
      <sheetName val="4.전등"/>
      <sheetName val="5.전열"/>
      <sheetName val="6.약전"/>
      <sheetName val="7.소방"/>
      <sheetName val="8.방송"/>
      <sheetName val="9.조명제어"/>
      <sheetName val="10.철거공사"/>
      <sheetName val="남양시작동자105노65기1.3화1.2"/>
      <sheetName val="직노"/>
      <sheetName val="실행내역"/>
      <sheetName val="200"/>
      <sheetName val="데이타"/>
      <sheetName val="간접1"/>
      <sheetName val="참고"/>
      <sheetName val="공사개요"/>
      <sheetName val="토공"/>
      <sheetName val="동력부하(도산)"/>
      <sheetName val="돌망태단위수량"/>
      <sheetName val="우수맨홀공제단위수량"/>
      <sheetName val="본선차로수량집계표"/>
      <sheetName val="스톱로그내역"/>
      <sheetName val="수주현황2월"/>
      <sheetName val="타공종이기"/>
      <sheetName val="5호광장(낙찰)"/>
      <sheetName val="5호광장"/>
      <sheetName val="5호광장 (만점)"/>
      <sheetName val="인천국제 (만점) (2)"/>
      <sheetName val="선거교가설공사"/>
      <sheetName val="선거교가설공사(만점)"/>
      <sheetName val="낙동강하구둑"/>
      <sheetName val="낙동강하구둑(만점)"/>
      <sheetName val="공원로-우남로"/>
      <sheetName val="공원로-우남로(만점)"/>
      <sheetName val="보림사우회도로"/>
      <sheetName val="보림사우회도로(만점)"/>
      <sheetName val="수입"/>
      <sheetName val="단면 (2)"/>
      <sheetName val="토공유동표"/>
      <sheetName val="교각계산"/>
      <sheetName val="공사원가계산서)"/>
      <sheetName val="내역집계표"/>
      <sheetName val="전기내역"/>
      <sheetName val="대가집계표"/>
      <sheetName val="대가전기"/>
      <sheetName val="자료"/>
      <sheetName val="집계표(관급)"/>
      <sheetName val="전기내역관급"/>
      <sheetName val="기계내역"/>
      <sheetName val="laroux"/>
      <sheetName val="도급예정1199"/>
      <sheetName val="외주대비"/>
      <sheetName val="수정실행"/>
      <sheetName val="단가산출근거"/>
      <sheetName val="현장인원투입"/>
      <sheetName val="장비투입계획"/>
      <sheetName val="현황사진"/>
      <sheetName val="옹벽"/>
      <sheetName val="외주대비-구조물"/>
      <sheetName val="외주대비 -석축"/>
      <sheetName val="외주대비-구조물 (2)"/>
      <sheetName val="견적표지 (3)"/>
      <sheetName val="정태현"/>
      <sheetName val="JUCKEYK"/>
      <sheetName val="EQUIP-H"/>
      <sheetName val="경비_원본"/>
      <sheetName val="기계경비(시간당)"/>
      <sheetName val="램머"/>
      <sheetName val=" 상부공통집계(총괄)"/>
      <sheetName val="공구원가계산"/>
      <sheetName val="2000전체분"/>
      <sheetName val="일반수량"/>
      <sheetName val="VA_code"/>
      <sheetName val="공종별원가계산"/>
      <sheetName val="말고개터널조명전압강하"/>
      <sheetName val="노임"/>
      <sheetName val="조건표"/>
      <sheetName val="JJ"/>
      <sheetName val="설계"/>
      <sheetName val="설 계"/>
      <sheetName val="견적조건"/>
      <sheetName val="견적조건(을지)"/>
      <sheetName val="식생블럭단위수량"/>
      <sheetName val="BQ"/>
      <sheetName val="전기일위대가"/>
      <sheetName val="단면(RW1)"/>
      <sheetName val="WORK"/>
      <sheetName val="시설물일위"/>
      <sheetName val="비교표"/>
      <sheetName val="소비자가"/>
      <sheetName val="ilch"/>
      <sheetName val="예정(3)"/>
      <sheetName val="동원(3)"/>
      <sheetName val="을지"/>
      <sheetName val="1.전차선조정"/>
      <sheetName val="2.조가선조정"/>
      <sheetName val="3.급전선신설"/>
      <sheetName val="4.급전선철거"/>
      <sheetName val="5.고배선철거"/>
      <sheetName val="6.고압케이블신설"/>
      <sheetName val="7.비절연선조정"/>
      <sheetName val="8.가동브래키트이설"/>
      <sheetName val="9.H형강주신설(9m)"/>
      <sheetName val="10.강관주신설(9m)"/>
      <sheetName val="11.H강주철거(11m)"/>
      <sheetName val="11.H형강기초"/>
      <sheetName val="13.강관주기초"/>
      <sheetName val="14.장력조정장치신설"/>
      <sheetName val="15.장력조정장치철거   "/>
      <sheetName val="16.콘주철거(9m)"/>
      <sheetName val="17.지선신설(보통)"/>
      <sheetName val="18.지선신설(v형)"/>
      <sheetName val="19.지선철거"/>
      <sheetName val="20.기중개폐기신설"/>
      <sheetName val="기초단가"/>
      <sheetName val="대구실행"/>
      <sheetName val="0.집계"/>
      <sheetName val="N賃率-職"/>
      <sheetName val="가로등부표"/>
      <sheetName val="조도계산서 (도서)"/>
      <sheetName val="LOPCALC"/>
      <sheetName val="재료"/>
      <sheetName val="매립"/>
      <sheetName val="MAIN_TABLE"/>
      <sheetName val="1.설계조건"/>
      <sheetName val="일위대가목차"/>
      <sheetName val="제경비율"/>
      <sheetName val="아산추가1220"/>
      <sheetName val="3-1.CB"/>
      <sheetName val="XL4Poppy"/>
      <sheetName val="98지급계획"/>
      <sheetName val="당초"/>
      <sheetName val="본공사"/>
      <sheetName val="DANGA"/>
      <sheetName val="A-4"/>
      <sheetName val="IMP(MAIN)"/>
      <sheetName val="IMP (REACTOR)"/>
      <sheetName val="차액보증"/>
      <sheetName val="오산갈곳"/>
      <sheetName val="맨홀수량집계"/>
      <sheetName val="설계조건"/>
      <sheetName val="날개벽(TYPE3)"/>
      <sheetName val="1.설계기준"/>
      <sheetName val="터널조도"/>
      <sheetName val="현황CODE"/>
      <sheetName val="손익현황"/>
      <sheetName val="3차설계"/>
      <sheetName val="기둥(원형)"/>
      <sheetName val="ABUT수량-A1"/>
      <sheetName val="주형"/>
      <sheetName val="밸브설치"/>
      <sheetName val="3.바닥판설계"/>
      <sheetName val="안정계산"/>
      <sheetName val="단면검토"/>
      <sheetName val="원가"/>
      <sheetName val="외주"/>
      <sheetName val="구조물철거타공정이월"/>
      <sheetName val="Macro(차단기)"/>
      <sheetName val="연결관산출조서"/>
      <sheetName val="단가일람"/>
      <sheetName val="조경일람"/>
      <sheetName val="일위대가목록"/>
      <sheetName val="의왕내역"/>
      <sheetName val="LP-S"/>
      <sheetName val="BASIC (2)"/>
      <sheetName val="°ø»çºñ¿¹»ê¼­(Åä¸ñºÐ)"/>
      <sheetName val="°¢Çü¸ÇÈ¦"/>
      <sheetName val="¼ö¸ñ´Ü°¡"/>
      <sheetName val="½Ã¼³¼ö·®Ç¥"/>
      <sheetName val="½ÄÀç¼ö·®Ç¥"/>
      <sheetName val="ÀÏÀ§¸ñ·Ï"/>
      <sheetName val="ÀÚÀç´Ü°¡"/>
      <sheetName val="°¡·Îµî"/>
      <sheetName val="BOX전기내역"/>
      <sheetName val="하수급견적대비"/>
      <sheetName val="참조-(1)"/>
      <sheetName val="간접비"/>
      <sheetName val="9-1차이내역"/>
      <sheetName val="1차증가원가계산"/>
      <sheetName val="관급총괄"/>
      <sheetName val="2007일위 "/>
      <sheetName val="토목일위 (83~)"/>
      <sheetName val="표지판일위(105~"/>
      <sheetName val="장비일위"/>
      <sheetName val="재료1월호"/>
      <sheetName val="노무비 "/>
      <sheetName val="00000000"/>
      <sheetName val="인건비"/>
      <sheetName val="포장공"/>
      <sheetName val="5.정산서"/>
      <sheetName val="변경비교-을"/>
      <sheetName val="수로교총재료집계"/>
      <sheetName val="일위집계표"/>
      <sheetName val="견적의뢰서"/>
      <sheetName val="단면가정"/>
      <sheetName val="기자재대비표"/>
      <sheetName val="담장산출"/>
      <sheetName val="001"/>
      <sheetName val="노무비"/>
      <sheetName val="총계"/>
      <sheetName val="입찰보고"/>
      <sheetName val="1차설계변경내역"/>
      <sheetName val="노무비단가"/>
      <sheetName val="일위대가(가설)"/>
      <sheetName val="실행내역서"/>
      <sheetName val="BID-도로"/>
      <sheetName val="내력서"/>
      <sheetName val="대창(함평)-창열"/>
      <sheetName val="대창(장성)"/>
      <sheetName val="Data&amp;Result"/>
      <sheetName val="MACRO(MCC)"/>
      <sheetName val="일위대가(출입)"/>
      <sheetName val="일위대가(계측기설치)"/>
      <sheetName val="전차선로 물량표"/>
      <sheetName val="48일위"/>
      <sheetName val="48수량"/>
      <sheetName val="22수량"/>
      <sheetName val="49일위"/>
      <sheetName val="22일위"/>
      <sheetName val="49수량"/>
      <sheetName val="적용(기계)"/>
      <sheetName val="물량표"/>
      <sheetName val="AILC004"/>
      <sheetName val="노임(1차)"/>
      <sheetName val="전기혼잡제경비(45)"/>
      <sheetName val="공문"/>
      <sheetName val="항목별사용내역"/>
      <sheetName val="항목별사용금액"/>
      <sheetName val="급여명세서(한국)"/>
      <sheetName val="1.노무비명세서(해동)"/>
      <sheetName val="1.노무비명세서(토목)"/>
      <sheetName val="2.노무비명세서(해동)"/>
      <sheetName val="2.노무비명세서(수직보호망)"/>
      <sheetName val="2.노무비명세서(난간대)"/>
      <sheetName val="2.사진대지"/>
      <sheetName val="3.사진대지"/>
      <sheetName val="단가표"/>
      <sheetName val="관로"/>
      <sheetName val="제수"/>
      <sheetName val="공기"/>
      <sheetName val="9GNG운반"/>
      <sheetName val="백호우계수"/>
      <sheetName val="원가계산서"/>
      <sheetName val="정화조방수미장"/>
      <sheetName val="견적990322"/>
      <sheetName val="인건비 "/>
      <sheetName val="입출재고현황 (2)"/>
      <sheetName val="PO-BOQ"/>
      <sheetName val="옹벽수량집계"/>
      <sheetName val="1SPAN"/>
      <sheetName val="제품별"/>
      <sheetName val="가설건물"/>
      <sheetName val="약품설비"/>
      <sheetName val="기초코드"/>
      <sheetName val="공사별 가중치 산출근거(토목)"/>
      <sheetName val="가중치근거(조경)"/>
      <sheetName val="2공구산출내역"/>
      <sheetName val="공사비"/>
      <sheetName val="가드레일산근"/>
      <sheetName val="수량집계표"/>
      <sheetName val="수량"/>
      <sheetName val="단가비교"/>
      <sheetName val="적용2002"/>
      <sheetName val="중기"/>
      <sheetName val="45,46"/>
      <sheetName val="교대(A1)"/>
      <sheetName val="교대(A1-A2)"/>
      <sheetName val="I一般比"/>
      <sheetName val="경비2내역"/>
      <sheetName val="현장관리비내역서"/>
      <sheetName val="단가대비표"/>
      <sheetName val="일위대가표 (2)"/>
      <sheetName val="포장복구집계"/>
      <sheetName val="REACTION(USD지진시)"/>
      <sheetName val="안정검토"/>
      <sheetName val="REACTION(USE평시)"/>
      <sheetName val="부재력정리"/>
      <sheetName val="BLOCK(1)"/>
      <sheetName val="8. 안정검토"/>
      <sheetName val="제-노임"/>
      <sheetName val="제직재"/>
      <sheetName val="96보완계획7.12"/>
      <sheetName val="지진시"/>
      <sheetName val="3.공통공사대비"/>
      <sheetName val="6PILE  (돌출)"/>
      <sheetName val="98NS-N"/>
      <sheetName val="토량산출서"/>
      <sheetName val="조명시설"/>
      <sheetName val="90.03실행 "/>
      <sheetName val="자료입력"/>
      <sheetName val="금리계산"/>
      <sheetName val="부대공Ⅱ"/>
      <sheetName val="대구-교대(A1-A2)"/>
      <sheetName val="원형1호맨홀토공수량"/>
      <sheetName val="Sheet17"/>
      <sheetName val="°©Áö"/>
      <sheetName val="°ø»ç¿ø°¡°è»ê¼­"/>
      <sheetName val="ÃÑ³»¿ª¼­"/>
      <sheetName val="°ü±Þ³»¿ª¼­"/>
      <sheetName val="ÀÌÀüºñ³»¿ª¼­"/>
      <sheetName val="¹°·®"/>
      <sheetName val="¹è¼±¼³°è"/>
      <sheetName val="ºÎÇÏ°è»ê"/>
      <sheetName val="±âÃÊ»êÃâ¼­"/>
      <sheetName val="Àåºñ´Ü°¡»êÃâ"/>
      <sheetName val="µ¿¿ø(3)"/>
      <sheetName val="¿¹Á¤(3)"/>
      <sheetName val="ÁÖÇü"/>
      <sheetName val="부대시설"/>
      <sheetName val="Apt내역"/>
      <sheetName val="Æ¯º°±³½Ç"/>
      <sheetName val="±â¼÷»ç"/>
      <sheetName val="È­Àå½Ç"/>
      <sheetName val="ÃÑÁý°è-1"/>
      <sheetName val="ÃÑÁý°è-2"/>
      <sheetName val="¿ø°¡-1"/>
      <sheetName val="¿ø°¡-2"/>
      <sheetName val="ÃÑ¹°·®Ç¥"/>
      <sheetName val="Á¤»ê¹°·®Ç¥"/>
      <sheetName val="Á¤»ê¼¼ºÎ¹°·®1Â÷ºÐ½ÇÀû"/>
      <sheetName val="Á¤»êº¹±¸·®"/>
      <sheetName val="ÀÏÀ§´ë°¡Ç¥(1)"/>
      <sheetName val="ÀÏÀ§´ë°¡Ç¥(2)"/>
      <sheetName val="ÀÚÀç´Ü°¡ºñ±³Ç¥"/>
      <sheetName val="º¹±¸·®»êÁ¤ ¹× Àü¿ëÈ¸¼± »ç¿ë"/>
      <sheetName val="³ëÀÓ´Ü°¡"/>
      <sheetName val="±â¾È"/>
      <sheetName val="°ßÀû¼­"/>
      <sheetName val="Ç¥Áö"/>
      <sheetName val="º¯°æ»çÀ¯"/>
      <sheetName val="°¡¿ÁÁ¶¸í¿ø°¡°è"/>
      <sheetName val="°¡¿ÁÁ¶¸í³»¿ª¼­"/>
      <sheetName val="»êÃâÁý°è"/>
      <sheetName val="»êÃâ±Ù°Å¼­"/>
      <sheetName val="½Å±ÔÇ°¸ñ"/>
      <sheetName val="¼ö·®Ç¥Áö"/>
      <sheetName val="°ø±¸¼Õ·á"/>
      <sheetName val="4¿ù ½ÇÀûÃßÁ¤(°ÇÃà+Åä¸ñ)"/>
      <sheetName val="4¿ù ½ÇÀûÃßÁ¤(°ÇÃà)"/>
      <sheetName val="È£°è"/>
      <sheetName val="Á¦¾Ï"/>
      <sheetName val="¿ù¸¶Æ®"/>
      <sheetName val="¿ùµåÄÅ"/>
      <sheetName val="ÀÏ¹Ý°ø»ç"/>
      <sheetName val="재정비직인"/>
      <sheetName val="재정비내역"/>
      <sheetName val="토량1-1"/>
    </sheetNames>
    <definedNames>
      <definedName name="Macro7"/>
      <definedName name="Macro8"/>
      <definedName name="Macro9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 refreshError="1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면벽재료집계표"/>
      <sheetName val="면벽재료집계표(토공제외)"/>
      <sheetName val="면벽단위수량"/>
      <sheetName val="연장산출(좌,우)"/>
      <sheetName val="MYUN(MAC)"/>
      <sheetName val="manh(mac)"/>
      <sheetName val="guard(mac)"/>
      <sheetName val="박기사-면벽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bs_chekjum</v>
          </cell>
          <cell r="C1" t="str">
            <v>bs_chekplus</v>
          </cell>
          <cell r="E1" t="str">
            <v>bs_chekwave</v>
          </cell>
        </row>
      </sheetData>
      <sheetData sheetId="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alc"/>
      <sheetName val="Imp-Data"/>
    </sheetNames>
    <sheetDataSet>
      <sheetData sheetId="0" refreshError="1"/>
      <sheetData sheetId="1" refreshError="1"/>
      <sheetData sheetId="2">
        <row r="4">
          <cell r="A4">
            <v>22</v>
          </cell>
          <cell r="B4">
            <v>1.06</v>
          </cell>
          <cell r="C4">
            <v>0.14000000000000001</v>
          </cell>
          <cell r="D4">
            <v>22</v>
          </cell>
          <cell r="E4">
            <v>1.08</v>
          </cell>
          <cell r="F4">
            <v>9.8400000000000001E-2</v>
          </cell>
          <cell r="G4">
            <v>22</v>
          </cell>
          <cell r="H4">
            <v>1.06</v>
          </cell>
          <cell r="I4">
            <v>0.16600000000000001</v>
          </cell>
          <cell r="J4">
            <v>22</v>
          </cell>
          <cell r="K4">
            <v>1.08</v>
          </cell>
          <cell r="L4">
            <v>0.12</v>
          </cell>
          <cell r="M4">
            <v>22</v>
          </cell>
          <cell r="N4">
            <v>1.06</v>
          </cell>
          <cell r="O4">
            <v>0.18</v>
          </cell>
          <cell r="P4">
            <v>22</v>
          </cell>
          <cell r="Q4">
            <v>1.08</v>
          </cell>
          <cell r="R4">
            <v>0.14299999999999999</v>
          </cell>
        </row>
        <row r="5">
          <cell r="A5">
            <v>38</v>
          </cell>
          <cell r="B5">
            <v>0.61399999999999999</v>
          </cell>
          <cell r="C5">
            <v>0.13</v>
          </cell>
          <cell r="D5">
            <v>38</v>
          </cell>
          <cell r="E5">
            <v>0.627</v>
          </cell>
          <cell r="F5">
            <v>9.2499999999999999E-2</v>
          </cell>
          <cell r="G5">
            <v>38</v>
          </cell>
          <cell r="H5">
            <v>0.61399999999999999</v>
          </cell>
          <cell r="I5">
            <v>0.153</v>
          </cell>
          <cell r="J5">
            <v>38</v>
          </cell>
          <cell r="K5">
            <v>0.627</v>
          </cell>
          <cell r="L5">
            <v>0.11</v>
          </cell>
          <cell r="M5">
            <v>38</v>
          </cell>
          <cell r="N5">
            <v>0.61399999999999999</v>
          </cell>
          <cell r="O5">
            <v>0.16700000000000001</v>
          </cell>
          <cell r="P5">
            <v>38</v>
          </cell>
          <cell r="Q5">
            <v>0.626</v>
          </cell>
          <cell r="R5">
            <v>0.13</v>
          </cell>
        </row>
        <row r="6">
          <cell r="A6">
            <v>60</v>
          </cell>
          <cell r="B6">
            <v>0.39</v>
          </cell>
          <cell r="C6">
            <v>0.126</v>
          </cell>
          <cell r="D6">
            <v>60</v>
          </cell>
          <cell r="E6">
            <v>0.39700000000000002</v>
          </cell>
          <cell r="F6">
            <v>9.2200000000000004E-2</v>
          </cell>
          <cell r="G6">
            <v>60</v>
          </cell>
          <cell r="H6">
            <v>0.38900000000000001</v>
          </cell>
          <cell r="I6">
            <v>0.14899999999999999</v>
          </cell>
          <cell r="J6">
            <v>60</v>
          </cell>
          <cell r="K6">
            <v>0.39700000000000002</v>
          </cell>
          <cell r="L6">
            <v>0.109</v>
          </cell>
          <cell r="M6">
            <v>60</v>
          </cell>
          <cell r="N6">
            <v>0.38900000000000001</v>
          </cell>
          <cell r="O6">
            <v>0.156</v>
          </cell>
          <cell r="P6">
            <v>60</v>
          </cell>
          <cell r="Q6">
            <v>0.39700000000000002</v>
          </cell>
          <cell r="R6">
            <v>0.121</v>
          </cell>
          <cell r="S6">
            <v>60</v>
          </cell>
          <cell r="T6">
            <v>0.38900000000000001</v>
          </cell>
          <cell r="U6">
            <v>0.17499999999999999</v>
          </cell>
        </row>
        <row r="7">
          <cell r="A7">
            <v>100</v>
          </cell>
          <cell r="B7">
            <v>0.23400000000000001</v>
          </cell>
          <cell r="C7">
            <v>0.124</v>
          </cell>
          <cell r="D7">
            <v>100</v>
          </cell>
          <cell r="E7">
            <v>0.24</v>
          </cell>
          <cell r="F7">
            <v>9.3299999999999994E-2</v>
          </cell>
          <cell r="G7">
            <v>100</v>
          </cell>
          <cell r="H7">
            <v>0.23400000000000001</v>
          </cell>
          <cell r="I7">
            <v>0.13900000000000001</v>
          </cell>
          <cell r="J7">
            <v>100</v>
          </cell>
          <cell r="K7">
            <v>0.24</v>
          </cell>
          <cell r="L7">
            <v>0.10199999999999999</v>
          </cell>
          <cell r="M7">
            <v>100</v>
          </cell>
          <cell r="N7">
            <v>0.23400000000000001</v>
          </cell>
          <cell r="O7">
            <v>0.14599999999999999</v>
          </cell>
          <cell r="P7">
            <v>100</v>
          </cell>
          <cell r="Q7">
            <v>0.23899999999999999</v>
          </cell>
          <cell r="R7">
            <v>0.112</v>
          </cell>
          <cell r="S7">
            <v>100</v>
          </cell>
          <cell r="T7">
            <v>0.23400000000000001</v>
          </cell>
          <cell r="U7">
            <v>0.16300000000000001</v>
          </cell>
        </row>
        <row r="8">
          <cell r="A8">
            <v>150</v>
          </cell>
          <cell r="B8">
            <v>0.157</v>
          </cell>
          <cell r="C8">
            <v>0.11899999999999999</v>
          </cell>
          <cell r="D8">
            <v>150</v>
          </cell>
          <cell r="E8">
            <v>0.16</v>
          </cell>
          <cell r="F8">
            <v>9.8699999999999996E-2</v>
          </cell>
          <cell r="G8">
            <v>150</v>
          </cell>
          <cell r="H8">
            <v>0.157</v>
          </cell>
          <cell r="I8">
            <v>0.13300000000000001</v>
          </cell>
          <cell r="J8">
            <v>150</v>
          </cell>
          <cell r="K8">
            <v>0.16</v>
          </cell>
          <cell r="L8">
            <v>9.69E-2</v>
          </cell>
          <cell r="M8">
            <v>150</v>
          </cell>
          <cell r="N8">
            <v>0.157</v>
          </cell>
          <cell r="O8">
            <v>0.13900000000000001</v>
          </cell>
          <cell r="P8">
            <v>150</v>
          </cell>
          <cell r="Q8">
            <v>0.16</v>
          </cell>
          <cell r="R8">
            <v>0.106</v>
          </cell>
          <cell r="S8">
            <v>150</v>
          </cell>
          <cell r="T8">
            <v>0.157</v>
          </cell>
          <cell r="U8">
            <v>0.154</v>
          </cell>
        </row>
        <row r="9">
          <cell r="A9">
            <v>200</v>
          </cell>
          <cell r="B9">
            <v>0.11899999999999999</v>
          </cell>
          <cell r="C9">
            <v>0.11899999999999999</v>
          </cell>
          <cell r="D9">
            <v>200</v>
          </cell>
          <cell r="E9">
            <v>0.122</v>
          </cell>
          <cell r="F9">
            <v>9.0899999999999995E-2</v>
          </cell>
          <cell r="G9">
            <v>200</v>
          </cell>
          <cell r="H9">
            <v>0.11899999999999999</v>
          </cell>
          <cell r="I9">
            <v>0.13100000000000001</v>
          </cell>
          <cell r="J9">
            <v>200</v>
          </cell>
          <cell r="K9">
            <v>0.121</v>
          </cell>
          <cell r="L9">
            <v>9.7100000000000006E-2</v>
          </cell>
          <cell r="M9">
            <v>200</v>
          </cell>
          <cell r="N9">
            <v>0.11899999999999999</v>
          </cell>
          <cell r="O9">
            <v>0.13600000000000001</v>
          </cell>
          <cell r="P9">
            <v>200</v>
          </cell>
          <cell r="Q9">
            <v>0.121</v>
          </cell>
          <cell r="R9">
            <v>0.105</v>
          </cell>
          <cell r="S9">
            <v>200</v>
          </cell>
          <cell r="T9">
            <v>0.11799999999999999</v>
          </cell>
          <cell r="U9">
            <v>0.14899999999999999</v>
          </cell>
        </row>
        <row r="10">
          <cell r="A10">
            <v>250</v>
          </cell>
          <cell r="B10">
            <v>9.7199999999999995E-2</v>
          </cell>
          <cell r="C10">
            <v>0.11700000000000001</v>
          </cell>
          <cell r="D10">
            <v>250</v>
          </cell>
          <cell r="E10">
            <v>9.9599999999999994E-2</v>
          </cell>
          <cell r="F10">
            <v>8.8999999999999996E-2</v>
          </cell>
          <cell r="G10">
            <v>250</v>
          </cell>
          <cell r="H10">
            <v>9.6699999999999994E-2</v>
          </cell>
          <cell r="I10">
            <v>0.128</v>
          </cell>
          <cell r="J10">
            <v>250</v>
          </cell>
          <cell r="K10">
            <v>9.9299999999999999E-2</v>
          </cell>
          <cell r="L10">
            <v>9.4799999999999995E-2</v>
          </cell>
          <cell r="M10">
            <v>250</v>
          </cell>
          <cell r="N10">
            <v>9.6600000000000005E-2</v>
          </cell>
          <cell r="O10">
            <v>0.13300000000000001</v>
          </cell>
          <cell r="P10">
            <v>250</v>
          </cell>
          <cell r="Q10">
            <v>9.8900000000000002E-2</v>
          </cell>
          <cell r="R10">
            <v>0.10199999999999999</v>
          </cell>
          <cell r="S10">
            <v>250</v>
          </cell>
          <cell r="T10">
            <v>9.6299999999999997E-2</v>
          </cell>
          <cell r="U10">
            <v>0.14499999999999999</v>
          </cell>
        </row>
        <row r="11">
          <cell r="A11">
            <v>325</v>
          </cell>
          <cell r="B11">
            <v>7.6399999999999996E-2</v>
          </cell>
          <cell r="C11">
            <v>0.114</v>
          </cell>
          <cell r="D11">
            <v>325</v>
          </cell>
          <cell r="E11">
            <v>7.8399999999999997E-2</v>
          </cell>
          <cell r="F11">
            <v>8.6999999999999994E-2</v>
          </cell>
          <cell r="G11">
            <v>325</v>
          </cell>
          <cell r="H11">
            <v>7.5800000000000006E-2</v>
          </cell>
          <cell r="I11">
            <v>0.125</v>
          </cell>
          <cell r="J11">
            <v>325</v>
          </cell>
          <cell r="K11">
            <v>7.8E-2</v>
          </cell>
          <cell r="L11">
            <v>9.2200000000000004E-2</v>
          </cell>
          <cell r="M11">
            <v>325</v>
          </cell>
          <cell r="N11">
            <v>7.5600000000000001E-2</v>
          </cell>
          <cell r="O11">
            <v>0.129</v>
          </cell>
          <cell r="P11">
            <v>325</v>
          </cell>
          <cell r="Q11">
            <v>7.7600000000000002E-2</v>
          </cell>
          <cell r="R11">
            <v>9.9000000000000005E-2</v>
          </cell>
          <cell r="S11">
            <v>325</v>
          </cell>
          <cell r="T11">
            <v>7.5200000000000003E-2</v>
          </cell>
          <cell r="U11">
            <v>0.14000000000000001</v>
          </cell>
        </row>
        <row r="12">
          <cell r="A12">
            <v>400</v>
          </cell>
          <cell r="B12">
            <v>6.3799999999999996E-2</v>
          </cell>
          <cell r="C12">
            <v>0.113</v>
          </cell>
          <cell r="D12">
            <v>400</v>
          </cell>
          <cell r="G12">
            <v>400</v>
          </cell>
          <cell r="H12">
            <v>6.3E-2</v>
          </cell>
          <cell r="I12">
            <v>0.124</v>
          </cell>
          <cell r="J12">
            <v>400</v>
          </cell>
          <cell r="K12">
            <v>6.5100000000000005E-2</v>
          </cell>
          <cell r="L12">
            <v>9.2700000000000005E-2</v>
          </cell>
          <cell r="M12">
            <v>400</v>
          </cell>
          <cell r="N12">
            <v>6.2799999999999995E-2</v>
          </cell>
          <cell r="O12">
            <v>0.126</v>
          </cell>
          <cell r="P12">
            <v>400</v>
          </cell>
          <cell r="Q12">
            <v>6.4699999999999994E-2</v>
          </cell>
          <cell r="R12">
            <v>9.6600000000000005E-2</v>
          </cell>
          <cell r="S12">
            <v>400</v>
          </cell>
          <cell r="T12">
            <v>6.2399999999999997E-2</v>
          </cell>
          <cell r="U12">
            <v>0.13600000000000001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단가"/>
      <sheetName val="단위표 (2)"/>
      <sheetName val="1-1"/>
      <sheetName val="1-2"/>
      <sheetName val="Sheet1"/>
      <sheetName val="비교표"/>
      <sheetName val="S1-1"/>
      <sheetName val="S1-2"/>
      <sheetName val="S2-1"/>
      <sheetName val="S2-2"/>
      <sheetName val="S3"/>
      <sheetName val="S4"/>
      <sheetName val="S5"/>
      <sheetName val="집계"/>
      <sheetName val="FED노임단가"/>
      <sheetName val="자재"/>
      <sheetName val="직공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통가설"/>
      <sheetName val="공종집계"/>
      <sheetName val="건축집계"/>
      <sheetName val="실행예산 (2)"/>
      <sheetName val="실행예산"/>
      <sheetName val="현장관리비"/>
      <sheetName val="원미내역"/>
      <sheetName val="현장추가분"/>
      <sheetName val="1-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1"/>
      <sheetName val="data2"/>
      <sheetName val="Module1"/>
      <sheetName val="data3"/>
      <sheetName val="input"/>
      <sheetName val="output"/>
      <sheetName val="hand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입력"/>
      <sheetName val="4.  단락전류의 계산"/>
      <sheetName val="단락계산"/>
      <sheetName val="단락계산 (제1오수)"/>
      <sheetName val="단락계산 (제3오수)"/>
      <sheetName val="단락계산 (원본)"/>
      <sheetName val="6. CT의 과전류강도"/>
      <sheetName val="Sheet1"/>
      <sheetName val="참조"/>
      <sheetName val="선로정수"/>
      <sheetName val="내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1.0000000000000001E-5</v>
          </cell>
          <cell r="C4">
            <v>10</v>
          </cell>
        </row>
        <row r="5">
          <cell r="B5">
            <v>10.0001</v>
          </cell>
          <cell r="C5">
            <v>15</v>
          </cell>
        </row>
        <row r="6">
          <cell r="B6">
            <v>15.0001</v>
          </cell>
          <cell r="C6">
            <v>20</v>
          </cell>
        </row>
        <row r="7">
          <cell r="B7">
            <v>20.0001</v>
          </cell>
          <cell r="C7">
            <v>30</v>
          </cell>
        </row>
        <row r="8">
          <cell r="B8">
            <v>30.0001</v>
          </cell>
          <cell r="C8">
            <v>40</v>
          </cell>
        </row>
        <row r="9">
          <cell r="B9">
            <v>40.000100000000003</v>
          </cell>
          <cell r="C9">
            <v>50</v>
          </cell>
        </row>
        <row r="10">
          <cell r="B10">
            <v>50.000100000000003</v>
          </cell>
          <cell r="C10">
            <v>75</v>
          </cell>
        </row>
        <row r="11">
          <cell r="B11">
            <v>75.000100000000003</v>
          </cell>
          <cell r="C11">
            <v>100</v>
          </cell>
        </row>
        <row r="12">
          <cell r="B12">
            <v>100.0001</v>
          </cell>
          <cell r="C12">
            <v>150</v>
          </cell>
        </row>
        <row r="13">
          <cell r="B13">
            <v>150.0001</v>
          </cell>
          <cell r="C13">
            <v>200</v>
          </cell>
        </row>
        <row r="14">
          <cell r="B14">
            <v>200.0001</v>
          </cell>
          <cell r="C14">
            <v>300</v>
          </cell>
        </row>
        <row r="15">
          <cell r="B15">
            <v>300.00009999999997</v>
          </cell>
          <cell r="C15">
            <v>400</v>
          </cell>
        </row>
        <row r="16">
          <cell r="B16">
            <v>400.00009999999997</v>
          </cell>
          <cell r="C16">
            <v>500</v>
          </cell>
        </row>
        <row r="17">
          <cell r="B17">
            <v>500.00009999999997</v>
          </cell>
          <cell r="C17">
            <v>600</v>
          </cell>
        </row>
        <row r="18">
          <cell r="B18">
            <v>600.00009999999997</v>
          </cell>
          <cell r="C18">
            <v>750</v>
          </cell>
        </row>
        <row r="19">
          <cell r="B19">
            <v>750.00009999999997</v>
          </cell>
          <cell r="C19">
            <v>1000</v>
          </cell>
        </row>
        <row r="20">
          <cell r="B20">
            <v>1000.0001</v>
          </cell>
          <cell r="C20">
            <v>1200</v>
          </cell>
        </row>
        <row r="21">
          <cell r="B21">
            <v>1200.0001</v>
          </cell>
          <cell r="C21">
            <v>1500</v>
          </cell>
        </row>
        <row r="22">
          <cell r="B22">
            <v>1500.0001</v>
          </cell>
          <cell r="C22">
            <v>2000</v>
          </cell>
        </row>
        <row r="23">
          <cell r="B23">
            <v>2000.0001</v>
          </cell>
          <cell r="C23">
            <v>3000</v>
          </cell>
        </row>
        <row r="24">
          <cell r="B24">
            <v>3000.0001000000002</v>
          </cell>
          <cell r="C24">
            <v>4000</v>
          </cell>
        </row>
        <row r="25">
          <cell r="B25">
            <v>4000.0001000000002</v>
          </cell>
          <cell r="C25">
            <v>5000</v>
          </cell>
        </row>
        <row r="26">
          <cell r="B26">
            <v>5000.0001000000002</v>
          </cell>
          <cell r="C26">
            <v>8000</v>
          </cell>
        </row>
        <row r="27">
          <cell r="B27">
            <v>8000.0001000000002</v>
          </cell>
          <cell r="C27">
            <v>12000</v>
          </cell>
        </row>
      </sheetData>
      <sheetData sheetId="9"/>
      <sheetData sheetId="1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C제원"/>
      <sheetName val="기기목록-1단계"/>
      <sheetName val="기기목록-2단계"/>
      <sheetName val="1단계 당초"/>
      <sheetName val="의회일반동력"/>
      <sheetName val="의회일반동력산출"/>
      <sheetName val="복지일반동력"/>
      <sheetName val="복지일반동력산출"/>
      <sheetName val="간선계산서"/>
      <sheetName val="Tr no.1 SCHEDULE"/>
      <sheetName val="공용부변압기"/>
      <sheetName val="장비일람표"/>
      <sheetName val="전동기DATA"/>
      <sheetName val="배선DATA"/>
      <sheetName val="CABLE DATA"/>
      <sheetName val="수량산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A4">
            <v>0</v>
          </cell>
          <cell r="B4">
            <v>20</v>
          </cell>
          <cell r="C4">
            <v>50</v>
          </cell>
        </row>
        <row r="5">
          <cell r="A5">
            <v>20</v>
          </cell>
          <cell r="B5">
            <v>20</v>
          </cell>
          <cell r="C5">
            <v>50</v>
          </cell>
        </row>
        <row r="6">
          <cell r="A6">
            <v>21</v>
          </cell>
          <cell r="B6">
            <v>30</v>
          </cell>
          <cell r="C6">
            <v>50</v>
          </cell>
        </row>
        <row r="7">
          <cell r="A7">
            <v>30</v>
          </cell>
          <cell r="B7">
            <v>30</v>
          </cell>
          <cell r="C7">
            <v>50</v>
          </cell>
        </row>
        <row r="8">
          <cell r="A8">
            <v>31</v>
          </cell>
          <cell r="B8">
            <v>50</v>
          </cell>
          <cell r="C8">
            <v>50</v>
          </cell>
        </row>
        <row r="9">
          <cell r="A9">
            <v>40</v>
          </cell>
          <cell r="B9">
            <v>50</v>
          </cell>
          <cell r="C9">
            <v>50</v>
          </cell>
        </row>
        <row r="10">
          <cell r="A10">
            <v>41</v>
          </cell>
          <cell r="B10">
            <v>50</v>
          </cell>
          <cell r="C10">
            <v>50</v>
          </cell>
        </row>
        <row r="11">
          <cell r="A11">
            <v>50</v>
          </cell>
          <cell r="B11">
            <v>50</v>
          </cell>
          <cell r="C11">
            <v>50</v>
          </cell>
        </row>
        <row r="12">
          <cell r="A12">
            <v>51</v>
          </cell>
          <cell r="B12">
            <v>75</v>
          </cell>
          <cell r="C12">
            <v>100</v>
          </cell>
        </row>
        <row r="13">
          <cell r="A13">
            <v>60</v>
          </cell>
          <cell r="B13">
            <v>75</v>
          </cell>
          <cell r="C13">
            <v>100</v>
          </cell>
        </row>
        <row r="14">
          <cell r="A14">
            <v>61</v>
          </cell>
          <cell r="B14">
            <v>75</v>
          </cell>
          <cell r="C14">
            <v>100</v>
          </cell>
        </row>
        <row r="15">
          <cell r="A15">
            <v>75</v>
          </cell>
          <cell r="B15">
            <v>75</v>
          </cell>
          <cell r="C15">
            <v>100</v>
          </cell>
        </row>
        <row r="16">
          <cell r="A16">
            <v>76</v>
          </cell>
          <cell r="B16">
            <v>100</v>
          </cell>
          <cell r="C16">
            <v>100</v>
          </cell>
        </row>
        <row r="17">
          <cell r="A17">
            <v>100</v>
          </cell>
          <cell r="B17">
            <v>100</v>
          </cell>
          <cell r="C17">
            <v>100</v>
          </cell>
        </row>
        <row r="18">
          <cell r="A18">
            <v>101</v>
          </cell>
          <cell r="B18">
            <v>125</v>
          </cell>
          <cell r="C18">
            <v>225</v>
          </cell>
        </row>
        <row r="19">
          <cell r="A19">
            <v>125</v>
          </cell>
          <cell r="B19">
            <v>125</v>
          </cell>
          <cell r="C19">
            <v>225</v>
          </cell>
        </row>
        <row r="20">
          <cell r="A20">
            <v>126</v>
          </cell>
          <cell r="B20">
            <v>150</v>
          </cell>
          <cell r="C20">
            <v>225</v>
          </cell>
        </row>
        <row r="21">
          <cell r="A21">
            <v>150</v>
          </cell>
          <cell r="B21">
            <v>150</v>
          </cell>
          <cell r="C21">
            <v>225</v>
          </cell>
        </row>
        <row r="22">
          <cell r="A22">
            <v>151</v>
          </cell>
          <cell r="B22">
            <v>175</v>
          </cell>
          <cell r="C22">
            <v>225</v>
          </cell>
        </row>
        <row r="23">
          <cell r="A23">
            <v>175</v>
          </cell>
          <cell r="B23">
            <v>175</v>
          </cell>
          <cell r="C23">
            <v>225</v>
          </cell>
        </row>
        <row r="24">
          <cell r="A24">
            <v>176</v>
          </cell>
          <cell r="B24">
            <v>200</v>
          </cell>
          <cell r="C24">
            <v>225</v>
          </cell>
        </row>
        <row r="25">
          <cell r="A25">
            <v>200</v>
          </cell>
          <cell r="B25">
            <v>200</v>
          </cell>
          <cell r="C25">
            <v>225</v>
          </cell>
        </row>
        <row r="26">
          <cell r="A26">
            <v>201</v>
          </cell>
          <cell r="B26">
            <v>225</v>
          </cell>
          <cell r="C26">
            <v>225</v>
          </cell>
        </row>
        <row r="27">
          <cell r="A27">
            <v>225</v>
          </cell>
          <cell r="B27">
            <v>225</v>
          </cell>
          <cell r="C27">
            <v>225</v>
          </cell>
        </row>
        <row r="28">
          <cell r="A28">
            <v>226</v>
          </cell>
          <cell r="B28">
            <v>250</v>
          </cell>
          <cell r="C28">
            <v>400</v>
          </cell>
        </row>
        <row r="29">
          <cell r="A29">
            <v>250</v>
          </cell>
          <cell r="B29">
            <v>250</v>
          </cell>
          <cell r="C29">
            <v>400</v>
          </cell>
        </row>
        <row r="30">
          <cell r="A30">
            <v>251</v>
          </cell>
          <cell r="B30">
            <v>300</v>
          </cell>
          <cell r="C30">
            <v>400</v>
          </cell>
        </row>
        <row r="31">
          <cell r="A31">
            <v>300</v>
          </cell>
          <cell r="B31">
            <v>300</v>
          </cell>
          <cell r="C31">
            <v>400</v>
          </cell>
        </row>
        <row r="32">
          <cell r="A32">
            <v>301</v>
          </cell>
          <cell r="B32">
            <v>350</v>
          </cell>
          <cell r="C32">
            <v>400</v>
          </cell>
        </row>
        <row r="33">
          <cell r="A33">
            <v>350</v>
          </cell>
          <cell r="B33">
            <v>350</v>
          </cell>
          <cell r="C33">
            <v>400</v>
          </cell>
        </row>
        <row r="34">
          <cell r="A34">
            <v>351</v>
          </cell>
          <cell r="B34">
            <v>400</v>
          </cell>
          <cell r="C34">
            <v>400</v>
          </cell>
        </row>
        <row r="35">
          <cell r="A35">
            <v>400</v>
          </cell>
          <cell r="B35">
            <v>400</v>
          </cell>
          <cell r="C35">
            <v>400</v>
          </cell>
        </row>
        <row r="36">
          <cell r="A36">
            <v>401</v>
          </cell>
          <cell r="B36">
            <v>500</v>
          </cell>
          <cell r="C36">
            <v>600</v>
          </cell>
        </row>
        <row r="37">
          <cell r="A37">
            <v>500</v>
          </cell>
          <cell r="B37">
            <v>500</v>
          </cell>
          <cell r="C37">
            <v>600</v>
          </cell>
        </row>
        <row r="38">
          <cell r="A38">
            <v>501</v>
          </cell>
          <cell r="B38">
            <v>600</v>
          </cell>
          <cell r="C38">
            <v>600</v>
          </cell>
        </row>
        <row r="39">
          <cell r="A39">
            <v>600</v>
          </cell>
          <cell r="B39">
            <v>600</v>
          </cell>
          <cell r="C39">
            <v>600</v>
          </cell>
        </row>
        <row r="40">
          <cell r="A40">
            <v>601</v>
          </cell>
          <cell r="B40">
            <v>700</v>
          </cell>
          <cell r="C40">
            <v>800</v>
          </cell>
        </row>
        <row r="41">
          <cell r="A41">
            <v>700</v>
          </cell>
          <cell r="B41">
            <v>700</v>
          </cell>
          <cell r="C41">
            <v>800</v>
          </cell>
        </row>
        <row r="42">
          <cell r="A42">
            <v>701</v>
          </cell>
          <cell r="B42">
            <v>800</v>
          </cell>
          <cell r="C42">
            <v>800</v>
          </cell>
        </row>
        <row r="43">
          <cell r="A43">
            <v>800</v>
          </cell>
          <cell r="B43">
            <v>800</v>
          </cell>
          <cell r="C43">
            <v>800</v>
          </cell>
        </row>
        <row r="44">
          <cell r="A44">
            <v>801</v>
          </cell>
          <cell r="B44">
            <v>1000</v>
          </cell>
          <cell r="C44">
            <v>1000</v>
          </cell>
        </row>
        <row r="45">
          <cell r="A45">
            <v>1000</v>
          </cell>
          <cell r="B45">
            <v>1000</v>
          </cell>
          <cell r="C45">
            <v>1000</v>
          </cell>
        </row>
        <row r="46">
          <cell r="A46">
            <v>1001</v>
          </cell>
          <cell r="B46">
            <v>1200</v>
          </cell>
          <cell r="C46">
            <v>1200</v>
          </cell>
        </row>
        <row r="47">
          <cell r="A47">
            <v>1200</v>
          </cell>
          <cell r="B47">
            <v>1200</v>
          </cell>
          <cell r="C47">
            <v>1200</v>
          </cell>
        </row>
      </sheetData>
      <sheetData sheetId="14"/>
      <sheetData sheetId="1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조도계산서"/>
      <sheetName val="LOAD-SUM"/>
      <sheetName val="L-LIST"/>
      <sheetName val="L-LIST(2)"/>
      <sheetName val="LOAD-LIST"/>
      <sheetName val="CABLE ROOT SIZE"/>
      <sheetName val="CABLECALC"/>
      <sheetName val="차단기 정격"/>
      <sheetName val="MCCCALC"/>
      <sheetName val="Sheet5"/>
      <sheetName val="Sheet4"/>
      <sheetName val="Sheet3"/>
      <sheetName val="Sheet2"/>
      <sheetName val="Sheet1"/>
      <sheetName val="DATA"/>
      <sheetName val="DATA1"/>
      <sheetName val="TR용량"/>
      <sheetName val="참조"/>
      <sheetName val="2.유지보수비"/>
      <sheetName val="F-Assump"/>
      <sheetName val="Q-Data"/>
      <sheetName val="Y-Data"/>
      <sheetName val="CapEx"/>
      <sheetName val="일위대가(계측기설치)"/>
      <sheetName val="내역"/>
      <sheetName val="IMPEADENCE MAP 취수장"/>
      <sheetName val="참조(X)"/>
      <sheetName val="약품공급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A3"/>
          <cell r="B3" t="str">
            <v>3상 유도 전동기 1대인 경우의 분기회로 (배선용 차단기의선정)</v>
          </cell>
        </row>
        <row r="4">
          <cell r="A4"/>
          <cell r="B4"/>
        </row>
        <row r="5">
          <cell r="A5"/>
          <cell r="B5" t="str">
            <v>정격 출력</v>
          </cell>
        </row>
        <row r="6">
          <cell r="A6"/>
          <cell r="B6" t="str">
            <v>(KW)</v>
          </cell>
        </row>
        <row r="7">
          <cell r="A7">
            <v>0</v>
          </cell>
          <cell r="B7">
            <v>0.21</v>
          </cell>
        </row>
        <row r="8">
          <cell r="A8">
            <v>0.21</v>
          </cell>
          <cell r="B8">
            <v>0.40100000000000002</v>
          </cell>
        </row>
        <row r="9">
          <cell r="A9">
            <v>0.40100000000000002</v>
          </cell>
          <cell r="B9">
            <v>0.751</v>
          </cell>
        </row>
        <row r="10">
          <cell r="A10">
            <v>0.751</v>
          </cell>
          <cell r="B10">
            <v>1.5009999999999999</v>
          </cell>
        </row>
        <row r="11">
          <cell r="A11">
            <v>1.5009999999999999</v>
          </cell>
          <cell r="B11">
            <v>2.2010000000000001</v>
          </cell>
        </row>
        <row r="12">
          <cell r="A12">
            <v>2.2010000000000001</v>
          </cell>
          <cell r="B12">
            <v>3.7010000000000001</v>
          </cell>
        </row>
        <row r="13">
          <cell r="A13">
            <v>3.7010000000000001</v>
          </cell>
          <cell r="B13">
            <v>5.5010000000000003</v>
          </cell>
        </row>
        <row r="14">
          <cell r="A14">
            <v>5.5010000000000003</v>
          </cell>
          <cell r="B14">
            <v>7.5010000000000003</v>
          </cell>
        </row>
        <row r="15">
          <cell r="A15">
            <v>7.5010000000000003</v>
          </cell>
          <cell r="B15">
            <v>11.000999999999999</v>
          </cell>
        </row>
        <row r="16">
          <cell r="A16">
            <v>11.000999999999999</v>
          </cell>
          <cell r="B16">
            <v>15.000999999999999</v>
          </cell>
        </row>
        <row r="17">
          <cell r="A17">
            <v>15.000999999999999</v>
          </cell>
          <cell r="B17">
            <v>18.501000000000001</v>
          </cell>
        </row>
        <row r="18">
          <cell r="A18">
            <v>18.501000000000001</v>
          </cell>
          <cell r="B18">
            <v>22.001000000000001</v>
          </cell>
        </row>
        <row r="19">
          <cell r="A19">
            <v>22.001000000000001</v>
          </cell>
          <cell r="B19">
            <v>30.001000000000001</v>
          </cell>
        </row>
        <row r="20">
          <cell r="A20">
            <v>30.001000000000001</v>
          </cell>
          <cell r="B20">
            <v>37.000999999999998</v>
          </cell>
        </row>
        <row r="21">
          <cell r="A21">
            <v>37.000999999999998</v>
          </cell>
          <cell r="B21">
            <v>45.000999999999998</v>
          </cell>
        </row>
        <row r="22">
          <cell r="A22">
            <v>45.000999999999998</v>
          </cell>
          <cell r="B22">
            <v>55.000999999999998</v>
          </cell>
        </row>
        <row r="23">
          <cell r="A23">
            <v>55.000999999999998</v>
          </cell>
          <cell r="B23">
            <v>75.001000000000005</v>
          </cell>
        </row>
        <row r="24">
          <cell r="A24"/>
          <cell r="B24"/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제목"/>
      <sheetName val="내역"/>
      <sheetName val="일위대가"/>
      <sheetName val="단가"/>
      <sheetName val="부대공Ⅱ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danga"/>
      <sheetName val="ilch"/>
      <sheetName val="Y-WORK"/>
      <sheetName val="정부노임단가"/>
      <sheetName val="TABLE"/>
      <sheetName val="을"/>
      <sheetName val="DATA"/>
      <sheetName val="일위대가목차"/>
      <sheetName val="맨홀수량집계"/>
      <sheetName val="단면가정"/>
      <sheetName val="3BL공동구 수량"/>
      <sheetName val="JUCKEYK"/>
      <sheetName val="토공"/>
      <sheetName val="2F 회의실견적(5_14 일대)"/>
      <sheetName val="토목내역"/>
      <sheetName val="공통가설"/>
      <sheetName val="INPUT(덕도방향-시점)"/>
      <sheetName val="교각계산"/>
      <sheetName val="일위대가표"/>
      <sheetName val="기둥(원형)"/>
      <sheetName val="일위대가"/>
      <sheetName val="내역서"/>
      <sheetName val="LEGEND"/>
      <sheetName val="code"/>
      <sheetName val="평가데이터"/>
      <sheetName val="현장"/>
      <sheetName val="전기"/>
      <sheetName val="연령현황"/>
      <sheetName val="내역"/>
      <sheetName val=" 견적서"/>
      <sheetName val="총괄-1"/>
      <sheetName val="일반물자(한국통신)"/>
      <sheetName val="직공비"/>
      <sheetName val="1-1"/>
      <sheetName val="직노"/>
      <sheetName val="계화배수"/>
      <sheetName val="I一般比"/>
      <sheetName val="1월"/>
      <sheetName val="포장절단"/>
      <sheetName val="공통부대비"/>
      <sheetName val="기본단가표"/>
      <sheetName val="Sheet5"/>
      <sheetName val="원형맨홀수량"/>
      <sheetName val="VXXXXXXX"/>
      <sheetName val="SLAB&quot;1&quot;"/>
      <sheetName val="품셈"/>
    </sheetNames>
    <sheetDataSet>
      <sheetData sheetId="0"/>
      <sheetData sheetId="1" refreshError="1">
        <row r="1">
          <cell r="A1" t="str">
            <v>코드</v>
          </cell>
          <cell r="D1" t="str">
            <v xml:space="preserve"> </v>
          </cell>
          <cell r="E1" t="str">
            <v xml:space="preserve"> </v>
          </cell>
          <cell r="G1" t="str">
            <v>단위당 소요인원</v>
          </cell>
        </row>
        <row r="2">
          <cell r="A2" t="str">
            <v>번호</v>
          </cell>
          <cell r="G2" t="str">
            <v>내선전공</v>
          </cell>
          <cell r="H2" t="str">
            <v>프랜트전공</v>
          </cell>
          <cell r="I2" t="str">
            <v>통신내선공</v>
          </cell>
          <cell r="J2" t="str">
            <v>통신CA공</v>
          </cell>
          <cell r="K2" t="str">
            <v>통신설비공</v>
          </cell>
          <cell r="L2" t="str">
            <v>배관공</v>
          </cell>
          <cell r="M2" t="str">
            <v>보통인부</v>
          </cell>
        </row>
        <row r="3">
          <cell r="A3" t="str">
            <v>d001</v>
          </cell>
          <cell r="B3">
            <v>1</v>
          </cell>
          <cell r="C3" t="str">
            <v>노 무 비</v>
          </cell>
          <cell r="D3" t="str">
            <v>특고압케이블전공</v>
          </cell>
          <cell r="E3" t="str">
            <v>인</v>
          </cell>
          <cell r="F3">
            <v>86408</v>
          </cell>
        </row>
        <row r="4">
          <cell r="A4" t="str">
            <v>d002</v>
          </cell>
          <cell r="B4">
            <v>2</v>
          </cell>
          <cell r="C4" t="str">
            <v>노 무 비</v>
          </cell>
          <cell r="D4" t="str">
            <v>기계공</v>
          </cell>
          <cell r="E4" t="str">
            <v>인</v>
          </cell>
          <cell r="F4">
            <v>58509</v>
          </cell>
        </row>
        <row r="5">
          <cell r="A5" t="str">
            <v>d003</v>
          </cell>
          <cell r="B5">
            <v>3</v>
          </cell>
          <cell r="C5" t="str">
            <v>노 무 비</v>
          </cell>
          <cell r="D5" t="str">
            <v>기계설치공</v>
          </cell>
          <cell r="E5" t="str">
            <v>인</v>
          </cell>
          <cell r="F5">
            <v>52520</v>
          </cell>
        </row>
        <row r="6">
          <cell r="A6" t="str">
            <v>d004</v>
          </cell>
          <cell r="B6">
            <v>4</v>
          </cell>
          <cell r="C6" t="str">
            <v>노 무 비</v>
          </cell>
          <cell r="D6" t="str">
            <v>내선전공</v>
          </cell>
          <cell r="E6" t="str">
            <v>인</v>
          </cell>
          <cell r="F6">
            <v>53181</v>
          </cell>
        </row>
        <row r="7">
          <cell r="A7" t="str">
            <v>d005</v>
          </cell>
          <cell r="B7">
            <v>5</v>
          </cell>
          <cell r="C7" t="str">
            <v>노 무 비</v>
          </cell>
          <cell r="D7" t="str">
            <v>목도</v>
          </cell>
          <cell r="E7" t="str">
            <v>인</v>
          </cell>
          <cell r="F7">
            <v>58119</v>
          </cell>
        </row>
        <row r="8">
          <cell r="A8" t="str">
            <v>d006</v>
          </cell>
          <cell r="B8">
            <v>6</v>
          </cell>
          <cell r="C8" t="str">
            <v>노 무 비</v>
          </cell>
          <cell r="D8" t="str">
            <v>무선안테나공</v>
          </cell>
          <cell r="E8" t="str">
            <v>인</v>
          </cell>
          <cell r="F8">
            <v>103707</v>
          </cell>
        </row>
        <row r="9">
          <cell r="A9" t="str">
            <v>d007</v>
          </cell>
          <cell r="B9">
            <v>7</v>
          </cell>
          <cell r="C9" t="str">
            <v>노 무 비</v>
          </cell>
          <cell r="D9" t="str">
            <v>배관공</v>
          </cell>
          <cell r="E9" t="str">
            <v>인</v>
          </cell>
          <cell r="F9">
            <v>53408</v>
          </cell>
        </row>
        <row r="10">
          <cell r="A10" t="str">
            <v>d008</v>
          </cell>
          <cell r="B10">
            <v>8</v>
          </cell>
          <cell r="C10" t="str">
            <v>노 무 비</v>
          </cell>
          <cell r="D10" t="str">
            <v>배전전공</v>
          </cell>
          <cell r="E10" t="str">
            <v>인</v>
          </cell>
          <cell r="F10">
            <v>176675</v>
          </cell>
        </row>
        <row r="11">
          <cell r="A11" t="str">
            <v>d009</v>
          </cell>
          <cell r="B11">
            <v>9</v>
          </cell>
          <cell r="C11" t="str">
            <v>노 무 비</v>
          </cell>
          <cell r="D11" t="str">
            <v>배전활선전공</v>
          </cell>
          <cell r="E11" t="str">
            <v>인</v>
          </cell>
          <cell r="F11">
            <v>202051</v>
          </cell>
        </row>
        <row r="12">
          <cell r="A12" t="str">
            <v>d010</v>
          </cell>
          <cell r="B12">
            <v>10</v>
          </cell>
          <cell r="C12" t="str">
            <v>노 무 비</v>
          </cell>
          <cell r="D12" t="str">
            <v>보일러공</v>
          </cell>
          <cell r="E12" t="str">
            <v>인</v>
          </cell>
          <cell r="F12">
            <v>53408</v>
          </cell>
        </row>
        <row r="13">
          <cell r="A13" t="str">
            <v>d011</v>
          </cell>
          <cell r="B13">
            <v>11</v>
          </cell>
          <cell r="C13" t="str">
            <v>노 무 비</v>
          </cell>
          <cell r="D13" t="str">
            <v>보통인부</v>
          </cell>
          <cell r="E13" t="str">
            <v>인</v>
          </cell>
          <cell r="F13">
            <v>34947</v>
          </cell>
        </row>
        <row r="14">
          <cell r="A14" t="str">
            <v>d012</v>
          </cell>
          <cell r="B14">
            <v>12</v>
          </cell>
          <cell r="C14" t="str">
            <v>노 무 비</v>
          </cell>
          <cell r="D14" t="str">
            <v>비계공</v>
          </cell>
          <cell r="E14" t="str">
            <v>인</v>
          </cell>
          <cell r="F14">
            <v>78568</v>
          </cell>
        </row>
        <row r="15">
          <cell r="A15" t="str">
            <v>d013</v>
          </cell>
          <cell r="B15">
            <v>13</v>
          </cell>
          <cell r="C15" t="str">
            <v>노 무 비</v>
          </cell>
          <cell r="D15" t="str">
            <v>송전전공</v>
          </cell>
          <cell r="E15" t="str">
            <v>인</v>
          </cell>
          <cell r="F15">
            <v>213858</v>
          </cell>
        </row>
        <row r="16">
          <cell r="A16" t="str">
            <v>d014</v>
          </cell>
          <cell r="B16">
            <v>14</v>
          </cell>
          <cell r="C16" t="str">
            <v>노 무 비</v>
          </cell>
          <cell r="D16" t="str">
            <v>철공</v>
          </cell>
          <cell r="E16" t="str">
            <v>인</v>
          </cell>
          <cell r="F16">
            <v>67900</v>
          </cell>
        </row>
        <row r="17">
          <cell r="A17" t="str">
            <v>d015</v>
          </cell>
          <cell r="B17">
            <v>15</v>
          </cell>
          <cell r="C17" t="str">
            <v>노 무 비</v>
          </cell>
          <cell r="D17" t="str">
            <v>안전관리기사 1급</v>
          </cell>
          <cell r="E17" t="str">
            <v>인</v>
          </cell>
          <cell r="F17">
            <v>42091</v>
          </cell>
        </row>
        <row r="18">
          <cell r="A18" t="str">
            <v>d016</v>
          </cell>
          <cell r="B18">
            <v>16</v>
          </cell>
          <cell r="C18" t="str">
            <v>노 무 비</v>
          </cell>
          <cell r="D18" t="str">
            <v>안전관리기사 2급</v>
          </cell>
          <cell r="E18" t="str">
            <v>인</v>
          </cell>
          <cell r="F18">
            <v>36222</v>
          </cell>
        </row>
        <row r="19">
          <cell r="A19" t="str">
            <v>d017</v>
          </cell>
          <cell r="B19">
            <v>17</v>
          </cell>
          <cell r="C19" t="str">
            <v>노 무 비</v>
          </cell>
          <cell r="D19" t="str">
            <v>용접공(일반)</v>
          </cell>
          <cell r="E19" t="str">
            <v>인</v>
          </cell>
          <cell r="F19">
            <v>65529</v>
          </cell>
        </row>
        <row r="20">
          <cell r="A20" t="str">
            <v>d018</v>
          </cell>
          <cell r="B20">
            <v>18</v>
          </cell>
          <cell r="C20" t="str">
            <v>노 무 비</v>
          </cell>
          <cell r="D20" t="str">
            <v>저압케이블전공</v>
          </cell>
          <cell r="E20" t="str">
            <v>인</v>
          </cell>
          <cell r="F20">
            <v>63007</v>
          </cell>
        </row>
        <row r="21">
          <cell r="A21" t="str">
            <v>d019</v>
          </cell>
          <cell r="B21">
            <v>19</v>
          </cell>
          <cell r="C21" t="str">
            <v>노 무 비</v>
          </cell>
          <cell r="D21" t="str">
            <v>전기공사 기사1급</v>
          </cell>
          <cell r="E21" t="str">
            <v>인</v>
          </cell>
          <cell r="F21">
            <v>65241</v>
          </cell>
        </row>
        <row r="22">
          <cell r="A22" t="str">
            <v>d020</v>
          </cell>
          <cell r="B22">
            <v>20</v>
          </cell>
          <cell r="C22" t="str">
            <v>노 무 비</v>
          </cell>
          <cell r="D22" t="str">
            <v>전기공사 기사2급</v>
          </cell>
          <cell r="E22" t="str">
            <v>인</v>
          </cell>
          <cell r="F22">
            <v>57636</v>
          </cell>
        </row>
        <row r="23">
          <cell r="A23" t="str">
            <v>d021</v>
          </cell>
          <cell r="B23">
            <v>21</v>
          </cell>
          <cell r="C23" t="str">
            <v>노 무 비</v>
          </cell>
          <cell r="D23" t="str">
            <v>통신 기능사</v>
          </cell>
          <cell r="E23" t="str">
            <v>인</v>
          </cell>
          <cell r="F23">
            <v>72145</v>
          </cell>
        </row>
        <row r="24">
          <cell r="A24" t="str">
            <v>d022</v>
          </cell>
          <cell r="B24">
            <v>22</v>
          </cell>
          <cell r="C24" t="str">
            <v>노 무 비</v>
          </cell>
          <cell r="D24" t="str">
            <v>통신기사 1급</v>
          </cell>
          <cell r="E24" t="str">
            <v>인</v>
          </cell>
          <cell r="F24">
            <v>89527</v>
          </cell>
        </row>
        <row r="25">
          <cell r="A25" t="str">
            <v>d023</v>
          </cell>
          <cell r="B25">
            <v>23</v>
          </cell>
          <cell r="C25" t="str">
            <v>노 무 비</v>
          </cell>
          <cell r="D25" t="str">
            <v>통신기사 2급</v>
          </cell>
          <cell r="E25" t="str">
            <v>인</v>
          </cell>
          <cell r="F25">
            <v>78395</v>
          </cell>
        </row>
        <row r="26">
          <cell r="A26" t="str">
            <v>d024</v>
          </cell>
          <cell r="B26">
            <v>24</v>
          </cell>
          <cell r="C26" t="str">
            <v>노 무 비</v>
          </cell>
          <cell r="D26" t="str">
            <v>통신내선공</v>
          </cell>
          <cell r="E26" t="str">
            <v>인</v>
          </cell>
          <cell r="F26">
            <v>70804</v>
          </cell>
        </row>
        <row r="27">
          <cell r="A27" t="str">
            <v>d025</v>
          </cell>
          <cell r="B27">
            <v>25</v>
          </cell>
          <cell r="C27" t="str">
            <v>노 무 비</v>
          </cell>
          <cell r="D27" t="str">
            <v>통신설비공</v>
          </cell>
          <cell r="E27" t="str">
            <v>인</v>
          </cell>
          <cell r="F27">
            <v>73709</v>
          </cell>
        </row>
        <row r="28">
          <cell r="A28" t="str">
            <v>d026</v>
          </cell>
          <cell r="B28">
            <v>26</v>
          </cell>
          <cell r="C28" t="str">
            <v>노 무 비</v>
          </cell>
          <cell r="D28" t="str">
            <v>통신외선공</v>
          </cell>
          <cell r="E28" t="str">
            <v>인</v>
          </cell>
          <cell r="F28">
            <v>84302</v>
          </cell>
        </row>
        <row r="29">
          <cell r="A29" t="str">
            <v>d027</v>
          </cell>
          <cell r="B29">
            <v>27</v>
          </cell>
          <cell r="C29" t="str">
            <v>노 무 비</v>
          </cell>
          <cell r="D29" t="str">
            <v>통신케이블공</v>
          </cell>
          <cell r="E29" t="str">
            <v>인</v>
          </cell>
          <cell r="F29">
            <v>87823</v>
          </cell>
        </row>
        <row r="30">
          <cell r="A30" t="str">
            <v>d028</v>
          </cell>
          <cell r="B30">
            <v>28</v>
          </cell>
          <cell r="C30" t="str">
            <v>노 무 비</v>
          </cell>
          <cell r="D30" t="str">
            <v>특별인부</v>
          </cell>
          <cell r="E30" t="str">
            <v>인</v>
          </cell>
          <cell r="F30">
            <v>55074</v>
          </cell>
        </row>
        <row r="31">
          <cell r="A31" t="str">
            <v>d029</v>
          </cell>
          <cell r="B31">
            <v>29</v>
          </cell>
          <cell r="C31" t="str">
            <v>노 무 비</v>
          </cell>
          <cell r="D31" t="str">
            <v>프랜트전공</v>
          </cell>
          <cell r="E31" t="str">
            <v>인</v>
          </cell>
          <cell r="F31">
            <v>62877</v>
          </cell>
        </row>
        <row r="32">
          <cell r="A32" t="str">
            <v>d030</v>
          </cell>
          <cell r="B32">
            <v>30</v>
          </cell>
          <cell r="C32" t="str">
            <v>노 무 비</v>
          </cell>
          <cell r="D32" t="str">
            <v>형틀목공</v>
          </cell>
          <cell r="E32" t="str">
            <v>인</v>
          </cell>
          <cell r="F32">
            <v>70616</v>
          </cell>
        </row>
        <row r="33">
          <cell r="A33" t="str">
            <v>d031</v>
          </cell>
          <cell r="B33">
            <v>31</v>
          </cell>
          <cell r="C33" t="str">
            <v>노 무 비</v>
          </cell>
          <cell r="D33" t="str">
            <v>CPU 시험기사</v>
          </cell>
          <cell r="E33" t="str">
            <v>인</v>
          </cell>
          <cell r="F33">
            <v>76241</v>
          </cell>
        </row>
        <row r="34">
          <cell r="A34" t="str">
            <v>d032</v>
          </cell>
          <cell r="B34">
            <v>32</v>
          </cell>
          <cell r="C34" t="str">
            <v>노 무 비</v>
          </cell>
          <cell r="D34" t="str">
            <v>H/W 설치기사</v>
          </cell>
          <cell r="E34" t="str">
            <v>인</v>
          </cell>
          <cell r="F34">
            <v>79720</v>
          </cell>
        </row>
        <row r="35">
          <cell r="A35" t="str">
            <v>d033</v>
          </cell>
          <cell r="B35">
            <v>33</v>
          </cell>
          <cell r="C35" t="str">
            <v>노 무 비</v>
          </cell>
          <cell r="D35" t="str">
            <v>H/W 시험기사</v>
          </cell>
          <cell r="E35" t="str">
            <v>인</v>
          </cell>
          <cell r="F35">
            <v>75373</v>
          </cell>
        </row>
        <row r="36">
          <cell r="A36" t="str">
            <v>d034</v>
          </cell>
          <cell r="B36">
            <v>34</v>
          </cell>
          <cell r="C36" t="str">
            <v>노 무 비</v>
          </cell>
          <cell r="D36" t="str">
            <v>S/W 시험기사</v>
          </cell>
          <cell r="E36" t="str">
            <v>인</v>
          </cell>
          <cell r="F36">
            <v>75292</v>
          </cell>
        </row>
        <row r="37">
          <cell r="A37" t="str">
            <v>d035</v>
          </cell>
          <cell r="B37">
            <v>35</v>
          </cell>
          <cell r="C37" t="str">
            <v>노 무 비</v>
          </cell>
          <cell r="D37" t="str">
            <v>도장공</v>
          </cell>
          <cell r="E37" t="str">
            <v>인</v>
          </cell>
          <cell r="F37">
            <v>59569</v>
          </cell>
        </row>
        <row r="38">
          <cell r="A38" t="str">
            <v>d186</v>
          </cell>
          <cell r="B38">
            <v>186</v>
          </cell>
          <cell r="C38" t="str">
            <v>90도 H Elbow</v>
          </cell>
          <cell r="D38" t="str">
            <v>W=300</v>
          </cell>
          <cell r="E38" t="str">
            <v>EA</v>
          </cell>
          <cell r="F38">
            <v>18000</v>
          </cell>
        </row>
        <row r="39">
          <cell r="A39" t="str">
            <v>d185</v>
          </cell>
          <cell r="B39">
            <v>185</v>
          </cell>
          <cell r="C39" t="str">
            <v>90도 V Elbow</v>
          </cell>
          <cell r="D39" t="str">
            <v>W=300</v>
          </cell>
          <cell r="E39" t="str">
            <v>EA</v>
          </cell>
          <cell r="F39">
            <v>13500</v>
          </cell>
        </row>
        <row r="40">
          <cell r="A40" t="str">
            <v>d036</v>
          </cell>
          <cell r="B40">
            <v>36</v>
          </cell>
          <cell r="C40" t="str">
            <v>가요전선관</v>
          </cell>
          <cell r="D40" t="str">
            <v>방수 16mm</v>
          </cell>
          <cell r="E40" t="str">
            <v>M</v>
          </cell>
          <cell r="F40">
            <v>240</v>
          </cell>
          <cell r="G40">
            <v>5.8799999999999998E-2</v>
          </cell>
        </row>
        <row r="41">
          <cell r="A41" t="str">
            <v>d037</v>
          </cell>
          <cell r="B41">
            <v>37</v>
          </cell>
          <cell r="C41" t="str">
            <v>가요전선관</v>
          </cell>
          <cell r="D41" t="str">
            <v>방수 22mm</v>
          </cell>
          <cell r="E41" t="str">
            <v>M</v>
          </cell>
          <cell r="F41">
            <v>330</v>
          </cell>
          <cell r="G41">
            <v>7.5600000000000001E-2</v>
          </cell>
        </row>
        <row r="42">
          <cell r="A42" t="str">
            <v>d038</v>
          </cell>
          <cell r="B42">
            <v>38</v>
          </cell>
          <cell r="C42" t="str">
            <v>가요전선관</v>
          </cell>
          <cell r="D42" t="str">
            <v>비방수 16mm</v>
          </cell>
          <cell r="E42" t="str">
            <v>M</v>
          </cell>
          <cell r="F42">
            <v>160</v>
          </cell>
          <cell r="G42">
            <v>4.9000000000000002E-2</v>
          </cell>
        </row>
        <row r="43">
          <cell r="A43" t="str">
            <v>d039</v>
          </cell>
          <cell r="B43">
            <v>39</v>
          </cell>
          <cell r="C43" t="str">
            <v>가요전선관</v>
          </cell>
          <cell r="D43" t="str">
            <v>비방수 22mm</v>
          </cell>
          <cell r="E43" t="str">
            <v>M</v>
          </cell>
          <cell r="F43">
            <v>190</v>
          </cell>
          <cell r="G43">
            <v>6.3E-2</v>
          </cell>
        </row>
        <row r="44">
          <cell r="A44" t="str">
            <v>d040</v>
          </cell>
          <cell r="B44">
            <v>40</v>
          </cell>
          <cell r="C44" t="str">
            <v>감지기</v>
          </cell>
          <cell r="D44" t="str">
            <v>연기식</v>
          </cell>
          <cell r="E44" t="str">
            <v>EA</v>
          </cell>
          <cell r="F44">
            <v>4500</v>
          </cell>
          <cell r="G44">
            <v>0.13</v>
          </cell>
        </row>
        <row r="45">
          <cell r="A45" t="str">
            <v>d041</v>
          </cell>
          <cell r="B45">
            <v>41</v>
          </cell>
          <cell r="C45" t="str">
            <v>감지기</v>
          </cell>
          <cell r="D45" t="str">
            <v>차동식</v>
          </cell>
          <cell r="E45" t="str">
            <v>EA</v>
          </cell>
          <cell r="F45">
            <v>4500</v>
          </cell>
          <cell r="G45">
            <v>0.13</v>
          </cell>
        </row>
        <row r="46">
          <cell r="A46" t="str">
            <v>d042</v>
          </cell>
          <cell r="B46">
            <v>42</v>
          </cell>
          <cell r="C46" t="str">
            <v>강관</v>
          </cell>
          <cell r="D46" t="str">
            <v>백관 32mm</v>
          </cell>
          <cell r="E46" t="str">
            <v>M</v>
          </cell>
          <cell r="F46">
            <v>1485</v>
          </cell>
        </row>
        <row r="47">
          <cell r="A47" t="str">
            <v>d043</v>
          </cell>
          <cell r="B47">
            <v>43</v>
          </cell>
          <cell r="C47" t="str">
            <v>강관</v>
          </cell>
          <cell r="D47" t="str">
            <v>백관 40mm</v>
          </cell>
          <cell r="E47" t="str">
            <v>M</v>
          </cell>
          <cell r="F47">
            <v>1710</v>
          </cell>
        </row>
        <row r="48">
          <cell r="A48" t="str">
            <v>d044</v>
          </cell>
          <cell r="B48">
            <v>44</v>
          </cell>
          <cell r="C48" t="str">
            <v>경종</v>
          </cell>
          <cell r="D48" t="str">
            <v>DC 24V MBD</v>
          </cell>
          <cell r="E48" t="str">
            <v>EA</v>
          </cell>
          <cell r="F48">
            <v>5000</v>
          </cell>
          <cell r="G48">
            <v>0.15</v>
          </cell>
        </row>
        <row r="49">
          <cell r="A49" t="str">
            <v>d046</v>
          </cell>
          <cell r="B49">
            <v>46</v>
          </cell>
          <cell r="C49" t="str">
            <v>계량기 함</v>
          </cell>
          <cell r="D49" t="str">
            <v>1Ø2W 3-4세대용(SUS)</v>
          </cell>
          <cell r="E49" t="str">
            <v>EA</v>
          </cell>
          <cell r="F49">
            <v>36400</v>
          </cell>
          <cell r="G49">
            <v>0.3</v>
          </cell>
        </row>
        <row r="50">
          <cell r="A50" t="str">
            <v>d045</v>
          </cell>
          <cell r="B50">
            <v>45</v>
          </cell>
          <cell r="C50" t="str">
            <v>계량기 함</v>
          </cell>
          <cell r="D50" t="str">
            <v>합성수지 3Ø4W 중형</v>
          </cell>
          <cell r="E50" t="str">
            <v>EA</v>
          </cell>
          <cell r="F50">
            <v>17100</v>
          </cell>
          <cell r="G50">
            <v>0.3</v>
          </cell>
        </row>
        <row r="51">
          <cell r="A51" t="str">
            <v>d047</v>
          </cell>
          <cell r="B51">
            <v>47</v>
          </cell>
          <cell r="C51" t="str">
            <v>고압 애폭시애자</v>
          </cell>
          <cell r="D51" t="str">
            <v>7.2KV 55mm x 80mm</v>
          </cell>
          <cell r="E51" t="str">
            <v>EA</v>
          </cell>
          <cell r="F51">
            <v>3000</v>
          </cell>
          <cell r="H51">
            <v>0.21</v>
          </cell>
          <cell r="M51">
            <v>0.15</v>
          </cell>
        </row>
        <row r="52">
          <cell r="A52" t="str">
            <v>d048</v>
          </cell>
          <cell r="B52">
            <v>48</v>
          </cell>
          <cell r="C52" t="str">
            <v>고조도 반삿갓</v>
          </cell>
          <cell r="D52" t="str">
            <v>220(V)x20Wx2등</v>
          </cell>
          <cell r="E52" t="str">
            <v>EA</v>
          </cell>
          <cell r="F52">
            <v>5780</v>
          </cell>
        </row>
        <row r="53">
          <cell r="A53" t="str">
            <v>d049</v>
          </cell>
          <cell r="B53">
            <v>49</v>
          </cell>
          <cell r="C53" t="str">
            <v>고조도 반삿갓</v>
          </cell>
          <cell r="D53" t="str">
            <v>220(V)x40Wx2등</v>
          </cell>
          <cell r="E53" t="str">
            <v>EA</v>
          </cell>
          <cell r="F53">
            <v>8000</v>
          </cell>
        </row>
        <row r="54">
          <cell r="A54" t="str">
            <v>d050</v>
          </cell>
          <cell r="B54">
            <v>50</v>
          </cell>
          <cell r="C54" t="str">
            <v>나이프 S/W</v>
          </cell>
          <cell r="D54" t="str">
            <v>4P 200A</v>
          </cell>
          <cell r="E54" t="str">
            <v>EA</v>
          </cell>
          <cell r="F54">
            <v>45000</v>
          </cell>
          <cell r="G54">
            <v>0.68899999999999995</v>
          </cell>
        </row>
        <row r="55">
          <cell r="A55" t="str">
            <v>d051</v>
          </cell>
          <cell r="B55">
            <v>51</v>
          </cell>
          <cell r="C55" t="str">
            <v>넛트 와샤</v>
          </cell>
          <cell r="D55" t="str">
            <v>Ø10</v>
          </cell>
          <cell r="E55" t="str">
            <v>EA</v>
          </cell>
          <cell r="F55">
            <v>11.34</v>
          </cell>
        </row>
        <row r="56">
          <cell r="A56" t="str">
            <v>d208</v>
          </cell>
          <cell r="B56">
            <v>208</v>
          </cell>
          <cell r="C56" t="str">
            <v>넝         마</v>
          </cell>
          <cell r="F56">
            <v>0</v>
          </cell>
        </row>
        <row r="57">
          <cell r="A57" t="str">
            <v>d052</v>
          </cell>
          <cell r="B57">
            <v>52</v>
          </cell>
          <cell r="C57" t="str">
            <v>노말밴드</v>
          </cell>
          <cell r="D57" t="str">
            <v>HIPVC28mm</v>
          </cell>
          <cell r="E57" t="str">
            <v>EA</v>
          </cell>
          <cell r="F57">
            <v>585</v>
          </cell>
        </row>
        <row r="58">
          <cell r="A58" t="str">
            <v>d053</v>
          </cell>
          <cell r="B58">
            <v>53</v>
          </cell>
          <cell r="C58" t="str">
            <v>노말밴드</v>
          </cell>
          <cell r="D58" t="str">
            <v>HIPVC36mm</v>
          </cell>
          <cell r="E58" t="str">
            <v>EA</v>
          </cell>
          <cell r="F58">
            <v>750</v>
          </cell>
        </row>
        <row r="59">
          <cell r="A59" t="str">
            <v>d054</v>
          </cell>
          <cell r="B59">
            <v>54</v>
          </cell>
          <cell r="C59" t="str">
            <v>노말밴드</v>
          </cell>
          <cell r="D59" t="str">
            <v>HIPVC42mm</v>
          </cell>
          <cell r="E59" t="str">
            <v>EA</v>
          </cell>
          <cell r="F59">
            <v>950</v>
          </cell>
        </row>
        <row r="60">
          <cell r="A60" t="str">
            <v>d055</v>
          </cell>
          <cell r="B60">
            <v>55</v>
          </cell>
          <cell r="C60" t="str">
            <v>노말밴드</v>
          </cell>
          <cell r="D60" t="str">
            <v>HIPVC54mm</v>
          </cell>
          <cell r="E60" t="str">
            <v>EA</v>
          </cell>
          <cell r="F60">
            <v>1430</v>
          </cell>
        </row>
        <row r="61">
          <cell r="A61" t="str">
            <v>d056</v>
          </cell>
          <cell r="B61">
            <v>56</v>
          </cell>
          <cell r="C61" t="str">
            <v>노말밴드</v>
          </cell>
          <cell r="D61" t="str">
            <v>S/T 28mm</v>
          </cell>
          <cell r="E61" t="str">
            <v>EA</v>
          </cell>
          <cell r="F61">
            <v>1440</v>
          </cell>
        </row>
        <row r="62">
          <cell r="A62" t="str">
            <v>d057</v>
          </cell>
          <cell r="B62">
            <v>57</v>
          </cell>
          <cell r="C62" t="str">
            <v>노말밴드</v>
          </cell>
          <cell r="D62" t="str">
            <v>S/T 36mm</v>
          </cell>
          <cell r="E62" t="str">
            <v>EA</v>
          </cell>
          <cell r="F62">
            <v>2240</v>
          </cell>
        </row>
        <row r="63">
          <cell r="A63" t="str">
            <v>d058</v>
          </cell>
          <cell r="B63">
            <v>58</v>
          </cell>
          <cell r="C63" t="str">
            <v>노말밴드</v>
          </cell>
          <cell r="D63" t="str">
            <v>S/T 42mm</v>
          </cell>
          <cell r="E63" t="str">
            <v>EA</v>
          </cell>
          <cell r="F63">
            <v>2640</v>
          </cell>
        </row>
        <row r="64">
          <cell r="A64" t="str">
            <v>d059</v>
          </cell>
          <cell r="B64">
            <v>59</v>
          </cell>
          <cell r="C64" t="str">
            <v>노말밴드</v>
          </cell>
          <cell r="D64" t="str">
            <v>S/T 54mm</v>
          </cell>
          <cell r="E64" t="str">
            <v>EA</v>
          </cell>
          <cell r="F64">
            <v>4000</v>
          </cell>
        </row>
        <row r="65">
          <cell r="A65" t="str">
            <v>d230</v>
          </cell>
          <cell r="B65">
            <v>230</v>
          </cell>
          <cell r="C65" t="str">
            <v>노말밴드</v>
          </cell>
          <cell r="D65" t="str">
            <v>S/T 104mm</v>
          </cell>
          <cell r="E65" t="str">
            <v>EA</v>
          </cell>
          <cell r="F65">
            <v>18400</v>
          </cell>
        </row>
        <row r="66">
          <cell r="A66" t="str">
            <v>d206</v>
          </cell>
          <cell r="B66">
            <v>206</v>
          </cell>
          <cell r="C66" t="str">
            <v>녹막이  페 인 트</v>
          </cell>
          <cell r="D66" t="str">
            <v>2종 1급</v>
          </cell>
          <cell r="E66" t="str">
            <v>ℓ</v>
          </cell>
          <cell r="F66">
            <v>0</v>
          </cell>
        </row>
        <row r="67">
          <cell r="A67" t="str">
            <v>d211</v>
          </cell>
          <cell r="B67">
            <v>211</v>
          </cell>
          <cell r="C67" t="str">
            <v>ㄷ 형강</v>
          </cell>
          <cell r="D67" t="str">
            <v>5.0t 100x50</v>
          </cell>
          <cell r="E67" t="str">
            <v>EA</v>
          </cell>
          <cell r="F67">
            <v>300</v>
          </cell>
        </row>
        <row r="68">
          <cell r="A68" t="str">
            <v>d064</v>
          </cell>
          <cell r="B68">
            <v>64</v>
          </cell>
          <cell r="C68" t="str">
            <v>동 압착 슬리브</v>
          </cell>
          <cell r="D68" t="str">
            <v>C형 100-38㎟</v>
          </cell>
          <cell r="E68" t="str">
            <v>EA</v>
          </cell>
          <cell r="F68">
            <v>2000</v>
          </cell>
          <cell r="G68">
            <v>0.15</v>
          </cell>
        </row>
        <row r="69">
          <cell r="A69" t="str">
            <v>d065</v>
          </cell>
          <cell r="B69">
            <v>65</v>
          </cell>
          <cell r="C69" t="str">
            <v>동 압착 슬리브</v>
          </cell>
          <cell r="D69" t="str">
            <v>C형 100㎟</v>
          </cell>
          <cell r="E69" t="str">
            <v>EA</v>
          </cell>
          <cell r="F69">
            <v>2375</v>
          </cell>
          <cell r="G69">
            <v>0.15</v>
          </cell>
        </row>
        <row r="70">
          <cell r="A70" t="str">
            <v>d066</v>
          </cell>
          <cell r="B70">
            <v>66</v>
          </cell>
          <cell r="C70" t="str">
            <v>동 압착 슬리브</v>
          </cell>
          <cell r="D70" t="str">
            <v>C형 150㎟</v>
          </cell>
          <cell r="E70" t="str">
            <v>EA</v>
          </cell>
          <cell r="F70">
            <v>2850</v>
          </cell>
          <cell r="G70">
            <v>0.15</v>
          </cell>
        </row>
        <row r="71">
          <cell r="A71" t="str">
            <v>d067</v>
          </cell>
          <cell r="B71">
            <v>67</v>
          </cell>
          <cell r="C71" t="str">
            <v>동 압착 슬리브</v>
          </cell>
          <cell r="D71" t="str">
            <v>C형 200㎟</v>
          </cell>
          <cell r="E71" t="str">
            <v>EA</v>
          </cell>
          <cell r="F71">
            <v>3800</v>
          </cell>
          <cell r="G71">
            <v>0.15</v>
          </cell>
        </row>
        <row r="72">
          <cell r="A72" t="str">
            <v>d060</v>
          </cell>
          <cell r="B72">
            <v>60</v>
          </cell>
          <cell r="C72" t="str">
            <v>동 압착 슬리브</v>
          </cell>
          <cell r="D72" t="str">
            <v>C형 22㎟</v>
          </cell>
          <cell r="E72" t="str">
            <v>EA</v>
          </cell>
          <cell r="F72">
            <v>950</v>
          </cell>
          <cell r="G72">
            <v>0.15</v>
          </cell>
        </row>
        <row r="73">
          <cell r="A73" t="str">
            <v>d068</v>
          </cell>
          <cell r="B73">
            <v>68</v>
          </cell>
          <cell r="C73" t="str">
            <v>동 압착 슬리브</v>
          </cell>
          <cell r="D73" t="str">
            <v>C형 250㎟</v>
          </cell>
          <cell r="E73" t="str">
            <v>EA</v>
          </cell>
          <cell r="F73">
            <v>4940</v>
          </cell>
          <cell r="G73">
            <v>0.15</v>
          </cell>
        </row>
        <row r="74">
          <cell r="A74" t="str">
            <v>d061</v>
          </cell>
          <cell r="B74">
            <v>61</v>
          </cell>
          <cell r="C74" t="str">
            <v>동 압착 슬리브</v>
          </cell>
          <cell r="D74" t="str">
            <v>C형 38㎟</v>
          </cell>
          <cell r="E74" t="str">
            <v>EA</v>
          </cell>
          <cell r="F74">
            <v>1235</v>
          </cell>
          <cell r="G74">
            <v>0.15</v>
          </cell>
        </row>
        <row r="75">
          <cell r="A75" t="str">
            <v>d069</v>
          </cell>
          <cell r="B75">
            <v>69</v>
          </cell>
          <cell r="C75" t="str">
            <v>동 압착 슬리브</v>
          </cell>
          <cell r="D75" t="str">
            <v>C형 400-50㎟</v>
          </cell>
          <cell r="E75" t="str">
            <v>EA</v>
          </cell>
          <cell r="F75">
            <v>11000</v>
          </cell>
          <cell r="G75">
            <v>0.15</v>
          </cell>
        </row>
        <row r="76">
          <cell r="A76" t="str">
            <v>d062</v>
          </cell>
          <cell r="B76">
            <v>62</v>
          </cell>
          <cell r="C76" t="str">
            <v>동 압착 슬리브</v>
          </cell>
          <cell r="D76" t="str">
            <v>C형 50㎟</v>
          </cell>
          <cell r="E76" t="str">
            <v>EA</v>
          </cell>
          <cell r="F76">
            <v>1520</v>
          </cell>
          <cell r="G76">
            <v>0.15</v>
          </cell>
        </row>
        <row r="77">
          <cell r="A77" t="str">
            <v>d063</v>
          </cell>
          <cell r="B77">
            <v>63</v>
          </cell>
          <cell r="C77" t="str">
            <v>동 압착 슬리브</v>
          </cell>
          <cell r="D77" t="str">
            <v>C형 80㎟</v>
          </cell>
          <cell r="E77" t="str">
            <v>EA</v>
          </cell>
          <cell r="F77">
            <v>1900</v>
          </cell>
          <cell r="G77">
            <v>0.15</v>
          </cell>
        </row>
        <row r="78">
          <cell r="A78" t="str">
            <v>d070</v>
          </cell>
          <cell r="B78">
            <v>70</v>
          </cell>
          <cell r="C78" t="str">
            <v>동 피뢰침</v>
          </cell>
          <cell r="D78" t="str">
            <v>14 x 485mm</v>
          </cell>
          <cell r="E78" t="str">
            <v>EA</v>
          </cell>
          <cell r="F78">
            <v>9000</v>
          </cell>
          <cell r="G78">
            <v>1.5</v>
          </cell>
        </row>
        <row r="79">
          <cell r="A79" t="str">
            <v>d077</v>
          </cell>
          <cell r="B79">
            <v>77</v>
          </cell>
          <cell r="C79" t="str">
            <v>동관단자</v>
          </cell>
          <cell r="D79" t="str">
            <v>2홀 100㎟</v>
          </cell>
          <cell r="E79" t="str">
            <v>EA</v>
          </cell>
          <cell r="F79">
            <v>1500</v>
          </cell>
        </row>
        <row r="80">
          <cell r="A80" t="str">
            <v>d072</v>
          </cell>
          <cell r="B80">
            <v>72</v>
          </cell>
          <cell r="C80" t="str">
            <v>동관단자</v>
          </cell>
          <cell r="D80" t="str">
            <v>2홀 14㎟</v>
          </cell>
          <cell r="E80" t="str">
            <v>EA</v>
          </cell>
          <cell r="F80">
            <v>330</v>
          </cell>
        </row>
        <row r="81">
          <cell r="A81" t="str">
            <v>d078</v>
          </cell>
          <cell r="B81">
            <v>78</v>
          </cell>
          <cell r="C81" t="str">
            <v>동관단자</v>
          </cell>
          <cell r="D81" t="str">
            <v>2홀 150㎟</v>
          </cell>
          <cell r="E81" t="str">
            <v>EA</v>
          </cell>
          <cell r="F81">
            <v>2400</v>
          </cell>
        </row>
        <row r="82">
          <cell r="A82" t="str">
            <v>d079</v>
          </cell>
          <cell r="B82">
            <v>79</v>
          </cell>
          <cell r="C82" t="str">
            <v>동관단자</v>
          </cell>
          <cell r="D82" t="str">
            <v>2홀 200㎟</v>
          </cell>
          <cell r="E82" t="str">
            <v>EA</v>
          </cell>
          <cell r="F82">
            <v>2800</v>
          </cell>
        </row>
        <row r="83">
          <cell r="A83" t="str">
            <v>d073</v>
          </cell>
          <cell r="B83">
            <v>73</v>
          </cell>
          <cell r="C83" t="str">
            <v>동관단자</v>
          </cell>
          <cell r="D83" t="str">
            <v>2홀 22㎟</v>
          </cell>
          <cell r="E83" t="str">
            <v>EA</v>
          </cell>
          <cell r="F83">
            <v>380</v>
          </cell>
        </row>
        <row r="84">
          <cell r="A84" t="str">
            <v>d080</v>
          </cell>
          <cell r="B84">
            <v>80</v>
          </cell>
          <cell r="C84" t="str">
            <v>동관단자</v>
          </cell>
          <cell r="D84" t="str">
            <v>2홀 250㎟</v>
          </cell>
          <cell r="E84" t="str">
            <v>EA</v>
          </cell>
          <cell r="F84">
            <v>3800</v>
          </cell>
        </row>
        <row r="85">
          <cell r="A85" t="str">
            <v>d081</v>
          </cell>
          <cell r="B85">
            <v>81</v>
          </cell>
          <cell r="C85" t="str">
            <v>동관단자</v>
          </cell>
          <cell r="D85" t="str">
            <v>2홀 325㎟</v>
          </cell>
          <cell r="E85" t="str">
            <v>EA</v>
          </cell>
          <cell r="F85">
            <v>6500</v>
          </cell>
        </row>
        <row r="86">
          <cell r="A86" t="str">
            <v>d074</v>
          </cell>
          <cell r="B86">
            <v>74</v>
          </cell>
          <cell r="C86" t="str">
            <v>동관단자</v>
          </cell>
          <cell r="D86" t="str">
            <v>2홀 38㎟</v>
          </cell>
          <cell r="E86" t="str">
            <v>EA</v>
          </cell>
          <cell r="F86">
            <v>520</v>
          </cell>
        </row>
        <row r="87">
          <cell r="A87" t="str">
            <v>d082</v>
          </cell>
          <cell r="B87">
            <v>82</v>
          </cell>
          <cell r="C87" t="str">
            <v>동관단자</v>
          </cell>
          <cell r="D87" t="str">
            <v>2홀 400㎟</v>
          </cell>
          <cell r="E87" t="str">
            <v>EA</v>
          </cell>
          <cell r="F87">
            <v>8000</v>
          </cell>
        </row>
        <row r="88">
          <cell r="A88" t="str">
            <v>d075</v>
          </cell>
          <cell r="B88">
            <v>75</v>
          </cell>
          <cell r="C88" t="str">
            <v>동관단자</v>
          </cell>
          <cell r="D88" t="str">
            <v>2홀 60㎟</v>
          </cell>
          <cell r="E88" t="str">
            <v>EA</v>
          </cell>
          <cell r="F88">
            <v>800</v>
          </cell>
        </row>
        <row r="89">
          <cell r="A89" t="str">
            <v>d076</v>
          </cell>
          <cell r="B89">
            <v>76</v>
          </cell>
          <cell r="C89" t="str">
            <v>동관단자</v>
          </cell>
          <cell r="D89" t="str">
            <v>2홀 80㎟</v>
          </cell>
          <cell r="E89" t="str">
            <v>EA</v>
          </cell>
          <cell r="F89">
            <v>990</v>
          </cell>
        </row>
        <row r="90">
          <cell r="A90" t="str">
            <v>d071</v>
          </cell>
          <cell r="B90">
            <v>71</v>
          </cell>
          <cell r="C90" t="str">
            <v>동관단자</v>
          </cell>
          <cell r="D90" t="str">
            <v>2홀 8㎟</v>
          </cell>
          <cell r="E90" t="str">
            <v>EA</v>
          </cell>
          <cell r="F90">
            <v>280</v>
          </cell>
        </row>
        <row r="91">
          <cell r="A91" t="str">
            <v>d083</v>
          </cell>
          <cell r="B91">
            <v>83</v>
          </cell>
          <cell r="C91" t="str">
            <v>동축케이블(T.V)</v>
          </cell>
          <cell r="D91" t="str">
            <v>ECX 5C-2V</v>
          </cell>
          <cell r="E91" t="str">
            <v>M</v>
          </cell>
          <cell r="F91">
            <v>330</v>
          </cell>
          <cell r="K91">
            <v>1.7999999999999999E-2</v>
          </cell>
        </row>
        <row r="92">
          <cell r="A92" t="str">
            <v>d084</v>
          </cell>
          <cell r="B92">
            <v>84</v>
          </cell>
          <cell r="C92" t="str">
            <v>리미트 S/W</v>
          </cell>
          <cell r="D92" t="str">
            <v>250V15A 로라레바형</v>
          </cell>
          <cell r="E92" t="str">
            <v>EA</v>
          </cell>
          <cell r="F92">
            <v>5100</v>
          </cell>
          <cell r="G92">
            <v>0.12</v>
          </cell>
        </row>
        <row r="93">
          <cell r="A93" t="str">
            <v>d085</v>
          </cell>
          <cell r="B93">
            <v>85</v>
          </cell>
          <cell r="C93" t="str">
            <v>모  래</v>
          </cell>
          <cell r="D93" t="str">
            <v>세사</v>
          </cell>
          <cell r="E93" t="str">
            <v>㎣</v>
          </cell>
          <cell r="F93">
            <v>7000</v>
          </cell>
        </row>
        <row r="94">
          <cell r="A94" t="str">
            <v>d086</v>
          </cell>
          <cell r="B94">
            <v>86</v>
          </cell>
          <cell r="C94" t="str">
            <v>발신기</v>
          </cell>
          <cell r="D94" t="str">
            <v>2급(보통형)</v>
          </cell>
          <cell r="E94" t="str">
            <v>EA</v>
          </cell>
          <cell r="F94">
            <v>3400</v>
          </cell>
          <cell r="G94">
            <v>0.3</v>
          </cell>
        </row>
        <row r="95">
          <cell r="A95" t="str">
            <v>d200</v>
          </cell>
          <cell r="B95">
            <v>200</v>
          </cell>
          <cell r="C95" t="str">
            <v>발전기 접속함</v>
          </cell>
          <cell r="D95" t="str">
            <v>접속자 200A</v>
          </cell>
          <cell r="E95" t="str">
            <v>면</v>
          </cell>
          <cell r="F95">
            <v>0</v>
          </cell>
          <cell r="G95">
            <v>0.92200000000000004</v>
          </cell>
        </row>
        <row r="96">
          <cell r="A96" t="str">
            <v>d087</v>
          </cell>
          <cell r="B96">
            <v>87</v>
          </cell>
          <cell r="C96" t="str">
            <v>백열등기구</v>
          </cell>
          <cell r="D96" t="str">
            <v>220V 100W 방폭증</v>
          </cell>
          <cell r="E96" t="str">
            <v>SET</v>
          </cell>
          <cell r="F96">
            <v>56000</v>
          </cell>
          <cell r="G96">
            <v>0.36</v>
          </cell>
        </row>
        <row r="97">
          <cell r="A97" t="str">
            <v>d197</v>
          </cell>
          <cell r="B97">
            <v>197</v>
          </cell>
          <cell r="C97" t="str">
            <v>백열등기구</v>
          </cell>
          <cell r="D97" t="str">
            <v>직부형</v>
          </cell>
          <cell r="E97" t="str">
            <v>SET</v>
          </cell>
          <cell r="F97">
            <v>5000</v>
          </cell>
          <cell r="G97">
            <v>0.18</v>
          </cell>
        </row>
        <row r="98">
          <cell r="A98" t="str">
            <v>d088</v>
          </cell>
          <cell r="B98">
            <v>88</v>
          </cell>
          <cell r="C98" t="str">
            <v>백열전구</v>
          </cell>
          <cell r="D98" t="str">
            <v>220V 60W</v>
          </cell>
          <cell r="E98" t="str">
            <v>EA</v>
          </cell>
          <cell r="F98">
            <v>220</v>
          </cell>
        </row>
        <row r="99">
          <cell r="A99" t="str">
            <v>d091</v>
          </cell>
          <cell r="B99">
            <v>91</v>
          </cell>
          <cell r="C99" t="str">
            <v>브스바</v>
          </cell>
          <cell r="D99" t="str">
            <v>100x100x1000mm(8.9)</v>
          </cell>
          <cell r="E99" t="str">
            <v>Kg</v>
          </cell>
          <cell r="F99">
            <v>2850</v>
          </cell>
          <cell r="H99">
            <v>0.13</v>
          </cell>
          <cell r="M99">
            <v>0.09</v>
          </cell>
        </row>
        <row r="100">
          <cell r="A100" t="str">
            <v>d089</v>
          </cell>
          <cell r="B100">
            <v>89</v>
          </cell>
          <cell r="C100" t="str">
            <v>브스바</v>
          </cell>
          <cell r="D100" t="str">
            <v>3.0mm x 25(0.66)</v>
          </cell>
          <cell r="E100" t="str">
            <v>Kg</v>
          </cell>
          <cell r="F100">
            <v>2850</v>
          </cell>
          <cell r="H100">
            <v>0.12</v>
          </cell>
          <cell r="M100">
            <v>0.08</v>
          </cell>
        </row>
        <row r="101">
          <cell r="A101" t="str">
            <v>d090</v>
          </cell>
          <cell r="B101">
            <v>90</v>
          </cell>
          <cell r="C101" t="str">
            <v>브스바</v>
          </cell>
          <cell r="D101" t="str">
            <v>3.0mm x 50(1.33)</v>
          </cell>
          <cell r="E101" t="str">
            <v>Kg</v>
          </cell>
          <cell r="F101">
            <v>2850</v>
          </cell>
          <cell r="H101">
            <v>0.12</v>
          </cell>
          <cell r="M101">
            <v>0.08</v>
          </cell>
        </row>
        <row r="102">
          <cell r="A102" t="str">
            <v>d092</v>
          </cell>
          <cell r="B102">
            <v>92</v>
          </cell>
          <cell r="C102" t="str">
            <v>비디오폰</v>
          </cell>
          <cell r="D102" t="str">
            <v xml:space="preserve">CH 911SV 화재,방범,가스 </v>
          </cell>
          <cell r="E102" t="str">
            <v>SET</v>
          </cell>
          <cell r="F102">
            <v>440000</v>
          </cell>
          <cell r="G102">
            <v>0.44</v>
          </cell>
        </row>
        <row r="103">
          <cell r="A103" t="str">
            <v>d095</v>
          </cell>
          <cell r="B103">
            <v>95</v>
          </cell>
          <cell r="C103" t="str">
            <v>세프티 S/W</v>
          </cell>
          <cell r="D103" t="str">
            <v>3P 100A</v>
          </cell>
          <cell r="E103" t="str">
            <v>EA</v>
          </cell>
          <cell r="F103">
            <v>56300</v>
          </cell>
          <cell r="G103">
            <v>0.4</v>
          </cell>
        </row>
        <row r="104">
          <cell r="A104" t="str">
            <v>d096</v>
          </cell>
          <cell r="B104">
            <v>96</v>
          </cell>
          <cell r="C104" t="str">
            <v>세프티 S/W</v>
          </cell>
          <cell r="D104" t="str">
            <v>3P 200A</v>
          </cell>
          <cell r="E104" t="str">
            <v>EA</v>
          </cell>
          <cell r="F104">
            <v>112500</v>
          </cell>
          <cell r="G104">
            <v>0.55000000000000004</v>
          </cell>
        </row>
        <row r="105">
          <cell r="A105" t="str">
            <v>d093</v>
          </cell>
          <cell r="B105">
            <v>93</v>
          </cell>
          <cell r="C105" t="str">
            <v>세프티 S/W</v>
          </cell>
          <cell r="D105" t="str">
            <v>3P 30A</v>
          </cell>
          <cell r="E105" t="str">
            <v>EA</v>
          </cell>
          <cell r="F105">
            <v>22500</v>
          </cell>
          <cell r="G105">
            <v>0.2</v>
          </cell>
        </row>
        <row r="106">
          <cell r="A106" t="str">
            <v>d094</v>
          </cell>
          <cell r="B106">
            <v>94</v>
          </cell>
          <cell r="C106" t="str">
            <v>세프티 S/W</v>
          </cell>
          <cell r="D106" t="str">
            <v>3P 60A</v>
          </cell>
          <cell r="E106" t="str">
            <v>EA</v>
          </cell>
          <cell r="F106">
            <v>30400</v>
          </cell>
          <cell r="G106">
            <v>0.3</v>
          </cell>
        </row>
        <row r="107">
          <cell r="A107" t="str">
            <v>d097</v>
          </cell>
          <cell r="B107">
            <v>97</v>
          </cell>
          <cell r="C107" t="str">
            <v>셋트 앙카</v>
          </cell>
          <cell r="D107" t="str">
            <v>1/2" x 100</v>
          </cell>
          <cell r="E107" t="str">
            <v>EA</v>
          </cell>
          <cell r="F107">
            <v>140</v>
          </cell>
          <cell r="G107">
            <v>0.08</v>
          </cell>
          <cell r="M107">
            <v>3.5999999999999997E-2</v>
          </cell>
        </row>
        <row r="108">
          <cell r="A108" t="str">
            <v>d098</v>
          </cell>
          <cell r="B108">
            <v>98</v>
          </cell>
          <cell r="C108" t="str">
            <v>수신기</v>
          </cell>
          <cell r="D108" t="str">
            <v>P형 1급 5CC</v>
          </cell>
          <cell r="E108" t="str">
            <v>대</v>
          </cell>
          <cell r="F108">
            <v>180000</v>
          </cell>
          <cell r="G108">
            <v>7.5</v>
          </cell>
        </row>
        <row r="109">
          <cell r="A109" t="str">
            <v>d099</v>
          </cell>
          <cell r="B109">
            <v>99</v>
          </cell>
          <cell r="C109" t="str">
            <v>스위치 박스</v>
          </cell>
          <cell r="D109" t="str">
            <v>S/W BOX 54mm 1EA</v>
          </cell>
          <cell r="E109" t="str">
            <v>EA</v>
          </cell>
          <cell r="F109">
            <v>440</v>
          </cell>
          <cell r="G109">
            <v>0.2</v>
          </cell>
        </row>
        <row r="110">
          <cell r="A110" t="str">
            <v>d100</v>
          </cell>
          <cell r="B110">
            <v>100</v>
          </cell>
          <cell r="C110" t="str">
            <v>스위치(매입램프)</v>
          </cell>
          <cell r="D110" t="str">
            <v>250V15A1구 ALW1111</v>
          </cell>
          <cell r="E110" t="str">
            <v>EA</v>
          </cell>
          <cell r="F110">
            <v>820</v>
          </cell>
          <cell r="G110">
            <v>6.5000000000000002E-2</v>
          </cell>
        </row>
        <row r="111">
          <cell r="A111" t="str">
            <v>d101</v>
          </cell>
          <cell r="B111">
            <v>101</v>
          </cell>
          <cell r="C111" t="str">
            <v>스위치(매입램프)</v>
          </cell>
          <cell r="D111" t="str">
            <v>250V15A2구 ALW1111</v>
          </cell>
          <cell r="E111" t="str">
            <v>EA</v>
          </cell>
          <cell r="F111">
            <v>1080</v>
          </cell>
          <cell r="G111">
            <v>7.8E-2</v>
          </cell>
        </row>
        <row r="112">
          <cell r="A112" t="str">
            <v>d102</v>
          </cell>
          <cell r="B112">
            <v>102</v>
          </cell>
          <cell r="C112" t="str">
            <v>스위치(매입램프)</v>
          </cell>
          <cell r="D112" t="str">
            <v>250V15A3구 ALW1111</v>
          </cell>
          <cell r="E112" t="str">
            <v>EA</v>
          </cell>
          <cell r="F112">
            <v>2600</v>
          </cell>
          <cell r="G112">
            <v>9.0999999999999998E-2</v>
          </cell>
        </row>
        <row r="113">
          <cell r="A113" t="str">
            <v>d103</v>
          </cell>
          <cell r="B113">
            <v>103</v>
          </cell>
          <cell r="C113" t="str">
            <v>스위치(매입램프)</v>
          </cell>
          <cell r="D113" t="str">
            <v>250V15A3로 ALW1111</v>
          </cell>
          <cell r="E113" t="str">
            <v>EA</v>
          </cell>
          <cell r="F113">
            <v>1004</v>
          </cell>
          <cell r="G113">
            <v>9.5000000000000001E-2</v>
          </cell>
        </row>
        <row r="114">
          <cell r="A114" t="str">
            <v>d207</v>
          </cell>
          <cell r="B114">
            <v>207</v>
          </cell>
          <cell r="C114" t="str">
            <v>신         너</v>
          </cell>
          <cell r="D114" t="str">
            <v>1종 1급 DR291</v>
          </cell>
          <cell r="E114" t="str">
            <v>ℓ</v>
          </cell>
          <cell r="F114">
            <v>0</v>
          </cell>
        </row>
        <row r="115">
          <cell r="A115" t="str">
            <v>d104</v>
          </cell>
          <cell r="B115">
            <v>104</v>
          </cell>
          <cell r="C115" t="str">
            <v>아우트레트 박스</v>
          </cell>
          <cell r="D115" t="str">
            <v>4각BOX 54mm</v>
          </cell>
          <cell r="E115" t="str">
            <v>EA</v>
          </cell>
          <cell r="F115">
            <v>489</v>
          </cell>
          <cell r="G115">
            <v>0.2</v>
          </cell>
        </row>
        <row r="116">
          <cell r="A116" t="str">
            <v>d105</v>
          </cell>
          <cell r="B116">
            <v>105</v>
          </cell>
          <cell r="C116" t="str">
            <v>아우트레트 박스</v>
          </cell>
          <cell r="D116" t="str">
            <v>8각BOX 54mm</v>
          </cell>
          <cell r="E116" t="str">
            <v>EA</v>
          </cell>
          <cell r="F116">
            <v>445</v>
          </cell>
          <cell r="G116">
            <v>0.2</v>
          </cell>
        </row>
        <row r="117">
          <cell r="A117" t="str">
            <v>d106</v>
          </cell>
          <cell r="B117">
            <v>106</v>
          </cell>
          <cell r="C117" t="str">
            <v>아우트레트 박스</v>
          </cell>
          <cell r="D117" t="str">
            <v>S/WBOX 54mm</v>
          </cell>
          <cell r="E117" t="str">
            <v>EA</v>
          </cell>
          <cell r="F117">
            <v>360</v>
          </cell>
          <cell r="G117">
            <v>0.2</v>
          </cell>
        </row>
        <row r="118">
          <cell r="A118" t="str">
            <v>d213</v>
          </cell>
          <cell r="B118">
            <v>213</v>
          </cell>
          <cell r="C118" t="str">
            <v>앵 카 볼 트</v>
          </cell>
          <cell r="D118" t="str">
            <v>13MM(1/2)x125L</v>
          </cell>
          <cell r="E118" t="str">
            <v>EA</v>
          </cell>
          <cell r="F118">
            <v>145</v>
          </cell>
        </row>
        <row r="119">
          <cell r="A119" t="str">
            <v>d210</v>
          </cell>
          <cell r="B119">
            <v>210</v>
          </cell>
          <cell r="C119" t="str">
            <v>연   마   지</v>
          </cell>
          <cell r="D119" t="str">
            <v>22.8 x 25Cm</v>
          </cell>
          <cell r="F119">
            <v>0</v>
          </cell>
        </row>
        <row r="120">
          <cell r="A120" t="str">
            <v>d107</v>
          </cell>
          <cell r="B120">
            <v>107</v>
          </cell>
          <cell r="C120" t="str">
            <v>오뚜기식 제어기</v>
          </cell>
          <cell r="D120" t="str">
            <v>부력식형</v>
          </cell>
          <cell r="E120" t="str">
            <v>EA</v>
          </cell>
          <cell r="F120">
            <v>33000</v>
          </cell>
          <cell r="G120">
            <v>0.08</v>
          </cell>
        </row>
        <row r="121">
          <cell r="A121" t="str">
            <v>d108</v>
          </cell>
          <cell r="B121">
            <v>108</v>
          </cell>
          <cell r="C121" t="str">
            <v>위샤캡</v>
          </cell>
          <cell r="D121" t="str">
            <v>S/T 28mm</v>
          </cell>
          <cell r="E121" t="str">
            <v>EA</v>
          </cell>
          <cell r="F121">
            <v>2100</v>
          </cell>
          <cell r="G121">
            <v>0.03</v>
          </cell>
        </row>
        <row r="122">
          <cell r="A122" t="str">
            <v>d109</v>
          </cell>
          <cell r="B122">
            <v>109</v>
          </cell>
          <cell r="C122" t="str">
            <v>위샤캡</v>
          </cell>
          <cell r="D122" t="str">
            <v>S/T 36mm</v>
          </cell>
          <cell r="E122" t="str">
            <v>EA</v>
          </cell>
          <cell r="F122">
            <v>2480</v>
          </cell>
          <cell r="G122">
            <v>0.04</v>
          </cell>
        </row>
        <row r="123">
          <cell r="A123" t="str">
            <v>d110</v>
          </cell>
          <cell r="B123">
            <v>110</v>
          </cell>
          <cell r="C123" t="str">
            <v>위샤캡</v>
          </cell>
          <cell r="D123" t="str">
            <v>S/T 42mm</v>
          </cell>
          <cell r="E123" t="str">
            <v>EA</v>
          </cell>
          <cell r="F123">
            <v>2770</v>
          </cell>
          <cell r="G123">
            <v>0.04</v>
          </cell>
        </row>
        <row r="124">
          <cell r="A124" t="str">
            <v>d111</v>
          </cell>
          <cell r="B124">
            <v>111</v>
          </cell>
          <cell r="C124" t="str">
            <v>위샤캡</v>
          </cell>
          <cell r="D124" t="str">
            <v>S/T 54mm</v>
          </cell>
          <cell r="E124" t="str">
            <v>EA</v>
          </cell>
          <cell r="F124">
            <v>3440</v>
          </cell>
          <cell r="G124">
            <v>0.04</v>
          </cell>
        </row>
        <row r="125">
          <cell r="A125" t="str">
            <v>d229</v>
          </cell>
          <cell r="B125">
            <v>229</v>
          </cell>
          <cell r="C125" t="str">
            <v>위샤캡</v>
          </cell>
          <cell r="D125" t="str">
            <v>S/T 104mm</v>
          </cell>
          <cell r="E125" t="str">
            <v>EA</v>
          </cell>
          <cell r="F125">
            <v>23906</v>
          </cell>
          <cell r="G125">
            <v>0.04</v>
          </cell>
        </row>
        <row r="126">
          <cell r="A126" t="str">
            <v>d212</v>
          </cell>
          <cell r="B126">
            <v>212</v>
          </cell>
          <cell r="C126" t="str">
            <v>유니스트러트 챤넬</v>
          </cell>
          <cell r="D126" t="str">
            <v>2.3t 42x42</v>
          </cell>
          <cell r="E126" t="str">
            <v>EA</v>
          </cell>
          <cell r="F126">
            <v>0</v>
          </cell>
        </row>
        <row r="127">
          <cell r="A127" t="str">
            <v>d205</v>
          </cell>
          <cell r="B127">
            <v>205</v>
          </cell>
          <cell r="C127" t="str">
            <v>은            분</v>
          </cell>
          <cell r="E127" t="str">
            <v>ℓ</v>
          </cell>
          <cell r="F127">
            <v>0</v>
          </cell>
        </row>
        <row r="128">
          <cell r="A128" t="str">
            <v>d112</v>
          </cell>
          <cell r="B128">
            <v>112</v>
          </cell>
          <cell r="C128" t="str">
            <v>작은나사</v>
          </cell>
          <cell r="D128" t="str">
            <v>황동 1/8"x1 1/4"</v>
          </cell>
          <cell r="E128" t="str">
            <v>EA</v>
          </cell>
          <cell r="F128">
            <v>4.5999999999999996</v>
          </cell>
        </row>
        <row r="129">
          <cell r="A129" t="str">
            <v>d113</v>
          </cell>
          <cell r="B129">
            <v>113</v>
          </cell>
          <cell r="C129" t="str">
            <v>장미전구</v>
          </cell>
          <cell r="D129" t="str">
            <v>220(V) x 20W전자식</v>
          </cell>
          <cell r="E129" t="str">
            <v>EA</v>
          </cell>
          <cell r="F129">
            <v>7500</v>
          </cell>
          <cell r="G129">
            <v>0.245</v>
          </cell>
        </row>
        <row r="130">
          <cell r="A130" t="str">
            <v>d116</v>
          </cell>
          <cell r="B130">
            <v>116</v>
          </cell>
          <cell r="C130" t="str">
            <v>전  선</v>
          </cell>
          <cell r="D130" t="str">
            <v>CPEV 0.65mm 10P</v>
          </cell>
          <cell r="E130" t="str">
            <v>M</v>
          </cell>
          <cell r="F130">
            <v>523</v>
          </cell>
          <cell r="J130">
            <v>0.18</v>
          </cell>
        </row>
        <row r="131">
          <cell r="A131" t="str">
            <v>d114</v>
          </cell>
          <cell r="B131">
            <v>114</v>
          </cell>
          <cell r="C131" t="str">
            <v>전극봉식 제어기</v>
          </cell>
          <cell r="D131" t="str">
            <v>3선 3극</v>
          </cell>
          <cell r="E131" t="str">
            <v>EA</v>
          </cell>
          <cell r="F131">
            <v>33000</v>
          </cell>
          <cell r="G131">
            <v>0.08</v>
          </cell>
        </row>
        <row r="132">
          <cell r="A132" t="str">
            <v>d115</v>
          </cell>
          <cell r="B132">
            <v>115</v>
          </cell>
          <cell r="C132" t="str">
            <v>전기맨홀</v>
          </cell>
          <cell r="D132" t="str">
            <v>Ø950(Ø750)소형</v>
          </cell>
          <cell r="E132" t="str">
            <v>EA</v>
          </cell>
          <cell r="F132">
            <v>365000</v>
          </cell>
        </row>
        <row r="133">
          <cell r="A133" t="str">
            <v>d117</v>
          </cell>
          <cell r="B133">
            <v>117</v>
          </cell>
          <cell r="C133" t="str">
            <v>전선</v>
          </cell>
          <cell r="D133" t="str">
            <v>CV 5.5㎟/1C</v>
          </cell>
          <cell r="E133" t="str">
            <v>M</v>
          </cell>
          <cell r="F133">
            <v>270</v>
          </cell>
          <cell r="G133">
            <v>0.01</v>
          </cell>
        </row>
        <row r="134">
          <cell r="A134" t="str">
            <v>d118</v>
          </cell>
          <cell r="B134">
            <v>118</v>
          </cell>
          <cell r="C134" t="str">
            <v>전선</v>
          </cell>
          <cell r="D134" t="str">
            <v>CV 8㎟/1C</v>
          </cell>
          <cell r="E134" t="str">
            <v>M</v>
          </cell>
          <cell r="F134">
            <v>350</v>
          </cell>
          <cell r="G134">
            <v>0.02</v>
          </cell>
        </row>
        <row r="135">
          <cell r="A135" t="str">
            <v>d119</v>
          </cell>
          <cell r="B135">
            <v>119</v>
          </cell>
          <cell r="C135" t="str">
            <v>전선</v>
          </cell>
          <cell r="D135" t="str">
            <v>CV 14㎟/1C</v>
          </cell>
          <cell r="E135" t="str">
            <v>M</v>
          </cell>
          <cell r="F135">
            <v>615</v>
          </cell>
          <cell r="G135">
            <v>0.02</v>
          </cell>
        </row>
        <row r="136">
          <cell r="A136" t="str">
            <v>d120</v>
          </cell>
          <cell r="B136">
            <v>120</v>
          </cell>
          <cell r="C136" t="str">
            <v>전선</v>
          </cell>
          <cell r="D136" t="str">
            <v>CV 22㎟/1C</v>
          </cell>
          <cell r="E136" t="str">
            <v>M</v>
          </cell>
          <cell r="F136">
            <v>812</v>
          </cell>
          <cell r="G136">
            <v>3.1E-2</v>
          </cell>
        </row>
        <row r="137">
          <cell r="A137" t="str">
            <v>d121</v>
          </cell>
          <cell r="B137">
            <v>121</v>
          </cell>
          <cell r="C137" t="str">
            <v>전선</v>
          </cell>
          <cell r="D137" t="str">
            <v>CV 38㎟/1C</v>
          </cell>
          <cell r="E137" t="str">
            <v>M</v>
          </cell>
          <cell r="F137">
            <v>1250</v>
          </cell>
          <cell r="G137">
            <v>3.1E-2</v>
          </cell>
        </row>
        <row r="138">
          <cell r="A138" t="str">
            <v>d228</v>
          </cell>
          <cell r="B138">
            <v>228</v>
          </cell>
          <cell r="C138" t="str">
            <v>전선</v>
          </cell>
          <cell r="D138" t="str">
            <v>CV 100㎟/1C</v>
          </cell>
          <cell r="E138" t="str">
            <v>M</v>
          </cell>
          <cell r="F138">
            <v>3518</v>
          </cell>
          <cell r="G138">
            <v>6.4000000000000001E-2</v>
          </cell>
        </row>
        <row r="139">
          <cell r="A139" t="str">
            <v>d122</v>
          </cell>
          <cell r="B139">
            <v>122</v>
          </cell>
          <cell r="C139" t="str">
            <v>전선</v>
          </cell>
          <cell r="D139" t="str">
            <v>CVV 2.0㎟/1C</v>
          </cell>
          <cell r="E139" t="str">
            <v>M</v>
          </cell>
          <cell r="F139">
            <v>95</v>
          </cell>
          <cell r="G139">
            <v>0.01</v>
          </cell>
        </row>
        <row r="140">
          <cell r="A140" t="str">
            <v>d125</v>
          </cell>
          <cell r="B140">
            <v>125</v>
          </cell>
          <cell r="C140" t="str">
            <v>전선</v>
          </cell>
          <cell r="D140" t="str">
            <v>GV 100㎟</v>
          </cell>
          <cell r="E140" t="str">
            <v>M</v>
          </cell>
          <cell r="F140">
            <v>3518</v>
          </cell>
          <cell r="G140">
            <v>0.02</v>
          </cell>
        </row>
        <row r="141">
          <cell r="A141" t="str">
            <v>d128</v>
          </cell>
          <cell r="B141">
            <v>128</v>
          </cell>
          <cell r="C141" t="str">
            <v>전선</v>
          </cell>
          <cell r="D141" t="str">
            <v>GV 14㎟</v>
          </cell>
          <cell r="E141" t="str">
            <v>M</v>
          </cell>
          <cell r="F141">
            <v>715</v>
          </cell>
          <cell r="G141">
            <v>0.02</v>
          </cell>
        </row>
        <row r="142">
          <cell r="A142" t="str">
            <v>d123</v>
          </cell>
          <cell r="B142">
            <v>123</v>
          </cell>
          <cell r="C142" t="str">
            <v>전선</v>
          </cell>
          <cell r="D142" t="str">
            <v>GV 38㎟</v>
          </cell>
          <cell r="E142" t="str">
            <v>M</v>
          </cell>
          <cell r="F142">
            <v>1494</v>
          </cell>
          <cell r="G142">
            <v>3.1E-2</v>
          </cell>
        </row>
        <row r="143">
          <cell r="A143" t="str">
            <v>d126</v>
          </cell>
          <cell r="B143">
            <v>126</v>
          </cell>
          <cell r="C143" t="str">
            <v>전선</v>
          </cell>
          <cell r="D143" t="str">
            <v>GV 400㎟</v>
          </cell>
          <cell r="E143" t="str">
            <v>M</v>
          </cell>
          <cell r="F143">
            <v>13768</v>
          </cell>
          <cell r="G143">
            <v>2.5000000000000001E-2</v>
          </cell>
        </row>
        <row r="144">
          <cell r="A144" t="str">
            <v>d124</v>
          </cell>
          <cell r="B144">
            <v>124</v>
          </cell>
          <cell r="C144" t="str">
            <v>전선</v>
          </cell>
          <cell r="D144" t="str">
            <v>GV 50㎟</v>
          </cell>
          <cell r="E144" t="str">
            <v>M</v>
          </cell>
          <cell r="F144">
            <v>2006</v>
          </cell>
          <cell r="G144">
            <v>1.4999999999999999E-2</v>
          </cell>
        </row>
        <row r="145">
          <cell r="A145" t="str">
            <v>d214</v>
          </cell>
          <cell r="B145">
            <v>214</v>
          </cell>
          <cell r="C145" t="str">
            <v>전선</v>
          </cell>
          <cell r="D145" t="str">
            <v>GV 8㎟</v>
          </cell>
          <cell r="E145" t="str">
            <v>M</v>
          </cell>
          <cell r="F145">
            <v>414</v>
          </cell>
          <cell r="G145">
            <v>0.02</v>
          </cell>
        </row>
        <row r="146">
          <cell r="A146" t="str">
            <v>d127</v>
          </cell>
          <cell r="B146">
            <v>127</v>
          </cell>
          <cell r="C146" t="str">
            <v>전선</v>
          </cell>
          <cell r="D146" t="str">
            <v>HIV 2.0mm</v>
          </cell>
          <cell r="E146" t="str">
            <v>M</v>
          </cell>
          <cell r="F146">
            <v>94</v>
          </cell>
          <cell r="G146">
            <v>0.01</v>
          </cell>
        </row>
        <row r="147">
          <cell r="A147" t="str">
            <v>d129</v>
          </cell>
          <cell r="B147">
            <v>129</v>
          </cell>
          <cell r="C147" t="str">
            <v>전선</v>
          </cell>
          <cell r="D147" t="str">
            <v>HIV 5.5㎟</v>
          </cell>
          <cell r="E147" t="str">
            <v>M</v>
          </cell>
          <cell r="F147">
            <v>183</v>
          </cell>
          <cell r="G147">
            <v>0.01</v>
          </cell>
        </row>
        <row r="148">
          <cell r="A148" t="str">
            <v>d130</v>
          </cell>
          <cell r="B148">
            <v>130</v>
          </cell>
          <cell r="C148" t="str">
            <v>전선</v>
          </cell>
          <cell r="D148" t="str">
            <v>HIV 8㎟</v>
          </cell>
          <cell r="E148" t="str">
            <v>M</v>
          </cell>
          <cell r="F148">
            <v>265</v>
          </cell>
          <cell r="G148">
            <v>0.02</v>
          </cell>
        </row>
        <row r="149">
          <cell r="A149" t="str">
            <v>d131</v>
          </cell>
          <cell r="B149">
            <v>131</v>
          </cell>
          <cell r="C149" t="str">
            <v>전선</v>
          </cell>
          <cell r="D149" t="str">
            <v>TIV 0.8mm/2C</v>
          </cell>
          <cell r="E149" t="str">
            <v>M</v>
          </cell>
          <cell r="F149">
            <v>38</v>
          </cell>
          <cell r="I149">
            <v>1.4999999999999999E-2</v>
          </cell>
        </row>
        <row r="150">
          <cell r="A150" t="str">
            <v>d217</v>
          </cell>
          <cell r="B150">
            <v>217</v>
          </cell>
          <cell r="C150" t="str">
            <v>전선관</v>
          </cell>
          <cell r="D150" t="str">
            <v>ELP D : 30</v>
          </cell>
          <cell r="E150" t="str">
            <v>M</v>
          </cell>
          <cell r="F150">
            <v>305</v>
          </cell>
          <cell r="G150">
            <v>1.2E-2</v>
          </cell>
          <cell r="M150">
            <v>2.9000000000000001E-2</v>
          </cell>
        </row>
        <row r="151">
          <cell r="A151" t="str">
            <v>d218</v>
          </cell>
          <cell r="B151">
            <v>218</v>
          </cell>
          <cell r="C151" t="str">
            <v>전선관</v>
          </cell>
          <cell r="D151" t="str">
            <v>ELP D : 40</v>
          </cell>
          <cell r="E151" t="str">
            <v>M</v>
          </cell>
          <cell r="F151">
            <v>500</v>
          </cell>
          <cell r="G151">
            <v>1.2E-2</v>
          </cell>
          <cell r="M151">
            <v>2.9000000000000001E-2</v>
          </cell>
        </row>
        <row r="152">
          <cell r="A152" t="str">
            <v>d219</v>
          </cell>
          <cell r="B152">
            <v>219</v>
          </cell>
          <cell r="C152" t="str">
            <v>전선관</v>
          </cell>
          <cell r="D152" t="str">
            <v>ELP D : 50</v>
          </cell>
          <cell r="E152" t="str">
            <v>M</v>
          </cell>
          <cell r="F152">
            <v>630</v>
          </cell>
          <cell r="G152">
            <v>1.2E-2</v>
          </cell>
          <cell r="M152">
            <v>2.9000000000000001E-2</v>
          </cell>
        </row>
        <row r="153">
          <cell r="A153" t="str">
            <v>d220</v>
          </cell>
          <cell r="B153">
            <v>220</v>
          </cell>
          <cell r="C153" t="str">
            <v>전선관</v>
          </cell>
          <cell r="D153" t="str">
            <v>ELP D : 65</v>
          </cell>
          <cell r="E153" t="str">
            <v>M</v>
          </cell>
          <cell r="F153">
            <v>925</v>
          </cell>
          <cell r="G153">
            <v>1.4999999999999999E-2</v>
          </cell>
          <cell r="M153">
            <v>3.5000000000000003E-2</v>
          </cell>
        </row>
        <row r="154">
          <cell r="A154" t="str">
            <v>d132</v>
          </cell>
          <cell r="B154">
            <v>132</v>
          </cell>
          <cell r="C154" t="str">
            <v>전선관</v>
          </cell>
          <cell r="D154" t="str">
            <v>HIPVC 16mm</v>
          </cell>
          <cell r="E154" t="str">
            <v>M</v>
          </cell>
          <cell r="F154">
            <v>235</v>
          </cell>
          <cell r="G154">
            <v>0.05</v>
          </cell>
        </row>
        <row r="155">
          <cell r="A155" t="str">
            <v>d133</v>
          </cell>
          <cell r="B155">
            <v>133</v>
          </cell>
          <cell r="C155" t="str">
            <v>전선관</v>
          </cell>
          <cell r="D155" t="str">
            <v>HIPVC 22mm</v>
          </cell>
          <cell r="E155" t="str">
            <v>M</v>
          </cell>
          <cell r="F155">
            <v>283</v>
          </cell>
          <cell r="G155">
            <v>0.06</v>
          </cell>
        </row>
        <row r="156">
          <cell r="A156" t="str">
            <v>d134</v>
          </cell>
          <cell r="B156">
            <v>134</v>
          </cell>
          <cell r="C156" t="str">
            <v>전선관</v>
          </cell>
          <cell r="D156" t="str">
            <v>HIPVC 28mm</v>
          </cell>
          <cell r="E156" t="str">
            <v>M</v>
          </cell>
          <cell r="F156">
            <v>548</v>
          </cell>
          <cell r="G156">
            <v>0.08</v>
          </cell>
        </row>
        <row r="157">
          <cell r="A157" t="str">
            <v>d135</v>
          </cell>
          <cell r="B157">
            <v>135</v>
          </cell>
          <cell r="C157" t="str">
            <v>전선관</v>
          </cell>
          <cell r="D157" t="str">
            <v>HIPVC 36mm</v>
          </cell>
          <cell r="E157" t="str">
            <v>M</v>
          </cell>
          <cell r="F157">
            <v>760</v>
          </cell>
          <cell r="G157">
            <v>0.01</v>
          </cell>
        </row>
        <row r="158">
          <cell r="A158" t="str">
            <v>d136</v>
          </cell>
          <cell r="B158">
            <v>136</v>
          </cell>
          <cell r="C158" t="str">
            <v>전선관</v>
          </cell>
          <cell r="D158" t="str">
            <v>HIPVC 42mm</v>
          </cell>
          <cell r="E158" t="str">
            <v>M</v>
          </cell>
          <cell r="F158">
            <v>996</v>
          </cell>
          <cell r="G158">
            <v>0.13</v>
          </cell>
        </row>
        <row r="159">
          <cell r="A159" t="str">
            <v>d137</v>
          </cell>
          <cell r="B159">
            <v>137</v>
          </cell>
          <cell r="C159" t="str">
            <v>전선관</v>
          </cell>
          <cell r="D159" t="str">
            <v>HIPVC 54mm</v>
          </cell>
          <cell r="E159" t="str">
            <v>M</v>
          </cell>
          <cell r="F159">
            <v>1413</v>
          </cell>
          <cell r="G159">
            <v>0.19</v>
          </cell>
        </row>
        <row r="160">
          <cell r="A160" t="str">
            <v>d138</v>
          </cell>
          <cell r="B160">
            <v>138</v>
          </cell>
          <cell r="C160" t="str">
            <v>전선관</v>
          </cell>
          <cell r="D160" t="str">
            <v>S/T 16mm</v>
          </cell>
          <cell r="E160" t="str">
            <v>M</v>
          </cell>
          <cell r="F160">
            <v>665</v>
          </cell>
          <cell r="G160">
            <v>0.08</v>
          </cell>
        </row>
        <row r="161">
          <cell r="A161" t="str">
            <v>d139</v>
          </cell>
          <cell r="B161">
            <v>139</v>
          </cell>
          <cell r="C161" t="str">
            <v>전선관</v>
          </cell>
          <cell r="D161" t="str">
            <v>S/T 22mm</v>
          </cell>
          <cell r="E161" t="str">
            <v>M</v>
          </cell>
          <cell r="F161">
            <v>852</v>
          </cell>
          <cell r="G161">
            <v>0.11</v>
          </cell>
        </row>
        <row r="162">
          <cell r="A162" t="str">
            <v>d140</v>
          </cell>
          <cell r="B162">
            <v>140</v>
          </cell>
          <cell r="C162" t="str">
            <v>전선관</v>
          </cell>
          <cell r="D162" t="str">
            <v>S/T 28mm</v>
          </cell>
          <cell r="E162" t="str">
            <v>M</v>
          </cell>
          <cell r="F162">
            <v>1112</v>
          </cell>
          <cell r="G162">
            <v>0.14000000000000001</v>
          </cell>
        </row>
        <row r="163">
          <cell r="A163" t="str">
            <v>d141</v>
          </cell>
          <cell r="B163">
            <v>141</v>
          </cell>
          <cell r="C163" t="str">
            <v>전선관</v>
          </cell>
          <cell r="D163" t="str">
            <v>S/T 36mm</v>
          </cell>
          <cell r="E163" t="str">
            <v>M</v>
          </cell>
          <cell r="F163">
            <v>1365</v>
          </cell>
          <cell r="G163">
            <v>0.2</v>
          </cell>
        </row>
        <row r="164">
          <cell r="A164" t="str">
            <v>d142</v>
          </cell>
          <cell r="B164">
            <v>142</v>
          </cell>
          <cell r="C164" t="str">
            <v>전선관</v>
          </cell>
          <cell r="D164" t="str">
            <v>S/T 42mm</v>
          </cell>
          <cell r="E164" t="str">
            <v>M</v>
          </cell>
          <cell r="F164">
            <v>1582</v>
          </cell>
          <cell r="G164">
            <v>0.25</v>
          </cell>
        </row>
        <row r="165">
          <cell r="A165" t="str">
            <v>d143</v>
          </cell>
          <cell r="B165">
            <v>143</v>
          </cell>
          <cell r="C165" t="str">
            <v>전선관</v>
          </cell>
          <cell r="D165" t="str">
            <v>S/T 54mm</v>
          </cell>
          <cell r="E165" t="str">
            <v>M</v>
          </cell>
          <cell r="F165">
            <v>2206</v>
          </cell>
          <cell r="G165">
            <v>0.34</v>
          </cell>
        </row>
        <row r="166">
          <cell r="A166" t="str">
            <v>d227</v>
          </cell>
          <cell r="B166">
            <v>143</v>
          </cell>
          <cell r="C166" t="str">
            <v>전선관</v>
          </cell>
          <cell r="D166" t="str">
            <v>S/T 104mm</v>
          </cell>
          <cell r="E166" t="str">
            <v>M</v>
          </cell>
          <cell r="F166">
            <v>5019</v>
          </cell>
          <cell r="G166">
            <v>0.71</v>
          </cell>
        </row>
        <row r="167">
          <cell r="A167" t="str">
            <v>d144</v>
          </cell>
          <cell r="B167">
            <v>144</v>
          </cell>
          <cell r="C167" t="str">
            <v>전화 콘센트</v>
          </cell>
          <cell r="D167" t="str">
            <v>4P</v>
          </cell>
          <cell r="E167" t="str">
            <v>EA</v>
          </cell>
          <cell r="F167">
            <v>730</v>
          </cell>
          <cell r="I167">
            <v>7.0000000000000007E-2</v>
          </cell>
        </row>
        <row r="168">
          <cell r="A168" t="str">
            <v>d145</v>
          </cell>
          <cell r="B168">
            <v>145</v>
          </cell>
          <cell r="C168" t="str">
            <v>접지 단자함(SUS)</v>
          </cell>
          <cell r="D168" t="str">
            <v>1 CCT</v>
          </cell>
          <cell r="E168" t="str">
            <v>EA</v>
          </cell>
          <cell r="F168">
            <v>70000</v>
          </cell>
          <cell r="G168">
            <v>0.66</v>
          </cell>
        </row>
        <row r="169">
          <cell r="A169" t="str">
            <v>d146</v>
          </cell>
          <cell r="B169">
            <v>146</v>
          </cell>
          <cell r="C169" t="str">
            <v>접지동봉</v>
          </cell>
          <cell r="D169" t="str">
            <v>ø18 x 2400</v>
          </cell>
          <cell r="E169" t="str">
            <v>본</v>
          </cell>
          <cell r="F169">
            <v>5300</v>
          </cell>
          <cell r="G169">
            <v>0.2</v>
          </cell>
          <cell r="M169">
            <v>0.1</v>
          </cell>
        </row>
        <row r="170">
          <cell r="A170" t="str">
            <v>d195</v>
          </cell>
          <cell r="B170">
            <v>195</v>
          </cell>
          <cell r="C170" t="str">
            <v>접지목</v>
          </cell>
          <cell r="D170" t="str">
            <v>100x100x1000</v>
          </cell>
          <cell r="E170" t="str">
            <v>EA</v>
          </cell>
          <cell r="F170">
            <v>30000</v>
          </cell>
        </row>
        <row r="171">
          <cell r="A171" t="str">
            <v>d147</v>
          </cell>
          <cell r="B171">
            <v>147</v>
          </cell>
          <cell r="C171" t="str">
            <v>접지저항 저감제</v>
          </cell>
          <cell r="D171" t="str">
            <v>아스판-M</v>
          </cell>
          <cell r="E171" t="str">
            <v>포</v>
          </cell>
          <cell r="F171">
            <v>15000</v>
          </cell>
        </row>
        <row r="172">
          <cell r="A172" t="str">
            <v>d148</v>
          </cell>
          <cell r="B172">
            <v>148</v>
          </cell>
          <cell r="C172" t="str">
            <v>정온전선</v>
          </cell>
          <cell r="D172" t="str">
            <v>15W/M 220V</v>
          </cell>
          <cell r="E172" t="str">
            <v>M</v>
          </cell>
          <cell r="F172">
            <v>5600</v>
          </cell>
          <cell r="G172">
            <v>0.4</v>
          </cell>
        </row>
        <row r="173">
          <cell r="A173" t="str">
            <v>d149</v>
          </cell>
          <cell r="B173">
            <v>149</v>
          </cell>
          <cell r="C173" t="str">
            <v>주택용 분전반</v>
          </cell>
          <cell r="D173" t="str">
            <v>ME-4회로</v>
          </cell>
          <cell r="E173" t="str">
            <v>면</v>
          </cell>
          <cell r="F173">
            <v>21000</v>
          </cell>
          <cell r="G173">
            <v>0.43</v>
          </cell>
        </row>
        <row r="174">
          <cell r="A174" t="str">
            <v>d152</v>
          </cell>
          <cell r="B174">
            <v>152</v>
          </cell>
          <cell r="C174" t="str">
            <v>중간 단자함</v>
          </cell>
          <cell r="D174" t="str">
            <v>SUS 10P</v>
          </cell>
          <cell r="E174" t="str">
            <v>EA</v>
          </cell>
          <cell r="F174">
            <v>24800</v>
          </cell>
          <cell r="I174">
            <v>0.55000000000000004</v>
          </cell>
          <cell r="M174">
            <v>0.45</v>
          </cell>
        </row>
        <row r="175">
          <cell r="A175" t="str">
            <v>d153</v>
          </cell>
          <cell r="B175">
            <v>153</v>
          </cell>
          <cell r="C175" t="str">
            <v>중간단자함</v>
          </cell>
          <cell r="D175" t="str">
            <v>SUS 20P</v>
          </cell>
          <cell r="E175" t="str">
            <v>EA</v>
          </cell>
          <cell r="F175">
            <v>27600</v>
          </cell>
          <cell r="I175">
            <v>0.55000000000000004</v>
          </cell>
          <cell r="M175">
            <v>0.45</v>
          </cell>
        </row>
        <row r="176">
          <cell r="A176" t="str">
            <v>d150</v>
          </cell>
          <cell r="B176">
            <v>150</v>
          </cell>
          <cell r="C176" t="str">
            <v>철재분전함(D:SUS)</v>
          </cell>
          <cell r="D176" t="str">
            <v>450x300x150</v>
          </cell>
          <cell r="E176" t="str">
            <v>EA</v>
          </cell>
          <cell r="F176">
            <v>18000</v>
          </cell>
        </row>
        <row r="177">
          <cell r="A177" t="str">
            <v>d151</v>
          </cell>
          <cell r="B177">
            <v>151</v>
          </cell>
          <cell r="C177" t="str">
            <v>철재분전함(D:SUS)</v>
          </cell>
          <cell r="D177" t="str">
            <v>450x360X180</v>
          </cell>
          <cell r="E177" t="str">
            <v>EA</v>
          </cell>
          <cell r="F177">
            <v>21000</v>
          </cell>
        </row>
        <row r="178">
          <cell r="A178" t="str">
            <v>d154</v>
          </cell>
          <cell r="B178">
            <v>154</v>
          </cell>
          <cell r="C178" t="str">
            <v>커버 나이프 S/W</v>
          </cell>
          <cell r="D178" t="str">
            <v>3P 30A</v>
          </cell>
          <cell r="E178" t="str">
            <v>EA</v>
          </cell>
          <cell r="F178">
            <v>2304</v>
          </cell>
          <cell r="G178">
            <v>0.2</v>
          </cell>
        </row>
        <row r="179">
          <cell r="A179" t="str">
            <v>d155</v>
          </cell>
          <cell r="B179">
            <v>155</v>
          </cell>
          <cell r="C179" t="str">
            <v>커버 나이프 S/W</v>
          </cell>
          <cell r="D179" t="str">
            <v>쌍투 3P30A</v>
          </cell>
          <cell r="E179" t="str">
            <v>EA</v>
          </cell>
          <cell r="F179">
            <v>3372</v>
          </cell>
          <cell r="G179">
            <v>0.24</v>
          </cell>
        </row>
        <row r="180">
          <cell r="A180" t="str">
            <v>d156</v>
          </cell>
          <cell r="B180">
            <v>156</v>
          </cell>
          <cell r="C180" t="str">
            <v>콘센트</v>
          </cell>
          <cell r="D180" t="str">
            <v>250V15A1구(무)</v>
          </cell>
          <cell r="E180" t="str">
            <v>EA</v>
          </cell>
          <cell r="F180">
            <v>820</v>
          </cell>
          <cell r="G180">
            <v>6.5000000000000002E-2</v>
          </cell>
        </row>
        <row r="181">
          <cell r="A181" t="str">
            <v>d157</v>
          </cell>
          <cell r="B181">
            <v>157</v>
          </cell>
          <cell r="C181" t="str">
            <v>콘센트</v>
          </cell>
          <cell r="D181" t="str">
            <v>250V15A2구(접)</v>
          </cell>
          <cell r="E181" t="str">
            <v>EA</v>
          </cell>
          <cell r="F181">
            <v>1045</v>
          </cell>
          <cell r="G181">
            <v>6.5000000000000002E-2</v>
          </cell>
        </row>
        <row r="182">
          <cell r="A182" t="str">
            <v>d158</v>
          </cell>
          <cell r="B182">
            <v>158</v>
          </cell>
          <cell r="C182" t="str">
            <v>타임머(24H)</v>
          </cell>
          <cell r="D182" t="str">
            <v>220V25A최소15분</v>
          </cell>
          <cell r="E182" t="str">
            <v>EA</v>
          </cell>
          <cell r="F182">
            <v>22600</v>
          </cell>
          <cell r="G182">
            <v>0.2</v>
          </cell>
        </row>
        <row r="183">
          <cell r="A183" t="str">
            <v>d165</v>
          </cell>
          <cell r="B183">
            <v>165</v>
          </cell>
          <cell r="C183" t="str">
            <v>통로유도등</v>
          </cell>
          <cell r="D183" t="str">
            <v>매입 10W 소형</v>
          </cell>
          <cell r="E183" t="str">
            <v>EA</v>
          </cell>
          <cell r="F183">
            <v>24500</v>
          </cell>
          <cell r="G183">
            <v>0.2</v>
          </cell>
        </row>
        <row r="184">
          <cell r="A184" t="str">
            <v>d194</v>
          </cell>
          <cell r="B184">
            <v>194</v>
          </cell>
          <cell r="C184" t="str">
            <v>통신용 접지함</v>
          </cell>
          <cell r="D184" t="str">
            <v>아크릴 5t</v>
          </cell>
          <cell r="E184" t="str">
            <v>EA</v>
          </cell>
          <cell r="F184">
            <v>130000</v>
          </cell>
          <cell r="G184">
            <v>0.66</v>
          </cell>
        </row>
        <row r="185">
          <cell r="A185" t="str">
            <v>d199</v>
          </cell>
          <cell r="B185">
            <v>199</v>
          </cell>
          <cell r="C185" t="str">
            <v>통합분전반</v>
          </cell>
          <cell r="D185" t="str">
            <v>ATS 200A 3Ø4W</v>
          </cell>
          <cell r="E185" t="str">
            <v>면</v>
          </cell>
          <cell r="F185">
            <v>0</v>
          </cell>
          <cell r="G185">
            <v>0.92200000000000004</v>
          </cell>
        </row>
        <row r="186">
          <cell r="A186" t="str">
            <v>d159</v>
          </cell>
          <cell r="B186">
            <v>159</v>
          </cell>
          <cell r="C186" t="str">
            <v>파이프 행거</v>
          </cell>
          <cell r="D186" t="str">
            <v>16C</v>
          </cell>
          <cell r="E186" t="str">
            <v>EA</v>
          </cell>
          <cell r="F186">
            <v>435</v>
          </cell>
        </row>
        <row r="187">
          <cell r="A187" t="str">
            <v>d160</v>
          </cell>
          <cell r="B187">
            <v>160</v>
          </cell>
          <cell r="C187" t="str">
            <v>파이프 행거</v>
          </cell>
          <cell r="D187" t="str">
            <v>22C</v>
          </cell>
          <cell r="E187" t="str">
            <v>EA</v>
          </cell>
          <cell r="F187">
            <v>445</v>
          </cell>
        </row>
        <row r="188">
          <cell r="A188" t="str">
            <v>d161</v>
          </cell>
          <cell r="B188">
            <v>161</v>
          </cell>
          <cell r="C188" t="str">
            <v>파이프 행거</v>
          </cell>
          <cell r="D188" t="str">
            <v>28C</v>
          </cell>
          <cell r="E188" t="str">
            <v>EA</v>
          </cell>
          <cell r="F188">
            <v>457</v>
          </cell>
        </row>
        <row r="189">
          <cell r="A189" t="str">
            <v>d162</v>
          </cell>
          <cell r="B189">
            <v>162</v>
          </cell>
          <cell r="C189" t="str">
            <v>파이프 행거</v>
          </cell>
          <cell r="D189" t="str">
            <v>36C</v>
          </cell>
          <cell r="E189" t="str">
            <v>EA</v>
          </cell>
          <cell r="F189">
            <v>595</v>
          </cell>
        </row>
        <row r="190">
          <cell r="A190" t="str">
            <v>d163</v>
          </cell>
          <cell r="B190">
            <v>163</v>
          </cell>
          <cell r="C190" t="str">
            <v>파이프 행거</v>
          </cell>
          <cell r="D190" t="str">
            <v>42C</v>
          </cell>
          <cell r="E190" t="str">
            <v>EA</v>
          </cell>
          <cell r="F190">
            <v>658</v>
          </cell>
        </row>
        <row r="191">
          <cell r="A191" t="str">
            <v>d164</v>
          </cell>
          <cell r="B191">
            <v>164</v>
          </cell>
          <cell r="C191" t="str">
            <v>파이프 행거</v>
          </cell>
          <cell r="D191" t="str">
            <v>54C</v>
          </cell>
          <cell r="E191" t="str">
            <v>EA</v>
          </cell>
          <cell r="F191">
            <v>786</v>
          </cell>
        </row>
        <row r="192">
          <cell r="A192" t="str">
            <v>d166</v>
          </cell>
          <cell r="B192">
            <v>166</v>
          </cell>
          <cell r="C192" t="str">
            <v>표시등</v>
          </cell>
          <cell r="D192" t="str">
            <v>DC 24V (IL-D24)</v>
          </cell>
          <cell r="E192" t="str">
            <v>EA</v>
          </cell>
          <cell r="F192">
            <v>1000</v>
          </cell>
          <cell r="G192">
            <v>0.2</v>
          </cell>
        </row>
        <row r="193">
          <cell r="A193" t="str">
            <v>d167</v>
          </cell>
          <cell r="B193">
            <v>167</v>
          </cell>
          <cell r="C193" t="str">
            <v>풀박스</v>
          </cell>
          <cell r="D193" t="str">
            <v>200x200x100</v>
          </cell>
          <cell r="E193" t="str">
            <v>EA</v>
          </cell>
          <cell r="F193">
            <v>2790</v>
          </cell>
          <cell r="G193">
            <v>0.66</v>
          </cell>
        </row>
        <row r="194">
          <cell r="A194" t="str">
            <v>d168</v>
          </cell>
          <cell r="B194">
            <v>168</v>
          </cell>
          <cell r="C194" t="str">
            <v>풀박스</v>
          </cell>
          <cell r="D194" t="str">
            <v>250x250x150</v>
          </cell>
          <cell r="E194" t="str">
            <v>EA</v>
          </cell>
          <cell r="F194">
            <v>4500</v>
          </cell>
          <cell r="G194">
            <v>0.66</v>
          </cell>
        </row>
        <row r="195">
          <cell r="A195" t="str">
            <v>d169</v>
          </cell>
          <cell r="B195">
            <v>169</v>
          </cell>
          <cell r="C195" t="str">
            <v>풀박스</v>
          </cell>
          <cell r="D195" t="str">
            <v>300x300x150</v>
          </cell>
          <cell r="E195" t="str">
            <v>EA</v>
          </cell>
          <cell r="F195">
            <v>5180</v>
          </cell>
          <cell r="G195">
            <v>0.66</v>
          </cell>
        </row>
        <row r="196">
          <cell r="A196" t="str">
            <v>d170</v>
          </cell>
          <cell r="B196">
            <v>170</v>
          </cell>
          <cell r="C196" t="str">
            <v>풀박스</v>
          </cell>
          <cell r="D196" t="str">
            <v>FRP 200x150x130</v>
          </cell>
          <cell r="E196" t="str">
            <v>EA</v>
          </cell>
          <cell r="F196">
            <v>35000</v>
          </cell>
          <cell r="G196">
            <v>0.66</v>
          </cell>
        </row>
        <row r="197">
          <cell r="A197" t="str">
            <v>d171</v>
          </cell>
          <cell r="B197">
            <v>171</v>
          </cell>
          <cell r="C197" t="str">
            <v>피난구 유도등</v>
          </cell>
          <cell r="D197" t="str">
            <v>노출 10W 소형</v>
          </cell>
          <cell r="E197" t="str">
            <v>EA</v>
          </cell>
          <cell r="F197">
            <v>24500</v>
          </cell>
          <cell r="G197">
            <v>0.2</v>
          </cell>
        </row>
        <row r="198">
          <cell r="A198" t="str">
            <v>d181</v>
          </cell>
          <cell r="B198">
            <v>181</v>
          </cell>
          <cell r="C198" t="str">
            <v>행거볼트</v>
          </cell>
          <cell r="D198" t="str">
            <v>Ø9x1000</v>
          </cell>
          <cell r="E198" t="str">
            <v>EA</v>
          </cell>
          <cell r="F198">
            <v>404</v>
          </cell>
        </row>
        <row r="199">
          <cell r="A199" t="str">
            <v>d172</v>
          </cell>
          <cell r="B199">
            <v>172</v>
          </cell>
          <cell r="C199" t="str">
            <v>형광등기구(매입루바)</v>
          </cell>
          <cell r="D199" t="str">
            <v>220(V)x20Wx2등 전자</v>
          </cell>
          <cell r="E199" t="str">
            <v>SET</v>
          </cell>
          <cell r="F199">
            <v>34260</v>
          </cell>
          <cell r="G199">
            <v>0.3</v>
          </cell>
        </row>
        <row r="200">
          <cell r="A200" t="str">
            <v>d173</v>
          </cell>
          <cell r="B200">
            <v>173</v>
          </cell>
          <cell r="C200" t="str">
            <v>형광등기구(매입루바)</v>
          </cell>
          <cell r="D200" t="str">
            <v>220(V)x40Wx2등 전자</v>
          </cell>
          <cell r="E200" t="str">
            <v>SET</v>
          </cell>
          <cell r="F200">
            <v>43120</v>
          </cell>
          <cell r="G200">
            <v>0.46</v>
          </cell>
        </row>
        <row r="201">
          <cell r="A201" t="str">
            <v>d174</v>
          </cell>
          <cell r="B201">
            <v>174</v>
          </cell>
          <cell r="C201" t="str">
            <v>형광등기구(안전증)</v>
          </cell>
          <cell r="D201" t="str">
            <v>220(V)x20Wx2등</v>
          </cell>
          <cell r="E201" t="str">
            <v>SET</v>
          </cell>
          <cell r="F201">
            <v>80000</v>
          </cell>
          <cell r="G201">
            <v>0.6</v>
          </cell>
        </row>
        <row r="202">
          <cell r="A202" t="str">
            <v>d175</v>
          </cell>
          <cell r="B202">
            <v>175</v>
          </cell>
          <cell r="C202" t="str">
            <v>형광등기구(안전증)</v>
          </cell>
          <cell r="D202" t="str">
            <v>220(V)x40Wx2등</v>
          </cell>
          <cell r="E202" t="str">
            <v>SET</v>
          </cell>
          <cell r="F202">
            <v>114000</v>
          </cell>
          <cell r="G202">
            <v>0.92</v>
          </cell>
        </row>
        <row r="203">
          <cell r="A203" t="str">
            <v>d215</v>
          </cell>
          <cell r="B203">
            <v>215</v>
          </cell>
          <cell r="C203" t="str">
            <v>형광등기구(직부)</v>
          </cell>
          <cell r="D203" t="str">
            <v>220(V)x20Wx2등 전자</v>
          </cell>
          <cell r="E203" t="str">
            <v>SET</v>
          </cell>
          <cell r="F203">
            <v>29000</v>
          </cell>
          <cell r="G203">
            <v>0.19500000000000001</v>
          </cell>
        </row>
        <row r="204">
          <cell r="A204" t="str">
            <v>d216</v>
          </cell>
          <cell r="B204">
            <v>216</v>
          </cell>
          <cell r="C204" t="str">
            <v>형광등기구(직부)</v>
          </cell>
          <cell r="D204" t="str">
            <v>220(V)x40Wx2등 전자</v>
          </cell>
          <cell r="E204" t="str">
            <v>SET</v>
          </cell>
          <cell r="F204">
            <v>39400</v>
          </cell>
          <cell r="G204">
            <v>0.30499999999999999</v>
          </cell>
        </row>
        <row r="205">
          <cell r="A205" t="str">
            <v>d176</v>
          </cell>
          <cell r="B205">
            <v>176</v>
          </cell>
          <cell r="C205" t="str">
            <v>형광램프</v>
          </cell>
          <cell r="D205" t="str">
            <v>220(V)x20W</v>
          </cell>
          <cell r="E205" t="str">
            <v>EA</v>
          </cell>
          <cell r="F205">
            <v>650</v>
          </cell>
        </row>
        <row r="206">
          <cell r="A206" t="str">
            <v>d177</v>
          </cell>
          <cell r="B206">
            <v>177</v>
          </cell>
          <cell r="C206" t="str">
            <v>형광램프</v>
          </cell>
          <cell r="D206" t="str">
            <v>220(V)x40W</v>
          </cell>
          <cell r="E206" t="str">
            <v>EA</v>
          </cell>
          <cell r="F206">
            <v>1050</v>
          </cell>
        </row>
        <row r="207">
          <cell r="A207" t="str">
            <v>d178</v>
          </cell>
          <cell r="B207">
            <v>178</v>
          </cell>
          <cell r="C207" t="str">
            <v>환풍기(일반용)</v>
          </cell>
          <cell r="D207" t="str">
            <v>300 x 300</v>
          </cell>
          <cell r="E207" t="str">
            <v>EA</v>
          </cell>
          <cell r="F207">
            <v>16000</v>
          </cell>
          <cell r="G207">
            <v>0.48</v>
          </cell>
        </row>
        <row r="208">
          <cell r="A208" t="str">
            <v>d179</v>
          </cell>
          <cell r="B208">
            <v>179</v>
          </cell>
          <cell r="C208" t="str">
            <v>황동 볼트너트</v>
          </cell>
          <cell r="D208" t="str">
            <v>M10 x 40</v>
          </cell>
          <cell r="E208" t="str">
            <v>EA</v>
          </cell>
          <cell r="F208">
            <v>183</v>
          </cell>
        </row>
        <row r="209">
          <cell r="A209" t="str">
            <v>d180</v>
          </cell>
          <cell r="B209">
            <v>180</v>
          </cell>
          <cell r="C209" t="str">
            <v>황동 평와셔</v>
          </cell>
          <cell r="D209" t="str">
            <v>3/8" 0.5mm</v>
          </cell>
          <cell r="E209" t="str">
            <v>EA</v>
          </cell>
          <cell r="F209">
            <v>6.5</v>
          </cell>
        </row>
        <row r="210">
          <cell r="A210" t="str">
            <v>d209</v>
          </cell>
          <cell r="B210">
            <v>209</v>
          </cell>
          <cell r="C210" t="str">
            <v>휘 발 유</v>
          </cell>
          <cell r="E210" t="str">
            <v>ℓ</v>
          </cell>
          <cell r="F210">
            <v>0</v>
          </cell>
        </row>
        <row r="211">
          <cell r="A211" t="str">
            <v>d196</v>
          </cell>
          <cell r="B211">
            <v>196</v>
          </cell>
          <cell r="C211" t="str">
            <v>BASE PLAT</v>
          </cell>
          <cell r="D211" t="str">
            <v>200x200x9t</v>
          </cell>
          <cell r="E211" t="str">
            <v>EA</v>
          </cell>
          <cell r="F211">
            <v>1500</v>
          </cell>
        </row>
        <row r="212">
          <cell r="A212" t="str">
            <v>d182</v>
          </cell>
          <cell r="B212">
            <v>182</v>
          </cell>
          <cell r="C212" t="str">
            <v>BOX 및 DOOR</v>
          </cell>
          <cell r="D212" t="str">
            <v>400x500x200x1.5t</v>
          </cell>
          <cell r="E212" t="str">
            <v>SET</v>
          </cell>
          <cell r="F212">
            <v>40000</v>
          </cell>
        </row>
        <row r="213">
          <cell r="A213" t="str">
            <v>d183</v>
          </cell>
          <cell r="B213">
            <v>183</v>
          </cell>
          <cell r="C213" t="str">
            <v>BOX COVER</v>
          </cell>
          <cell r="D213" t="str">
            <v>평 4각 &amp; 8각</v>
          </cell>
          <cell r="E213" t="str">
            <v>EA</v>
          </cell>
          <cell r="F213">
            <v>160</v>
          </cell>
        </row>
        <row r="214">
          <cell r="A214" t="str">
            <v>d184</v>
          </cell>
          <cell r="B214">
            <v>184</v>
          </cell>
          <cell r="C214" t="str">
            <v>CABLE TRAY</v>
          </cell>
          <cell r="D214" t="str">
            <v>STRAIGHT TRAY W300</v>
          </cell>
          <cell r="E214" t="str">
            <v>M</v>
          </cell>
          <cell r="F214">
            <v>11340</v>
          </cell>
          <cell r="G214">
            <v>0.28499999999999998</v>
          </cell>
        </row>
        <row r="215">
          <cell r="A215" t="str">
            <v>d198</v>
          </cell>
          <cell r="B215">
            <v>198</v>
          </cell>
          <cell r="C215" t="str">
            <v>DOWN LIGHT</v>
          </cell>
          <cell r="D215" t="str">
            <v>5" 반사매입형</v>
          </cell>
          <cell r="E215" t="str">
            <v>EA</v>
          </cell>
          <cell r="F215">
            <v>6000</v>
          </cell>
          <cell r="G215">
            <v>0.245</v>
          </cell>
        </row>
        <row r="216">
          <cell r="A216" t="str">
            <v>d187</v>
          </cell>
          <cell r="B216">
            <v>187</v>
          </cell>
          <cell r="C216" t="str">
            <v>ELB</v>
          </cell>
          <cell r="D216" t="str">
            <v>2P 30AF 20AT</v>
          </cell>
          <cell r="E216" t="str">
            <v>EA</v>
          </cell>
          <cell r="F216">
            <v>5300</v>
          </cell>
          <cell r="G216">
            <v>0.19</v>
          </cell>
        </row>
        <row r="217">
          <cell r="A217" t="str">
            <v>d188</v>
          </cell>
          <cell r="B217">
            <v>188</v>
          </cell>
          <cell r="C217" t="str">
            <v>NFB</v>
          </cell>
          <cell r="D217" t="str">
            <v>ABE 3P 50AF 30AT</v>
          </cell>
          <cell r="E217" t="str">
            <v>EA</v>
          </cell>
          <cell r="F217">
            <v>21800</v>
          </cell>
          <cell r="G217">
            <v>0.26</v>
          </cell>
        </row>
        <row r="218">
          <cell r="A218" t="str">
            <v>d231</v>
          </cell>
          <cell r="B218">
            <v>231</v>
          </cell>
          <cell r="C218" t="str">
            <v>NFB</v>
          </cell>
          <cell r="D218" t="str">
            <v>ABS 4P 400AF 400AT</v>
          </cell>
          <cell r="E218" t="str">
            <v>EA</v>
          </cell>
          <cell r="F218">
            <v>250000</v>
          </cell>
          <cell r="G218">
            <v>0.68</v>
          </cell>
        </row>
        <row r="219">
          <cell r="A219" t="str">
            <v>d189</v>
          </cell>
          <cell r="B219">
            <v>189</v>
          </cell>
          <cell r="C219" t="str">
            <v>NFB</v>
          </cell>
          <cell r="D219" t="str">
            <v>ABS 4P 100AF 75AT</v>
          </cell>
          <cell r="E219" t="str">
            <v>EA</v>
          </cell>
          <cell r="F219">
            <v>51100</v>
          </cell>
          <cell r="G219">
            <v>0.46800000000000003</v>
          </cell>
        </row>
        <row r="220">
          <cell r="A220" t="str">
            <v>d190</v>
          </cell>
          <cell r="B220">
            <v>190</v>
          </cell>
          <cell r="C220" t="str">
            <v>NFB</v>
          </cell>
          <cell r="D220" t="str">
            <v>ABS 4P 50AF 50AT</v>
          </cell>
          <cell r="E220" t="str">
            <v>EA</v>
          </cell>
          <cell r="F220">
            <v>28200</v>
          </cell>
          <cell r="G220">
            <v>0.33800000000000002</v>
          </cell>
        </row>
        <row r="221">
          <cell r="A221" t="str">
            <v>d191</v>
          </cell>
          <cell r="B221">
            <v>191</v>
          </cell>
          <cell r="C221" t="str">
            <v>T.V 유니트</v>
          </cell>
          <cell r="D221" t="str">
            <v>AUV 7-3-3</v>
          </cell>
          <cell r="E221" t="str">
            <v>조</v>
          </cell>
          <cell r="F221">
            <v>1700</v>
          </cell>
          <cell r="I221">
            <v>0.08</v>
          </cell>
        </row>
        <row r="222">
          <cell r="A222" t="str">
            <v>d192</v>
          </cell>
          <cell r="B222">
            <v>192</v>
          </cell>
          <cell r="C222" t="str">
            <v>U-CHANNEL</v>
          </cell>
          <cell r="D222" t="str">
            <v>42x25x2.3t</v>
          </cell>
          <cell r="E222" t="str">
            <v>M</v>
          </cell>
          <cell r="F222">
            <v>2800</v>
          </cell>
        </row>
        <row r="223">
          <cell r="A223" t="str">
            <v>d193</v>
          </cell>
          <cell r="B223">
            <v>193</v>
          </cell>
          <cell r="C223" t="str">
            <v>U-CHANNEL</v>
          </cell>
          <cell r="D223" t="str">
            <v>42x42x2.6t</v>
          </cell>
          <cell r="E223" t="str">
            <v>M</v>
          </cell>
          <cell r="F223">
            <v>3000</v>
          </cell>
        </row>
        <row r="224">
          <cell r="A224" t="str">
            <v>d204</v>
          </cell>
          <cell r="F224">
            <v>0</v>
          </cell>
        </row>
        <row r="225">
          <cell r="A225" t="str">
            <v>d201</v>
          </cell>
          <cell r="B225">
            <v>201</v>
          </cell>
          <cell r="C225" t="str">
            <v>부속품율</v>
          </cell>
          <cell r="D225" t="str">
            <v>전선관의 15%</v>
          </cell>
          <cell r="E225" t="str">
            <v>식</v>
          </cell>
          <cell r="F225">
            <v>0</v>
          </cell>
        </row>
        <row r="226">
          <cell r="A226" t="str">
            <v>d202</v>
          </cell>
          <cell r="B226">
            <v>202</v>
          </cell>
          <cell r="C226" t="str">
            <v>잡자재비</v>
          </cell>
          <cell r="D226" t="str">
            <v>배관.배선의 2%</v>
          </cell>
          <cell r="E226" t="str">
            <v>식</v>
          </cell>
          <cell r="F226">
            <v>0</v>
          </cell>
        </row>
        <row r="227">
          <cell r="A227" t="str">
            <v>d203</v>
          </cell>
          <cell r="B227">
            <v>203</v>
          </cell>
          <cell r="C227" t="str">
            <v>공구손료</v>
          </cell>
          <cell r="D227" t="str">
            <v>인건비의 3%</v>
          </cell>
          <cell r="E227" t="str">
            <v>식</v>
          </cell>
          <cell r="F227">
            <v>0</v>
          </cell>
        </row>
        <row r="228">
          <cell r="F228">
            <v>0</v>
          </cell>
        </row>
        <row r="229">
          <cell r="A229" t="str">
            <v>d221</v>
          </cell>
          <cell r="B229">
            <v>221</v>
          </cell>
          <cell r="C229" t="str">
            <v>케이블 덕트(W/C)</v>
          </cell>
          <cell r="D229" t="str">
            <v>W 200 x 150</v>
          </cell>
          <cell r="E229" t="str">
            <v>M</v>
          </cell>
          <cell r="F229">
            <v>19000</v>
          </cell>
          <cell r="G229">
            <v>0.5</v>
          </cell>
        </row>
        <row r="230">
          <cell r="A230" t="str">
            <v>d222</v>
          </cell>
          <cell r="B230">
            <v>222</v>
          </cell>
          <cell r="C230" t="str">
            <v>케이블 덕트(W/C)</v>
          </cell>
          <cell r="D230" t="str">
            <v>W 300 x 150</v>
          </cell>
          <cell r="E230" t="str">
            <v>M</v>
          </cell>
          <cell r="F230">
            <v>20560</v>
          </cell>
          <cell r="G230">
            <v>0.5</v>
          </cell>
        </row>
        <row r="231">
          <cell r="A231" t="str">
            <v>d223</v>
          </cell>
          <cell r="B231">
            <v>223</v>
          </cell>
          <cell r="C231" t="str">
            <v>수평용 엘보</v>
          </cell>
          <cell r="D231" t="str">
            <v>W 200 x 150</v>
          </cell>
          <cell r="E231" t="str">
            <v>EA</v>
          </cell>
          <cell r="F231">
            <v>14190</v>
          </cell>
          <cell r="G231">
            <v>0.5</v>
          </cell>
        </row>
        <row r="232">
          <cell r="A232" t="str">
            <v>d224</v>
          </cell>
          <cell r="B232">
            <v>224</v>
          </cell>
          <cell r="C232" t="str">
            <v>수평용 엘보</v>
          </cell>
          <cell r="D232" t="str">
            <v>W 300 x 150</v>
          </cell>
          <cell r="E232" t="str">
            <v>EA</v>
          </cell>
          <cell r="F232">
            <v>16200</v>
          </cell>
          <cell r="G232">
            <v>0.5</v>
          </cell>
        </row>
        <row r="233">
          <cell r="A233" t="str">
            <v>d225</v>
          </cell>
          <cell r="B233">
            <v>225</v>
          </cell>
          <cell r="C233" t="str">
            <v>수직용 엘보</v>
          </cell>
          <cell r="D233" t="str">
            <v>W 200 x 150</v>
          </cell>
          <cell r="E233" t="str">
            <v>EA</v>
          </cell>
          <cell r="F233">
            <v>13500</v>
          </cell>
          <cell r="G233">
            <v>0.5</v>
          </cell>
        </row>
        <row r="234">
          <cell r="A234" t="str">
            <v>d226</v>
          </cell>
          <cell r="B234">
            <v>226</v>
          </cell>
          <cell r="C234" t="str">
            <v>수직용 엘보</v>
          </cell>
          <cell r="D234" t="str">
            <v>W 300 x 150</v>
          </cell>
          <cell r="E234" t="str">
            <v>EA</v>
          </cell>
          <cell r="F234">
            <v>14180</v>
          </cell>
          <cell r="G234">
            <v>0.5</v>
          </cell>
        </row>
        <row r="235">
          <cell r="A235" t="str">
            <v>d232</v>
          </cell>
          <cell r="B235">
            <v>232</v>
          </cell>
        </row>
      </sheetData>
      <sheetData sheetId="2" refreshError="1">
        <row r="3">
          <cell r="A3" t="str">
            <v>t0001</v>
          </cell>
          <cell r="B3">
            <v>1</v>
          </cell>
          <cell r="C3" t="str">
            <v>전선관 지지행거</v>
          </cell>
          <cell r="D3" t="str">
            <v>W:200</v>
          </cell>
          <cell r="E3" t="str">
            <v>개소</v>
          </cell>
          <cell r="F3">
            <v>1</v>
          </cell>
          <cell r="G3">
            <v>1693</v>
          </cell>
          <cell r="H3">
            <v>1693</v>
          </cell>
          <cell r="I3">
            <v>11024</v>
          </cell>
          <cell r="J3">
            <v>11024</v>
          </cell>
        </row>
        <row r="4">
          <cell r="A4" t="str">
            <v>t0002</v>
          </cell>
          <cell r="B4">
            <v>2</v>
          </cell>
          <cell r="C4" t="str">
            <v>전선관 지지행거</v>
          </cell>
          <cell r="D4" t="str">
            <v>W:300</v>
          </cell>
          <cell r="E4" t="str">
            <v>개소</v>
          </cell>
          <cell r="F4">
            <v>1</v>
          </cell>
          <cell r="G4">
            <v>1733</v>
          </cell>
          <cell r="H4">
            <v>1733</v>
          </cell>
          <cell r="I4">
            <v>11024</v>
          </cell>
          <cell r="J4">
            <v>11024</v>
          </cell>
        </row>
        <row r="5">
          <cell r="A5" t="str">
            <v>t0003</v>
          </cell>
          <cell r="B5">
            <v>3</v>
          </cell>
          <cell r="C5" t="str">
            <v>전선관 지지행거</v>
          </cell>
          <cell r="D5" t="str">
            <v>16C</v>
          </cell>
          <cell r="E5" t="str">
            <v>개소</v>
          </cell>
          <cell r="F5">
            <v>1</v>
          </cell>
          <cell r="G5">
            <v>1755</v>
          </cell>
          <cell r="H5">
            <v>1755</v>
          </cell>
          <cell r="I5">
            <v>1101</v>
          </cell>
          <cell r="J5">
            <v>1101</v>
          </cell>
        </row>
        <row r="6">
          <cell r="A6" t="str">
            <v>t0004</v>
          </cell>
          <cell r="B6">
            <v>4</v>
          </cell>
          <cell r="C6" t="str">
            <v>전선관 지지행거</v>
          </cell>
          <cell r="D6" t="str">
            <v>22C</v>
          </cell>
          <cell r="E6" t="str">
            <v>개소</v>
          </cell>
          <cell r="F6">
            <v>1</v>
          </cell>
          <cell r="G6">
            <v>1775</v>
          </cell>
          <cell r="H6">
            <v>1775</v>
          </cell>
          <cell r="I6">
            <v>1101</v>
          </cell>
          <cell r="J6">
            <v>1101</v>
          </cell>
        </row>
        <row r="7">
          <cell r="A7" t="str">
            <v>t0005</v>
          </cell>
          <cell r="B7">
            <v>5</v>
          </cell>
          <cell r="C7" t="str">
            <v>전선관 지지행거</v>
          </cell>
          <cell r="D7" t="str">
            <v>28C</v>
          </cell>
          <cell r="E7" t="str">
            <v>개소</v>
          </cell>
          <cell r="F7">
            <v>1</v>
          </cell>
          <cell r="G7">
            <v>1799</v>
          </cell>
          <cell r="H7">
            <v>1799</v>
          </cell>
          <cell r="I7">
            <v>1101</v>
          </cell>
          <cell r="J7">
            <v>1101</v>
          </cell>
        </row>
        <row r="8">
          <cell r="A8" t="str">
            <v>t0006</v>
          </cell>
          <cell r="B8">
            <v>6</v>
          </cell>
          <cell r="C8" t="str">
            <v>전선관 지지행거</v>
          </cell>
          <cell r="D8" t="str">
            <v>36C</v>
          </cell>
          <cell r="E8" t="str">
            <v>개소</v>
          </cell>
          <cell r="F8">
            <v>1</v>
          </cell>
          <cell r="G8">
            <v>2075</v>
          </cell>
          <cell r="H8">
            <v>2075</v>
          </cell>
          <cell r="I8">
            <v>1101</v>
          </cell>
          <cell r="J8">
            <v>1101</v>
          </cell>
        </row>
        <row r="9">
          <cell r="A9" t="str">
            <v>t0007</v>
          </cell>
          <cell r="B9">
            <v>7</v>
          </cell>
          <cell r="C9" t="str">
            <v>전선관 지지행거</v>
          </cell>
          <cell r="D9" t="str">
            <v>42C</v>
          </cell>
          <cell r="E9" t="str">
            <v>개소</v>
          </cell>
          <cell r="F9">
            <v>1</v>
          </cell>
          <cell r="G9">
            <v>2201</v>
          </cell>
          <cell r="H9">
            <v>2201</v>
          </cell>
          <cell r="I9">
            <v>1101</v>
          </cell>
          <cell r="J9">
            <v>1101</v>
          </cell>
        </row>
        <row r="10">
          <cell r="A10" t="str">
            <v>t0008</v>
          </cell>
          <cell r="B10">
            <v>8</v>
          </cell>
          <cell r="C10" t="str">
            <v>전선관 지지행거</v>
          </cell>
          <cell r="D10" t="str">
            <v>54C</v>
          </cell>
          <cell r="E10" t="str">
            <v>개소</v>
          </cell>
          <cell r="F10">
            <v>1</v>
          </cell>
          <cell r="G10">
            <v>2457</v>
          </cell>
          <cell r="H10">
            <v>2457</v>
          </cell>
          <cell r="I10">
            <v>1101</v>
          </cell>
          <cell r="J10">
            <v>1101</v>
          </cell>
        </row>
        <row r="11">
          <cell r="A11" t="str">
            <v>t0009</v>
          </cell>
          <cell r="B11">
            <v>9</v>
          </cell>
          <cell r="C11" t="str">
            <v xml:space="preserve">녹막이 페이트 </v>
          </cell>
          <cell r="D11" t="str">
            <v>2회</v>
          </cell>
          <cell r="E11" t="str">
            <v>식</v>
          </cell>
          <cell r="F11">
            <v>1</v>
          </cell>
          <cell r="G11">
            <v>591.86800000000005</v>
          </cell>
          <cell r="H11">
            <v>591.86800000000005</v>
          </cell>
          <cell r="I11">
            <v>1787</v>
          </cell>
          <cell r="J11">
            <v>1787</v>
          </cell>
        </row>
        <row r="12">
          <cell r="A12" t="str">
            <v>t0010</v>
          </cell>
          <cell r="B12">
            <v>10</v>
          </cell>
          <cell r="C12" t="str">
            <v>은분도장</v>
          </cell>
          <cell r="D12" t="str">
            <v>2회</v>
          </cell>
          <cell r="E12" t="str">
            <v>식</v>
          </cell>
          <cell r="F12">
            <v>1</v>
          </cell>
          <cell r="G12">
            <v>236.34500000000003</v>
          </cell>
          <cell r="H12">
            <v>236.34500000000003</v>
          </cell>
          <cell r="I12">
            <v>3216</v>
          </cell>
          <cell r="J12">
            <v>3216</v>
          </cell>
        </row>
        <row r="13">
          <cell r="A13" t="str">
            <v>t0011</v>
          </cell>
          <cell r="B13">
            <v>11</v>
          </cell>
          <cell r="C13" t="str">
            <v>철재류 가공 및 조립</v>
          </cell>
          <cell r="D13" t="str">
            <v>현장제작</v>
          </cell>
          <cell r="E13" t="str">
            <v>식</v>
          </cell>
          <cell r="F13">
            <v>1</v>
          </cell>
          <cell r="G13">
            <v>27913</v>
          </cell>
          <cell r="H13">
            <v>27913</v>
          </cell>
          <cell r="I13">
            <v>2176675</v>
          </cell>
          <cell r="J13">
            <v>2176675</v>
          </cell>
        </row>
        <row r="14">
          <cell r="A14" t="str">
            <v>t0012</v>
          </cell>
          <cell r="B14">
            <v>12</v>
          </cell>
          <cell r="C14" t="str">
            <v>콘크리트 기초</v>
          </cell>
          <cell r="D14" t="str">
            <v>무근</v>
          </cell>
          <cell r="E14" t="str">
            <v>식</v>
          </cell>
          <cell r="F14">
            <v>1</v>
          </cell>
          <cell r="G14">
            <v>54876</v>
          </cell>
          <cell r="H14">
            <v>54876</v>
          </cell>
          <cell r="I14">
            <v>196800</v>
          </cell>
          <cell r="J14">
            <v>196800</v>
          </cell>
        </row>
        <row r="15">
          <cell r="A15" t="str">
            <v>t0013</v>
          </cell>
          <cell r="B15">
            <v>13</v>
          </cell>
          <cell r="C15" t="str">
            <v>터파기 데메우기</v>
          </cell>
          <cell r="D15" t="str">
            <v>1M 이하</v>
          </cell>
          <cell r="E15" t="str">
            <v>㎥</v>
          </cell>
          <cell r="F15">
            <v>1</v>
          </cell>
          <cell r="G15">
            <v>0</v>
          </cell>
          <cell r="H15">
            <v>0</v>
          </cell>
          <cell r="I15">
            <v>10483</v>
          </cell>
          <cell r="J15">
            <v>10483</v>
          </cell>
        </row>
        <row r="16">
          <cell r="A16" t="str">
            <v>t0014</v>
          </cell>
          <cell r="B16">
            <v>14</v>
          </cell>
          <cell r="C16" t="str">
            <v>동력배관 지지가대</v>
          </cell>
          <cell r="D16" t="str">
            <v>ㄷ앵글</v>
          </cell>
          <cell r="E16" t="str">
            <v>㎥</v>
          </cell>
          <cell r="F16">
            <v>1</v>
          </cell>
          <cell r="G16">
            <v>7188.4515000000001</v>
          </cell>
          <cell r="H16">
            <v>7188.4515000000001</v>
          </cell>
          <cell r="I16">
            <v>166035.663</v>
          </cell>
          <cell r="J16">
            <v>166035.663</v>
          </cell>
        </row>
        <row r="17">
          <cell r="A17" t="str">
            <v>t0015</v>
          </cell>
          <cell r="B17">
            <v>15</v>
          </cell>
          <cell r="C17" t="str">
            <v>전등 전열 분전반</v>
          </cell>
          <cell r="D17" t="str">
            <v>L-1</v>
          </cell>
          <cell r="E17" t="str">
            <v>식</v>
          </cell>
          <cell r="F17">
            <v>1</v>
          </cell>
          <cell r="G17">
            <v>167121</v>
          </cell>
          <cell r="H17">
            <v>167121</v>
          </cell>
          <cell r="I17">
            <v>244058</v>
          </cell>
          <cell r="J17">
            <v>244058</v>
          </cell>
        </row>
        <row r="18">
          <cell r="A18" t="str">
            <v>t0016</v>
          </cell>
          <cell r="B18">
            <v>16</v>
          </cell>
          <cell r="C18" t="str">
            <v>전등 전열 분전반</v>
          </cell>
          <cell r="D18" t="str">
            <v>L-2</v>
          </cell>
          <cell r="E18" t="str">
            <v>식</v>
          </cell>
          <cell r="F18">
            <v>1</v>
          </cell>
          <cell r="G18">
            <v>209376</v>
          </cell>
          <cell r="H18">
            <v>209376</v>
          </cell>
          <cell r="I18">
            <v>213125</v>
          </cell>
          <cell r="J18">
            <v>213125</v>
          </cell>
        </row>
        <row r="19">
          <cell r="A19" t="str">
            <v>t0017</v>
          </cell>
          <cell r="B19">
            <v>17</v>
          </cell>
          <cell r="C19" t="str">
            <v>보안용 접지공사</v>
          </cell>
          <cell r="D19" t="str">
            <v>100Ω이하</v>
          </cell>
          <cell r="E19" t="str">
            <v>식</v>
          </cell>
          <cell r="F19">
            <v>1</v>
          </cell>
          <cell r="G19">
            <v>773105</v>
          </cell>
          <cell r="H19">
            <v>773105</v>
          </cell>
          <cell r="I19">
            <v>130426.31999999999</v>
          </cell>
          <cell r="J19">
            <v>130426.31999999999</v>
          </cell>
        </row>
        <row r="20">
          <cell r="A20" t="str">
            <v>t0018</v>
          </cell>
          <cell r="B20">
            <v>18</v>
          </cell>
          <cell r="C20" t="str">
            <v>덕트 지지행거</v>
          </cell>
          <cell r="D20" t="str">
            <v>W : 200</v>
          </cell>
          <cell r="E20" t="str">
            <v>개소</v>
          </cell>
          <cell r="F20">
            <v>1</v>
          </cell>
          <cell r="G20">
            <v>3296</v>
          </cell>
          <cell r="H20">
            <v>3296</v>
          </cell>
          <cell r="I20">
            <v>8508</v>
          </cell>
          <cell r="J20">
            <v>8508</v>
          </cell>
        </row>
        <row r="21">
          <cell r="A21" t="str">
            <v>t0019</v>
          </cell>
          <cell r="B21">
            <v>19</v>
          </cell>
          <cell r="C21" t="str">
            <v>덕트 지지행거</v>
          </cell>
          <cell r="D21" t="str">
            <v>W : 300</v>
          </cell>
          <cell r="E21" t="str">
            <v>개소</v>
          </cell>
          <cell r="F21">
            <v>1</v>
          </cell>
          <cell r="G21">
            <v>3566</v>
          </cell>
          <cell r="H21">
            <v>3566</v>
          </cell>
          <cell r="I21">
            <v>8508</v>
          </cell>
          <cell r="J21">
            <v>8508</v>
          </cell>
        </row>
        <row r="22">
          <cell r="A22" t="str">
            <v>t0020</v>
          </cell>
          <cell r="B22">
            <v>20</v>
          </cell>
          <cell r="C22" t="str">
            <v>냉방기 분전반</v>
          </cell>
          <cell r="D22" t="str">
            <v>M - 50A(노출)</v>
          </cell>
          <cell r="E22" t="str">
            <v>면</v>
          </cell>
          <cell r="F22">
            <v>1</v>
          </cell>
          <cell r="G22">
            <v>55680</v>
          </cell>
          <cell r="H22">
            <v>55680</v>
          </cell>
          <cell r="I22">
            <v>13827</v>
          </cell>
          <cell r="J22">
            <v>13827</v>
          </cell>
        </row>
        <row r="23">
          <cell r="A23" t="str">
            <v>t0021</v>
          </cell>
          <cell r="B23">
            <v>21</v>
          </cell>
          <cell r="C23" t="str">
            <v>동력 분전반</v>
          </cell>
          <cell r="D23" t="str">
            <v>P - 1</v>
          </cell>
          <cell r="E23" t="str">
            <v>면</v>
          </cell>
          <cell r="F23">
            <v>1</v>
          </cell>
          <cell r="G23">
            <v>524487</v>
          </cell>
          <cell r="H23">
            <v>524487</v>
          </cell>
          <cell r="I23">
            <v>881611</v>
          </cell>
          <cell r="J23">
            <v>881611</v>
          </cell>
        </row>
        <row r="24">
          <cell r="A24" t="str">
            <v>t0022</v>
          </cell>
          <cell r="B24">
            <v>22</v>
          </cell>
          <cell r="C24" t="str">
            <v>노 무 비</v>
          </cell>
          <cell r="D24" t="str">
            <v>통신기사 1급</v>
          </cell>
          <cell r="E24" t="str">
            <v>인</v>
          </cell>
          <cell r="F24">
            <v>89527</v>
          </cell>
        </row>
        <row r="25">
          <cell r="A25" t="str">
            <v>t0023</v>
          </cell>
          <cell r="B25">
            <v>25</v>
          </cell>
          <cell r="C25" t="str">
            <v>노 무 비</v>
          </cell>
          <cell r="D25" t="str">
            <v>통신기사 2급</v>
          </cell>
          <cell r="E25" t="str">
            <v>인</v>
          </cell>
          <cell r="F25">
            <v>78395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14. 유량계 규격 산정(본문)"/>
      <sheetName val="14. 유량계 규격 산정(계산)"/>
      <sheetName val="DATA"/>
      <sheetName val="Macro1"/>
      <sheetName val="DATA (2)"/>
    </sheetNames>
    <sheetDataSet>
      <sheetData sheetId="0"/>
      <sheetData sheetId="1"/>
      <sheetData sheetId="2"/>
      <sheetData sheetId="3">
        <row r="1">
          <cell r="A1">
            <v>1</v>
          </cell>
          <cell r="B1">
            <v>1</v>
          </cell>
          <cell r="E1" t="str">
            <v>d</v>
          </cell>
          <cell r="F1">
            <v>86400</v>
          </cell>
        </row>
        <row r="2">
          <cell r="A2">
            <v>1.5</v>
          </cell>
          <cell r="B2">
            <v>1.5</v>
          </cell>
          <cell r="E2" t="str">
            <v>h</v>
          </cell>
          <cell r="F2">
            <v>3600</v>
          </cell>
        </row>
        <row r="3">
          <cell r="A3">
            <v>2</v>
          </cell>
          <cell r="B3">
            <v>2</v>
          </cell>
          <cell r="E3" t="str">
            <v>m</v>
          </cell>
          <cell r="F3">
            <v>60</v>
          </cell>
        </row>
        <row r="4">
          <cell r="A4">
            <v>3</v>
          </cell>
          <cell r="B4">
            <v>3</v>
          </cell>
          <cell r="E4" t="str">
            <v>s</v>
          </cell>
          <cell r="F4">
            <v>1</v>
          </cell>
        </row>
        <row r="5">
          <cell r="A5">
            <v>4</v>
          </cell>
          <cell r="B5">
            <v>4</v>
          </cell>
        </row>
        <row r="6">
          <cell r="A6">
            <v>6</v>
          </cell>
          <cell r="B6">
            <v>6</v>
          </cell>
        </row>
        <row r="7">
          <cell r="A7">
            <v>8</v>
          </cell>
          <cell r="B7">
            <v>8</v>
          </cell>
        </row>
        <row r="8">
          <cell r="A8">
            <v>10</v>
          </cell>
          <cell r="B8">
            <v>10</v>
          </cell>
        </row>
        <row r="9">
          <cell r="A9">
            <v>15</v>
          </cell>
          <cell r="B9">
            <v>15</v>
          </cell>
        </row>
        <row r="10">
          <cell r="A10">
            <v>20</v>
          </cell>
          <cell r="B10">
            <v>20</v>
          </cell>
        </row>
        <row r="11">
          <cell r="A11">
            <v>25</v>
          </cell>
          <cell r="B11">
            <v>25</v>
          </cell>
        </row>
        <row r="12">
          <cell r="A12">
            <v>32</v>
          </cell>
          <cell r="B12">
            <v>32</v>
          </cell>
        </row>
        <row r="13">
          <cell r="A13">
            <v>40</v>
          </cell>
          <cell r="B13">
            <v>40</v>
          </cell>
        </row>
        <row r="14">
          <cell r="A14">
            <v>50</v>
          </cell>
          <cell r="B14">
            <v>50</v>
          </cell>
        </row>
        <row r="15">
          <cell r="A15">
            <v>65</v>
          </cell>
          <cell r="B15">
            <v>65</v>
          </cell>
        </row>
        <row r="16">
          <cell r="A16">
            <v>80</v>
          </cell>
          <cell r="B16">
            <v>80</v>
          </cell>
        </row>
        <row r="17">
          <cell r="A17">
            <v>100</v>
          </cell>
          <cell r="B17">
            <v>100</v>
          </cell>
        </row>
        <row r="18">
          <cell r="A18">
            <v>125</v>
          </cell>
          <cell r="B18">
            <v>125</v>
          </cell>
        </row>
        <row r="19">
          <cell r="A19">
            <v>150</v>
          </cell>
          <cell r="B19">
            <v>150</v>
          </cell>
        </row>
        <row r="20">
          <cell r="A20">
            <v>200</v>
          </cell>
          <cell r="B20">
            <v>200</v>
          </cell>
        </row>
        <row r="21">
          <cell r="A21">
            <v>250</v>
          </cell>
          <cell r="B21">
            <v>250</v>
          </cell>
        </row>
        <row r="22">
          <cell r="A22">
            <v>300</v>
          </cell>
          <cell r="B22">
            <v>300</v>
          </cell>
        </row>
        <row r="23">
          <cell r="A23">
            <v>350</v>
          </cell>
          <cell r="B23">
            <v>350</v>
          </cell>
        </row>
        <row r="24">
          <cell r="A24">
            <v>400</v>
          </cell>
          <cell r="B24">
            <v>400</v>
          </cell>
        </row>
        <row r="25">
          <cell r="A25">
            <v>500</v>
          </cell>
          <cell r="B25">
            <v>500</v>
          </cell>
        </row>
        <row r="26">
          <cell r="A26">
            <v>600</v>
          </cell>
          <cell r="B26">
            <v>600</v>
          </cell>
        </row>
        <row r="27">
          <cell r="A27">
            <v>700</v>
          </cell>
          <cell r="B27">
            <v>700</v>
          </cell>
        </row>
        <row r="28">
          <cell r="A28">
            <v>800</v>
          </cell>
          <cell r="B28">
            <v>800</v>
          </cell>
        </row>
        <row r="29">
          <cell r="A29">
            <v>900</v>
          </cell>
          <cell r="B29">
            <v>900</v>
          </cell>
        </row>
        <row r="30">
          <cell r="A30">
            <v>1000</v>
          </cell>
          <cell r="B30">
            <v>1000</v>
          </cell>
        </row>
        <row r="31">
          <cell r="A31">
            <v>1100</v>
          </cell>
          <cell r="B31">
            <v>1100</v>
          </cell>
        </row>
        <row r="32">
          <cell r="A32">
            <v>1200</v>
          </cell>
          <cell r="B32">
            <v>1200</v>
          </cell>
        </row>
        <row r="33">
          <cell r="A33">
            <v>1400</v>
          </cell>
          <cell r="B33">
            <v>1400</v>
          </cell>
        </row>
        <row r="34">
          <cell r="A34">
            <v>1600</v>
          </cell>
          <cell r="B34">
            <v>1600</v>
          </cell>
        </row>
        <row r="35">
          <cell r="A35">
            <v>1800</v>
          </cell>
          <cell r="B35">
            <v>1800</v>
          </cell>
        </row>
        <row r="36">
          <cell r="A36">
            <v>2000</v>
          </cell>
          <cell r="B36">
            <v>2000</v>
          </cell>
        </row>
        <row r="37">
          <cell r="B37" t="str">
            <v>-</v>
          </cell>
        </row>
      </sheetData>
      <sheetData sheetId="4"/>
      <sheetData sheetId="5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1 부하집계표"/>
      <sheetName val="1.3 건축전기 부하계산서"/>
      <sheetName val="2. 변압기 용량 계산"/>
      <sheetName val="3. 콘덴서 (2)"/>
      <sheetName val="5. 차단기"/>
      <sheetName val="7. Cable(설명)"/>
      <sheetName val="7.3.1 전력간선 굵기(하수처리장)"/>
      <sheetName val="7.3.2 분기회로 굵기(하수처리장)"/>
      <sheetName val="8.1 직류전원설비"/>
      <sheetName val="10. 전기제원표(X)"/>
      <sheetName val="MCC제원"/>
      <sheetName val="DATA"/>
      <sheetName val="허용전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63">
          <cell r="G63" t="str">
            <v>kw</v>
          </cell>
          <cell r="H63" t="str">
            <v>3Φ</v>
          </cell>
          <cell r="I63" t="str">
            <v>1Φ</v>
          </cell>
        </row>
        <row r="64">
          <cell r="G64">
            <v>7.4999999999999997E-3</v>
          </cell>
          <cell r="H64">
            <v>0</v>
          </cell>
          <cell r="I64">
            <v>60</v>
          </cell>
        </row>
        <row r="65">
          <cell r="G65">
            <v>9.4000000000000004E-3</v>
          </cell>
          <cell r="H65">
            <v>0</v>
          </cell>
          <cell r="I65">
            <v>75</v>
          </cell>
        </row>
        <row r="66">
          <cell r="G66">
            <v>0.01</v>
          </cell>
          <cell r="H66">
            <v>0</v>
          </cell>
          <cell r="I66">
            <v>75</v>
          </cell>
        </row>
        <row r="67">
          <cell r="G67">
            <v>1.0999999999999999E-2</v>
          </cell>
          <cell r="H67">
            <v>0</v>
          </cell>
          <cell r="I67">
            <v>80</v>
          </cell>
        </row>
        <row r="68">
          <cell r="G68">
            <v>1.4999999999999999E-2</v>
          </cell>
          <cell r="H68">
            <v>0</v>
          </cell>
          <cell r="I68">
            <v>100</v>
          </cell>
        </row>
        <row r="69">
          <cell r="G69">
            <v>1.7000000000000001E-2</v>
          </cell>
          <cell r="H69">
            <v>0</v>
          </cell>
          <cell r="I69">
            <v>120</v>
          </cell>
        </row>
        <row r="70">
          <cell r="G70">
            <v>2.5000000000000001E-2</v>
          </cell>
          <cell r="H70">
            <v>0</v>
          </cell>
          <cell r="I70">
            <v>170</v>
          </cell>
        </row>
        <row r="71">
          <cell r="G71">
            <v>0.03</v>
          </cell>
          <cell r="H71">
            <v>0</v>
          </cell>
          <cell r="I71">
            <v>170</v>
          </cell>
        </row>
        <row r="72">
          <cell r="G72">
            <v>3.5000000000000003E-2</v>
          </cell>
          <cell r="H72">
            <v>0</v>
          </cell>
          <cell r="I72">
            <v>230</v>
          </cell>
        </row>
        <row r="73">
          <cell r="G73">
            <v>0.05</v>
          </cell>
          <cell r="H73">
            <v>0</v>
          </cell>
          <cell r="I73">
            <v>290</v>
          </cell>
        </row>
        <row r="74">
          <cell r="G74">
            <v>6.5000000000000002E-2</v>
          </cell>
          <cell r="H74">
            <v>0</v>
          </cell>
          <cell r="I74">
            <v>310</v>
          </cell>
        </row>
        <row r="75">
          <cell r="G75">
            <v>7.4999999999999997E-2</v>
          </cell>
          <cell r="H75">
            <v>0</v>
          </cell>
          <cell r="I75">
            <v>350</v>
          </cell>
        </row>
        <row r="76">
          <cell r="G76">
            <v>0.01</v>
          </cell>
          <cell r="H76">
            <v>0</v>
          </cell>
          <cell r="I76">
            <v>450</v>
          </cell>
        </row>
        <row r="77">
          <cell r="G77">
            <v>0.125</v>
          </cell>
          <cell r="H77">
            <v>0</v>
          </cell>
          <cell r="I77">
            <v>505</v>
          </cell>
        </row>
        <row r="78">
          <cell r="G78">
            <v>0.2</v>
          </cell>
          <cell r="H78">
            <v>624</v>
          </cell>
          <cell r="I78">
            <v>667</v>
          </cell>
        </row>
        <row r="79">
          <cell r="G79">
            <v>0.25</v>
          </cell>
          <cell r="H79">
            <v>798</v>
          </cell>
          <cell r="I79">
            <v>828</v>
          </cell>
        </row>
        <row r="80">
          <cell r="G80">
            <v>0.4</v>
          </cell>
          <cell r="H80">
            <v>1110</v>
          </cell>
          <cell r="I80">
            <v>1127</v>
          </cell>
        </row>
        <row r="81">
          <cell r="G81">
            <v>0.55000000000000004</v>
          </cell>
          <cell r="H81">
            <v>1386</v>
          </cell>
          <cell r="I81">
            <v>1587</v>
          </cell>
        </row>
        <row r="82">
          <cell r="G82">
            <v>0.75</v>
          </cell>
          <cell r="H82">
            <v>1665</v>
          </cell>
          <cell r="I82">
            <v>1840</v>
          </cell>
        </row>
        <row r="83">
          <cell r="G83">
            <v>1.1000000000000001</v>
          </cell>
          <cell r="H83">
            <v>2253</v>
          </cell>
          <cell r="I83">
            <v>2300</v>
          </cell>
        </row>
        <row r="84">
          <cell r="G84">
            <v>1.5</v>
          </cell>
          <cell r="H84">
            <v>2772</v>
          </cell>
          <cell r="I84">
            <v>2760</v>
          </cell>
        </row>
        <row r="85">
          <cell r="G85">
            <v>2.2000000000000002</v>
          </cell>
          <cell r="H85">
            <v>3846</v>
          </cell>
          <cell r="I85">
            <v>3910</v>
          </cell>
        </row>
        <row r="86">
          <cell r="G86">
            <v>3</v>
          </cell>
          <cell r="H86">
            <v>4956</v>
          </cell>
        </row>
        <row r="87">
          <cell r="G87">
            <v>3.7</v>
          </cell>
          <cell r="H87">
            <v>6027</v>
          </cell>
          <cell r="I87">
            <v>6400</v>
          </cell>
        </row>
        <row r="88">
          <cell r="G88">
            <v>5.5</v>
          </cell>
          <cell r="H88">
            <v>9006</v>
          </cell>
          <cell r="I88">
            <v>9200</v>
          </cell>
        </row>
        <row r="89">
          <cell r="G89">
            <v>7.5</v>
          </cell>
          <cell r="H89">
            <v>11778</v>
          </cell>
          <cell r="I89">
            <v>11500</v>
          </cell>
        </row>
        <row r="90">
          <cell r="G90">
            <v>11</v>
          </cell>
          <cell r="H90">
            <v>16329</v>
          </cell>
        </row>
        <row r="91">
          <cell r="G91">
            <v>15</v>
          </cell>
          <cell r="H91">
            <v>22518</v>
          </cell>
        </row>
        <row r="92">
          <cell r="G92">
            <v>19</v>
          </cell>
          <cell r="H92">
            <v>27336</v>
          </cell>
        </row>
        <row r="93">
          <cell r="G93">
            <v>22</v>
          </cell>
          <cell r="H93">
            <v>32317</v>
          </cell>
        </row>
      </sheetData>
      <sheetData sheetId="1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AGE"/>
      <sheetName val="Y-WORK"/>
      <sheetName val="ITEM"/>
      <sheetName val="- INFORMATION -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7"/>
      <sheetName val="DATA"/>
    </sheetNames>
    <sheetDataSet>
      <sheetData sheetId="0"/>
      <sheetData sheetId="1">
        <row r="22">
          <cell r="F22">
            <v>148</v>
          </cell>
          <cell r="G22">
            <v>0</v>
          </cell>
          <cell r="H22">
            <v>0</v>
          </cell>
          <cell r="J22">
            <v>148</v>
          </cell>
          <cell r="K22">
            <v>0</v>
          </cell>
          <cell r="L22">
            <v>0</v>
          </cell>
        </row>
        <row r="23">
          <cell r="F23">
            <v>167</v>
          </cell>
          <cell r="G23">
            <v>0</v>
          </cell>
          <cell r="H23">
            <v>0</v>
          </cell>
          <cell r="J23">
            <v>167</v>
          </cell>
          <cell r="K23">
            <v>0</v>
          </cell>
          <cell r="L23">
            <v>0</v>
          </cell>
        </row>
        <row r="24">
          <cell r="F24">
            <v>221</v>
          </cell>
          <cell r="G24">
            <v>0</v>
          </cell>
          <cell r="H24">
            <v>0</v>
          </cell>
          <cell r="J24">
            <v>221</v>
          </cell>
          <cell r="K24">
            <v>0</v>
          </cell>
          <cell r="L24">
            <v>0</v>
          </cell>
        </row>
        <row r="25">
          <cell r="F25">
            <v>342</v>
          </cell>
          <cell r="G25">
            <v>0</v>
          </cell>
          <cell r="H25">
            <v>0</v>
          </cell>
          <cell r="J25">
            <v>342</v>
          </cell>
          <cell r="K25">
            <v>0</v>
          </cell>
          <cell r="L25">
            <v>0</v>
          </cell>
        </row>
        <row r="26">
          <cell r="F26">
            <v>462</v>
          </cell>
          <cell r="G26">
            <v>0</v>
          </cell>
          <cell r="H26">
            <v>0</v>
          </cell>
          <cell r="J26">
            <v>462</v>
          </cell>
          <cell r="K26">
            <v>0</v>
          </cell>
          <cell r="L26">
            <v>0</v>
          </cell>
        </row>
        <row r="27">
          <cell r="F27">
            <v>703</v>
          </cell>
          <cell r="G27">
            <v>0</v>
          </cell>
          <cell r="H27">
            <v>0</v>
          </cell>
          <cell r="J27">
            <v>703</v>
          </cell>
          <cell r="K27">
            <v>0</v>
          </cell>
          <cell r="L27">
            <v>0</v>
          </cell>
        </row>
        <row r="28">
          <cell r="F28">
            <v>1108</v>
          </cell>
          <cell r="G28">
            <v>0</v>
          </cell>
          <cell r="H28">
            <v>0</v>
          </cell>
          <cell r="J28">
            <v>1108</v>
          </cell>
          <cell r="K28">
            <v>0</v>
          </cell>
          <cell r="L28">
            <v>0</v>
          </cell>
        </row>
        <row r="29">
          <cell r="F29">
            <v>1558</v>
          </cell>
          <cell r="G29">
            <v>0</v>
          </cell>
          <cell r="H29">
            <v>0</v>
          </cell>
          <cell r="J29">
            <v>1558</v>
          </cell>
          <cell r="K29">
            <v>0</v>
          </cell>
          <cell r="L29">
            <v>0</v>
          </cell>
        </row>
        <row r="30">
          <cell r="F30">
            <v>2475</v>
          </cell>
          <cell r="G30">
            <v>0</v>
          </cell>
          <cell r="H30">
            <v>0</v>
          </cell>
          <cell r="J30">
            <v>2475</v>
          </cell>
          <cell r="K30">
            <v>0</v>
          </cell>
          <cell r="L30">
            <v>0</v>
          </cell>
        </row>
        <row r="31">
          <cell r="F31">
            <v>2411</v>
          </cell>
          <cell r="G31">
            <v>0</v>
          </cell>
          <cell r="H31">
            <v>0</v>
          </cell>
          <cell r="J31">
            <v>2411</v>
          </cell>
          <cell r="K31">
            <v>0</v>
          </cell>
          <cell r="L31">
            <v>0</v>
          </cell>
        </row>
        <row r="32">
          <cell r="F32">
            <v>3130</v>
          </cell>
          <cell r="G32">
            <v>0</v>
          </cell>
          <cell r="H32">
            <v>0</v>
          </cell>
          <cell r="J32">
            <v>3130</v>
          </cell>
          <cell r="K32">
            <v>0</v>
          </cell>
          <cell r="L32">
            <v>0</v>
          </cell>
        </row>
        <row r="33">
          <cell r="F33">
            <v>3840</v>
          </cell>
          <cell r="G33">
            <v>0</v>
          </cell>
          <cell r="H33">
            <v>0</v>
          </cell>
          <cell r="J33">
            <v>3840</v>
          </cell>
          <cell r="K33">
            <v>0</v>
          </cell>
          <cell r="L33">
            <v>0</v>
          </cell>
        </row>
        <row r="34">
          <cell r="F34">
            <v>6947</v>
          </cell>
          <cell r="G34">
            <v>0</v>
          </cell>
          <cell r="H34">
            <v>0</v>
          </cell>
          <cell r="J34">
            <v>6947</v>
          </cell>
          <cell r="K34">
            <v>0</v>
          </cell>
          <cell r="L34">
            <v>0</v>
          </cell>
        </row>
        <row r="35">
          <cell r="F35">
            <v>8626</v>
          </cell>
          <cell r="G35">
            <v>0</v>
          </cell>
          <cell r="H35">
            <v>0</v>
          </cell>
          <cell r="J35">
            <v>8626</v>
          </cell>
          <cell r="K35">
            <v>0</v>
          </cell>
          <cell r="L35">
            <v>0</v>
          </cell>
        </row>
        <row r="36">
          <cell r="F36">
            <v>13937</v>
          </cell>
          <cell r="G36">
            <v>0</v>
          </cell>
          <cell r="H36">
            <v>0</v>
          </cell>
          <cell r="J36">
            <v>13937</v>
          </cell>
          <cell r="K36">
            <v>0</v>
          </cell>
          <cell r="L36">
            <v>0</v>
          </cell>
        </row>
        <row r="37">
          <cell r="F37">
            <v>177</v>
          </cell>
          <cell r="G37">
            <v>0</v>
          </cell>
          <cell r="H37">
            <v>0</v>
          </cell>
          <cell r="J37">
            <v>177</v>
          </cell>
          <cell r="K37">
            <v>0</v>
          </cell>
          <cell r="L37">
            <v>0</v>
          </cell>
        </row>
        <row r="38">
          <cell r="F38">
            <v>593</v>
          </cell>
          <cell r="G38">
            <v>0</v>
          </cell>
          <cell r="H38">
            <v>0</v>
          </cell>
          <cell r="J38">
            <v>593</v>
          </cell>
          <cell r="K38">
            <v>0</v>
          </cell>
          <cell r="L38">
            <v>0</v>
          </cell>
        </row>
        <row r="39">
          <cell r="F39">
            <v>1209</v>
          </cell>
          <cell r="G39">
            <v>0</v>
          </cell>
          <cell r="H39">
            <v>0</v>
          </cell>
          <cell r="J39">
            <v>1209</v>
          </cell>
          <cell r="K39">
            <v>0</v>
          </cell>
          <cell r="L39">
            <v>0</v>
          </cell>
        </row>
        <row r="40">
          <cell r="F40">
            <v>2852</v>
          </cell>
          <cell r="G40">
            <v>0</v>
          </cell>
          <cell r="H40">
            <v>0</v>
          </cell>
          <cell r="J40">
            <v>2852</v>
          </cell>
          <cell r="K40">
            <v>0</v>
          </cell>
          <cell r="L40">
            <v>0</v>
          </cell>
        </row>
        <row r="41">
          <cell r="F41">
            <v>2479</v>
          </cell>
          <cell r="G41">
            <v>0</v>
          </cell>
          <cell r="H41">
            <v>0</v>
          </cell>
          <cell r="J41">
            <v>2479</v>
          </cell>
          <cell r="K41">
            <v>0</v>
          </cell>
          <cell r="L41">
            <v>0</v>
          </cell>
        </row>
        <row r="42">
          <cell r="F42">
            <v>4577</v>
          </cell>
          <cell r="G42">
            <v>0</v>
          </cell>
          <cell r="H42">
            <v>0</v>
          </cell>
          <cell r="J42">
            <v>4577</v>
          </cell>
          <cell r="K42">
            <v>0</v>
          </cell>
          <cell r="L42">
            <v>0</v>
          </cell>
        </row>
        <row r="43">
          <cell r="F43">
            <v>44</v>
          </cell>
          <cell r="G43">
            <v>0</v>
          </cell>
          <cell r="H43">
            <v>0</v>
          </cell>
          <cell r="J43">
            <v>44</v>
          </cell>
          <cell r="K43">
            <v>0</v>
          </cell>
          <cell r="L43">
            <v>0</v>
          </cell>
        </row>
        <row r="44">
          <cell r="F44">
            <v>69</v>
          </cell>
          <cell r="G44">
            <v>0</v>
          </cell>
          <cell r="H44">
            <v>0</v>
          </cell>
          <cell r="J44">
            <v>69</v>
          </cell>
          <cell r="K44">
            <v>0</v>
          </cell>
          <cell r="L44">
            <v>0</v>
          </cell>
        </row>
        <row r="45">
          <cell r="F45">
            <v>102</v>
          </cell>
          <cell r="G45">
            <v>0</v>
          </cell>
          <cell r="H45">
            <v>0</v>
          </cell>
          <cell r="J45">
            <v>102</v>
          </cell>
          <cell r="K45">
            <v>0</v>
          </cell>
          <cell r="L45">
            <v>0</v>
          </cell>
        </row>
        <row r="46">
          <cell r="F46">
            <v>133</v>
          </cell>
          <cell r="G46">
            <v>0</v>
          </cell>
          <cell r="H46">
            <v>0</v>
          </cell>
          <cell r="J46">
            <v>133</v>
          </cell>
          <cell r="K46">
            <v>0</v>
          </cell>
          <cell r="L46">
            <v>0</v>
          </cell>
        </row>
        <row r="47">
          <cell r="F47">
            <v>201</v>
          </cell>
          <cell r="G47">
            <v>0</v>
          </cell>
          <cell r="H47">
            <v>0</v>
          </cell>
          <cell r="J47">
            <v>201</v>
          </cell>
          <cell r="K47">
            <v>0</v>
          </cell>
          <cell r="L47">
            <v>0</v>
          </cell>
        </row>
        <row r="48">
          <cell r="F48">
            <v>286</v>
          </cell>
          <cell r="G48">
            <v>0</v>
          </cell>
          <cell r="H48">
            <v>0</v>
          </cell>
          <cell r="J48">
            <v>286</v>
          </cell>
          <cell r="K48">
            <v>0</v>
          </cell>
          <cell r="L48">
            <v>0</v>
          </cell>
        </row>
        <row r="49">
          <cell r="F49">
            <v>562</v>
          </cell>
          <cell r="G49">
            <v>0</v>
          </cell>
          <cell r="H49">
            <v>0</v>
          </cell>
          <cell r="J49">
            <v>562</v>
          </cell>
          <cell r="K49">
            <v>0</v>
          </cell>
          <cell r="L49">
            <v>0</v>
          </cell>
        </row>
        <row r="50">
          <cell r="F50">
            <v>857</v>
          </cell>
          <cell r="G50">
            <v>0</v>
          </cell>
          <cell r="H50">
            <v>0</v>
          </cell>
          <cell r="J50">
            <v>857</v>
          </cell>
          <cell r="K50">
            <v>0</v>
          </cell>
          <cell r="L50">
            <v>0</v>
          </cell>
        </row>
        <row r="51">
          <cell r="F51">
            <v>1365</v>
          </cell>
          <cell r="G51">
            <v>0</v>
          </cell>
          <cell r="H51">
            <v>0</v>
          </cell>
          <cell r="J51">
            <v>1365</v>
          </cell>
          <cell r="K51">
            <v>0</v>
          </cell>
          <cell r="L51">
            <v>0</v>
          </cell>
        </row>
        <row r="52">
          <cell r="F52">
            <v>70</v>
          </cell>
          <cell r="G52">
            <v>0</v>
          </cell>
          <cell r="H52">
            <v>0</v>
          </cell>
          <cell r="J52">
            <v>70</v>
          </cell>
          <cell r="K52">
            <v>0</v>
          </cell>
          <cell r="L52">
            <v>0</v>
          </cell>
        </row>
        <row r="53">
          <cell r="F53">
            <v>46</v>
          </cell>
          <cell r="G53">
            <v>0</v>
          </cell>
          <cell r="H53">
            <v>0</v>
          </cell>
          <cell r="J53">
            <v>46</v>
          </cell>
          <cell r="K53">
            <v>0</v>
          </cell>
          <cell r="L53">
            <v>0</v>
          </cell>
        </row>
        <row r="54">
          <cell r="F54">
            <v>75</v>
          </cell>
          <cell r="G54">
            <v>0</v>
          </cell>
          <cell r="H54">
            <v>0</v>
          </cell>
          <cell r="J54">
            <v>75</v>
          </cell>
          <cell r="K54">
            <v>0</v>
          </cell>
          <cell r="L54">
            <v>0</v>
          </cell>
        </row>
        <row r="55">
          <cell r="F55">
            <v>107</v>
          </cell>
          <cell r="G55">
            <v>0</v>
          </cell>
          <cell r="H55">
            <v>0</v>
          </cell>
          <cell r="J55">
            <v>107</v>
          </cell>
          <cell r="K55">
            <v>0</v>
          </cell>
          <cell r="L55">
            <v>0</v>
          </cell>
        </row>
        <row r="56">
          <cell r="F56">
            <v>141</v>
          </cell>
          <cell r="G56">
            <v>0</v>
          </cell>
          <cell r="H56">
            <v>0</v>
          </cell>
          <cell r="J56">
            <v>141</v>
          </cell>
          <cell r="K56">
            <v>0</v>
          </cell>
          <cell r="L56">
            <v>0</v>
          </cell>
        </row>
        <row r="57">
          <cell r="F57">
            <v>1613</v>
          </cell>
          <cell r="G57">
            <v>0</v>
          </cell>
          <cell r="H57">
            <v>0</v>
          </cell>
          <cell r="J57">
            <v>1613</v>
          </cell>
          <cell r="K57">
            <v>0</v>
          </cell>
          <cell r="L57">
            <v>0</v>
          </cell>
        </row>
        <row r="58">
          <cell r="F58">
            <v>917</v>
          </cell>
          <cell r="G58">
            <v>0</v>
          </cell>
          <cell r="H58">
            <v>0</v>
          </cell>
          <cell r="J58">
            <v>917</v>
          </cell>
          <cell r="K58">
            <v>0</v>
          </cell>
          <cell r="L58">
            <v>0</v>
          </cell>
        </row>
        <row r="59">
          <cell r="F59">
            <v>1624</v>
          </cell>
          <cell r="G59">
            <v>0</v>
          </cell>
          <cell r="H59">
            <v>0</v>
          </cell>
          <cell r="J59">
            <v>1624</v>
          </cell>
          <cell r="K59">
            <v>0</v>
          </cell>
          <cell r="L59">
            <v>0</v>
          </cell>
        </row>
        <row r="60">
          <cell r="F60">
            <v>1801</v>
          </cell>
          <cell r="G60">
            <v>0</v>
          </cell>
          <cell r="H60">
            <v>0</v>
          </cell>
          <cell r="J60">
            <v>1801</v>
          </cell>
          <cell r="K60">
            <v>0</v>
          </cell>
          <cell r="L60">
            <v>0</v>
          </cell>
        </row>
        <row r="61">
          <cell r="F61">
            <v>2101</v>
          </cell>
          <cell r="G61">
            <v>0</v>
          </cell>
          <cell r="H61">
            <v>0</v>
          </cell>
          <cell r="J61">
            <v>2101</v>
          </cell>
          <cell r="K61">
            <v>0</v>
          </cell>
          <cell r="L61">
            <v>0</v>
          </cell>
        </row>
        <row r="62">
          <cell r="F62">
            <v>2431</v>
          </cell>
          <cell r="G62">
            <v>0</v>
          </cell>
          <cell r="H62">
            <v>0</v>
          </cell>
          <cell r="J62">
            <v>2431</v>
          </cell>
          <cell r="K62">
            <v>0</v>
          </cell>
          <cell r="L62">
            <v>0</v>
          </cell>
        </row>
        <row r="63">
          <cell r="F63">
            <v>2398</v>
          </cell>
          <cell r="G63">
            <v>0</v>
          </cell>
          <cell r="H63">
            <v>0</v>
          </cell>
          <cell r="J63">
            <v>2398</v>
          </cell>
          <cell r="K63">
            <v>0</v>
          </cell>
          <cell r="L63">
            <v>0</v>
          </cell>
        </row>
        <row r="64">
          <cell r="F64">
            <v>7023</v>
          </cell>
          <cell r="G64">
            <v>0</v>
          </cell>
          <cell r="H64">
            <v>0</v>
          </cell>
          <cell r="J64">
            <v>7023</v>
          </cell>
          <cell r="K64">
            <v>0</v>
          </cell>
          <cell r="L64">
            <v>0</v>
          </cell>
        </row>
        <row r="65">
          <cell r="F65">
            <v>223</v>
          </cell>
          <cell r="G65">
            <v>0</v>
          </cell>
          <cell r="H65">
            <v>0</v>
          </cell>
          <cell r="J65">
            <v>223</v>
          </cell>
          <cell r="K65">
            <v>0</v>
          </cell>
          <cell r="L65">
            <v>0</v>
          </cell>
        </row>
        <row r="66">
          <cell r="F66">
            <v>308</v>
          </cell>
          <cell r="G66">
            <v>0</v>
          </cell>
          <cell r="H66">
            <v>0</v>
          </cell>
          <cell r="J66">
            <v>308</v>
          </cell>
          <cell r="K66">
            <v>0</v>
          </cell>
          <cell r="L66">
            <v>0</v>
          </cell>
        </row>
        <row r="67">
          <cell r="F67">
            <v>418</v>
          </cell>
          <cell r="G67">
            <v>0</v>
          </cell>
          <cell r="H67">
            <v>0</v>
          </cell>
          <cell r="J67">
            <v>418</v>
          </cell>
          <cell r="K67">
            <v>0</v>
          </cell>
          <cell r="L67">
            <v>0</v>
          </cell>
        </row>
        <row r="68">
          <cell r="F68">
            <v>735</v>
          </cell>
          <cell r="G68">
            <v>0</v>
          </cell>
          <cell r="H68">
            <v>0</v>
          </cell>
          <cell r="J68">
            <v>735</v>
          </cell>
          <cell r="K68">
            <v>0</v>
          </cell>
          <cell r="L68">
            <v>0</v>
          </cell>
        </row>
        <row r="69">
          <cell r="F69">
            <v>970</v>
          </cell>
          <cell r="G69">
            <v>0</v>
          </cell>
          <cell r="H69">
            <v>0</v>
          </cell>
          <cell r="J69">
            <v>970</v>
          </cell>
          <cell r="K69">
            <v>0</v>
          </cell>
          <cell r="L69">
            <v>0</v>
          </cell>
        </row>
        <row r="70">
          <cell r="F70">
            <v>1343</v>
          </cell>
          <cell r="G70">
            <v>0</v>
          </cell>
          <cell r="H70">
            <v>0</v>
          </cell>
          <cell r="J70">
            <v>1343</v>
          </cell>
          <cell r="K70">
            <v>0</v>
          </cell>
          <cell r="L70">
            <v>0</v>
          </cell>
        </row>
        <row r="71">
          <cell r="F71">
            <v>2287</v>
          </cell>
          <cell r="G71">
            <v>0</v>
          </cell>
          <cell r="H71">
            <v>0</v>
          </cell>
          <cell r="J71">
            <v>2287</v>
          </cell>
          <cell r="K71">
            <v>0</v>
          </cell>
          <cell r="L71">
            <v>0</v>
          </cell>
        </row>
        <row r="72">
          <cell r="F72">
            <v>3142</v>
          </cell>
          <cell r="G72">
            <v>0</v>
          </cell>
          <cell r="H72">
            <v>0</v>
          </cell>
          <cell r="J72">
            <v>3142</v>
          </cell>
          <cell r="K72">
            <v>0</v>
          </cell>
          <cell r="L72">
            <v>0</v>
          </cell>
        </row>
        <row r="73">
          <cell r="F73">
            <v>3723</v>
          </cell>
          <cell r="G73">
            <v>0</v>
          </cell>
          <cell r="H73">
            <v>0</v>
          </cell>
          <cell r="J73">
            <v>3723</v>
          </cell>
          <cell r="K73">
            <v>0</v>
          </cell>
          <cell r="L73">
            <v>0</v>
          </cell>
        </row>
        <row r="74">
          <cell r="F74">
            <v>4534</v>
          </cell>
          <cell r="G74">
            <v>0</v>
          </cell>
          <cell r="H74">
            <v>0</v>
          </cell>
          <cell r="J74">
            <v>4534</v>
          </cell>
          <cell r="K74">
            <v>0</v>
          </cell>
          <cell r="L74">
            <v>0</v>
          </cell>
        </row>
        <row r="75">
          <cell r="F75">
            <v>5445</v>
          </cell>
          <cell r="G75">
            <v>0</v>
          </cell>
          <cell r="H75">
            <v>0</v>
          </cell>
          <cell r="J75">
            <v>5445</v>
          </cell>
          <cell r="K75">
            <v>0</v>
          </cell>
          <cell r="L75">
            <v>0</v>
          </cell>
        </row>
        <row r="76">
          <cell r="F76">
            <v>7799</v>
          </cell>
          <cell r="G76">
            <v>0</v>
          </cell>
          <cell r="H76">
            <v>0</v>
          </cell>
          <cell r="J76">
            <v>7799</v>
          </cell>
          <cell r="K76">
            <v>0</v>
          </cell>
          <cell r="L76">
            <v>0</v>
          </cell>
        </row>
        <row r="77">
          <cell r="F77">
            <v>9712</v>
          </cell>
          <cell r="G77">
            <v>0</v>
          </cell>
          <cell r="H77">
            <v>0</v>
          </cell>
          <cell r="J77">
            <v>9712</v>
          </cell>
          <cell r="K77">
            <v>0</v>
          </cell>
          <cell r="L77">
            <v>0</v>
          </cell>
        </row>
        <row r="78">
          <cell r="F78">
            <v>0</v>
          </cell>
          <cell r="G78">
            <v>0</v>
          </cell>
          <cell r="H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F79">
            <v>11594</v>
          </cell>
          <cell r="G79">
            <v>0</v>
          </cell>
          <cell r="H79">
            <v>0</v>
          </cell>
          <cell r="J79">
            <v>11594</v>
          </cell>
          <cell r="K79">
            <v>0</v>
          </cell>
          <cell r="L79">
            <v>0</v>
          </cell>
        </row>
        <row r="80">
          <cell r="F80">
            <v>0</v>
          </cell>
          <cell r="G80">
            <v>0</v>
          </cell>
          <cell r="H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J81">
            <v>0</v>
          </cell>
          <cell r="K81">
            <v>0</v>
          </cell>
          <cell r="L81">
            <v>0</v>
          </cell>
        </row>
        <row r="82">
          <cell r="F82">
            <v>393</v>
          </cell>
          <cell r="G82">
            <v>0</v>
          </cell>
          <cell r="H82">
            <v>0</v>
          </cell>
          <cell r="J82">
            <v>393</v>
          </cell>
          <cell r="K82">
            <v>0</v>
          </cell>
          <cell r="L82">
            <v>0</v>
          </cell>
        </row>
        <row r="83">
          <cell r="F83">
            <v>532</v>
          </cell>
          <cell r="G83">
            <v>0</v>
          </cell>
          <cell r="H83">
            <v>0</v>
          </cell>
          <cell r="J83">
            <v>532</v>
          </cell>
          <cell r="K83">
            <v>0</v>
          </cell>
          <cell r="L83">
            <v>0</v>
          </cell>
        </row>
        <row r="84">
          <cell r="F84">
            <v>725</v>
          </cell>
          <cell r="G84">
            <v>0</v>
          </cell>
          <cell r="H84">
            <v>0</v>
          </cell>
          <cell r="J84">
            <v>725</v>
          </cell>
          <cell r="K84">
            <v>0</v>
          </cell>
          <cell r="L84">
            <v>0</v>
          </cell>
        </row>
        <row r="85">
          <cell r="F85">
            <v>914</v>
          </cell>
          <cell r="G85">
            <v>0</v>
          </cell>
          <cell r="H85">
            <v>0</v>
          </cell>
          <cell r="J85">
            <v>914</v>
          </cell>
          <cell r="K85">
            <v>0</v>
          </cell>
          <cell r="L85">
            <v>0</v>
          </cell>
        </row>
        <row r="86">
          <cell r="F86">
            <v>1619</v>
          </cell>
          <cell r="G86">
            <v>0</v>
          </cell>
          <cell r="H86">
            <v>0</v>
          </cell>
          <cell r="J86">
            <v>1619</v>
          </cell>
          <cell r="K86">
            <v>0</v>
          </cell>
          <cell r="L86">
            <v>0</v>
          </cell>
        </row>
        <row r="87">
          <cell r="F87">
            <v>2055</v>
          </cell>
          <cell r="G87">
            <v>0</v>
          </cell>
          <cell r="H87">
            <v>0</v>
          </cell>
          <cell r="J87">
            <v>2055</v>
          </cell>
          <cell r="K87">
            <v>0</v>
          </cell>
          <cell r="L87">
            <v>0</v>
          </cell>
        </row>
        <row r="88">
          <cell r="F88">
            <v>2958</v>
          </cell>
          <cell r="G88">
            <v>0</v>
          </cell>
          <cell r="H88">
            <v>0</v>
          </cell>
          <cell r="J88">
            <v>2958</v>
          </cell>
          <cell r="K88">
            <v>0</v>
          </cell>
          <cell r="L88">
            <v>0</v>
          </cell>
        </row>
        <row r="89">
          <cell r="F89">
            <v>5773</v>
          </cell>
          <cell r="G89">
            <v>0</v>
          </cell>
          <cell r="H89">
            <v>0</v>
          </cell>
          <cell r="J89">
            <v>5773</v>
          </cell>
          <cell r="K89">
            <v>0</v>
          </cell>
          <cell r="L89">
            <v>0</v>
          </cell>
        </row>
        <row r="90">
          <cell r="F90">
            <v>684</v>
          </cell>
          <cell r="G90">
            <v>0</v>
          </cell>
          <cell r="H90">
            <v>0</v>
          </cell>
          <cell r="J90">
            <v>684</v>
          </cell>
          <cell r="K90">
            <v>0</v>
          </cell>
          <cell r="L90">
            <v>0</v>
          </cell>
        </row>
        <row r="91">
          <cell r="F91">
            <v>867</v>
          </cell>
          <cell r="G91">
            <v>0</v>
          </cell>
          <cell r="H91">
            <v>0</v>
          </cell>
          <cell r="J91">
            <v>867</v>
          </cell>
          <cell r="K91">
            <v>0</v>
          </cell>
          <cell r="L91">
            <v>0</v>
          </cell>
        </row>
        <row r="92">
          <cell r="F92">
            <v>1208</v>
          </cell>
          <cell r="G92">
            <v>0</v>
          </cell>
          <cell r="H92">
            <v>0</v>
          </cell>
          <cell r="J92">
            <v>1208</v>
          </cell>
          <cell r="K92">
            <v>0</v>
          </cell>
          <cell r="L92">
            <v>0</v>
          </cell>
        </row>
        <row r="93">
          <cell r="F93">
            <v>1981</v>
          </cell>
          <cell r="G93">
            <v>0</v>
          </cell>
          <cell r="H93">
            <v>0</v>
          </cell>
          <cell r="J93">
            <v>1981</v>
          </cell>
          <cell r="K93">
            <v>0</v>
          </cell>
          <cell r="L93">
            <v>0</v>
          </cell>
        </row>
        <row r="94">
          <cell r="F94">
            <v>2839</v>
          </cell>
          <cell r="G94">
            <v>0</v>
          </cell>
          <cell r="H94">
            <v>0</v>
          </cell>
          <cell r="J94">
            <v>2839</v>
          </cell>
          <cell r="K94">
            <v>0</v>
          </cell>
          <cell r="L94">
            <v>0</v>
          </cell>
        </row>
        <row r="95">
          <cell r="F95">
            <v>4564</v>
          </cell>
          <cell r="G95">
            <v>0</v>
          </cell>
          <cell r="H95">
            <v>0</v>
          </cell>
          <cell r="J95">
            <v>4564</v>
          </cell>
          <cell r="K95">
            <v>0</v>
          </cell>
          <cell r="L95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J96">
            <v>0</v>
          </cell>
          <cell r="K96">
            <v>0</v>
          </cell>
          <cell r="L96">
            <v>0</v>
          </cell>
        </row>
        <row r="97">
          <cell r="F97">
            <v>7930</v>
          </cell>
          <cell r="G97">
            <v>0</v>
          </cell>
          <cell r="H97">
            <v>0</v>
          </cell>
          <cell r="J97">
            <v>7930</v>
          </cell>
          <cell r="K97">
            <v>0</v>
          </cell>
          <cell r="L97">
            <v>0</v>
          </cell>
        </row>
        <row r="98">
          <cell r="F98">
            <v>832</v>
          </cell>
          <cell r="G98">
            <v>0</v>
          </cell>
          <cell r="H98">
            <v>0</v>
          </cell>
          <cell r="J98">
            <v>832</v>
          </cell>
          <cell r="K98">
            <v>0</v>
          </cell>
          <cell r="L98">
            <v>0</v>
          </cell>
        </row>
        <row r="99">
          <cell r="F99">
            <v>1174</v>
          </cell>
          <cell r="G99">
            <v>0</v>
          </cell>
          <cell r="H99">
            <v>0</v>
          </cell>
          <cell r="J99">
            <v>1174</v>
          </cell>
          <cell r="K99">
            <v>0</v>
          </cell>
          <cell r="L99">
            <v>0</v>
          </cell>
        </row>
        <row r="100">
          <cell r="F100">
            <v>1530</v>
          </cell>
          <cell r="G100">
            <v>0</v>
          </cell>
          <cell r="H100">
            <v>0</v>
          </cell>
          <cell r="J100">
            <v>1530</v>
          </cell>
          <cell r="K100">
            <v>0</v>
          </cell>
          <cell r="L100">
            <v>0</v>
          </cell>
        </row>
        <row r="101">
          <cell r="F101">
            <v>2507</v>
          </cell>
          <cell r="G101">
            <v>0</v>
          </cell>
          <cell r="H101">
            <v>0</v>
          </cell>
          <cell r="J101">
            <v>2507</v>
          </cell>
          <cell r="K101">
            <v>0</v>
          </cell>
          <cell r="L101">
            <v>0</v>
          </cell>
        </row>
        <row r="102">
          <cell r="F102">
            <v>3710</v>
          </cell>
          <cell r="G102">
            <v>0</v>
          </cell>
          <cell r="H102">
            <v>0</v>
          </cell>
          <cell r="J102">
            <v>3710</v>
          </cell>
          <cell r="K102">
            <v>0</v>
          </cell>
          <cell r="L102">
            <v>0</v>
          </cell>
        </row>
        <row r="103">
          <cell r="F103">
            <v>5950</v>
          </cell>
          <cell r="G103">
            <v>0</v>
          </cell>
          <cell r="H103">
            <v>0</v>
          </cell>
          <cell r="J103">
            <v>5950</v>
          </cell>
          <cell r="K103">
            <v>0</v>
          </cell>
          <cell r="L103">
            <v>0</v>
          </cell>
        </row>
        <row r="104">
          <cell r="F104">
            <v>0</v>
          </cell>
          <cell r="G104">
            <v>0</v>
          </cell>
          <cell r="H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F105">
            <v>10376</v>
          </cell>
          <cell r="G105">
            <v>0</v>
          </cell>
          <cell r="H105">
            <v>0</v>
          </cell>
          <cell r="J105">
            <v>10376</v>
          </cell>
          <cell r="K105">
            <v>0</v>
          </cell>
          <cell r="L105">
            <v>0</v>
          </cell>
        </row>
        <row r="106">
          <cell r="F106">
            <v>1514</v>
          </cell>
          <cell r="G106">
            <v>0</v>
          </cell>
          <cell r="H106">
            <v>0</v>
          </cell>
          <cell r="J106">
            <v>1514</v>
          </cell>
          <cell r="K106">
            <v>0</v>
          </cell>
          <cell r="L106">
            <v>0</v>
          </cell>
        </row>
        <row r="107">
          <cell r="F107">
            <v>2200</v>
          </cell>
          <cell r="G107">
            <v>0</v>
          </cell>
          <cell r="H107">
            <v>0</v>
          </cell>
          <cell r="J107">
            <v>2200</v>
          </cell>
          <cell r="K107">
            <v>0</v>
          </cell>
          <cell r="L107">
            <v>0</v>
          </cell>
        </row>
        <row r="108">
          <cell r="F108">
            <v>3952</v>
          </cell>
          <cell r="G108">
            <v>0</v>
          </cell>
          <cell r="H108">
            <v>0</v>
          </cell>
          <cell r="J108">
            <v>3952</v>
          </cell>
          <cell r="K108">
            <v>0</v>
          </cell>
          <cell r="L108">
            <v>0</v>
          </cell>
        </row>
        <row r="109">
          <cell r="F109">
            <v>0</v>
          </cell>
          <cell r="G109">
            <v>0</v>
          </cell>
          <cell r="H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F110">
            <v>13579</v>
          </cell>
          <cell r="G110">
            <v>0</v>
          </cell>
          <cell r="H110">
            <v>0</v>
          </cell>
          <cell r="J110">
            <v>13579</v>
          </cell>
          <cell r="K110">
            <v>0</v>
          </cell>
          <cell r="L110">
            <v>0</v>
          </cell>
        </row>
        <row r="111">
          <cell r="F111">
            <v>6417</v>
          </cell>
          <cell r="G111">
            <v>0</v>
          </cell>
          <cell r="H111">
            <v>0</v>
          </cell>
          <cell r="J111">
            <v>6417</v>
          </cell>
          <cell r="K111">
            <v>0</v>
          </cell>
          <cell r="L111">
            <v>0</v>
          </cell>
        </row>
        <row r="112">
          <cell r="F112">
            <v>6468</v>
          </cell>
          <cell r="G112">
            <v>0</v>
          </cell>
          <cell r="H112">
            <v>0</v>
          </cell>
          <cell r="J112">
            <v>6468</v>
          </cell>
          <cell r="K112">
            <v>0</v>
          </cell>
          <cell r="L112">
            <v>0</v>
          </cell>
        </row>
        <row r="113">
          <cell r="F113">
            <v>8335</v>
          </cell>
          <cell r="G113">
            <v>0</v>
          </cell>
          <cell r="H113">
            <v>0</v>
          </cell>
          <cell r="J113">
            <v>8335</v>
          </cell>
          <cell r="K113">
            <v>0</v>
          </cell>
          <cell r="L113">
            <v>0</v>
          </cell>
        </row>
        <row r="114">
          <cell r="F114">
            <v>7252</v>
          </cell>
          <cell r="G114">
            <v>0</v>
          </cell>
          <cell r="H114">
            <v>0</v>
          </cell>
          <cell r="J114">
            <v>7252</v>
          </cell>
          <cell r="K114">
            <v>0</v>
          </cell>
          <cell r="L114">
            <v>0</v>
          </cell>
        </row>
        <row r="115">
          <cell r="F115">
            <v>7320</v>
          </cell>
          <cell r="G115">
            <v>0</v>
          </cell>
          <cell r="H115">
            <v>0</v>
          </cell>
          <cell r="J115">
            <v>7320</v>
          </cell>
          <cell r="K115">
            <v>0</v>
          </cell>
          <cell r="L115">
            <v>0</v>
          </cell>
        </row>
        <row r="116">
          <cell r="F116">
            <v>0</v>
          </cell>
          <cell r="G116">
            <v>0</v>
          </cell>
          <cell r="H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F117">
            <v>9424</v>
          </cell>
          <cell r="G117">
            <v>0</v>
          </cell>
          <cell r="H117">
            <v>0</v>
          </cell>
          <cell r="J117">
            <v>9424</v>
          </cell>
          <cell r="K117">
            <v>0</v>
          </cell>
          <cell r="L117">
            <v>0</v>
          </cell>
        </row>
        <row r="118">
          <cell r="F118">
            <v>512</v>
          </cell>
          <cell r="G118">
            <v>0</v>
          </cell>
          <cell r="H118">
            <v>0</v>
          </cell>
          <cell r="J118">
            <v>512</v>
          </cell>
          <cell r="K118">
            <v>0</v>
          </cell>
          <cell r="L118">
            <v>0</v>
          </cell>
        </row>
        <row r="119">
          <cell r="F119">
            <v>306</v>
          </cell>
          <cell r="G119">
            <v>0</v>
          </cell>
          <cell r="H119">
            <v>0</v>
          </cell>
          <cell r="J119">
            <v>306</v>
          </cell>
          <cell r="K119">
            <v>0</v>
          </cell>
          <cell r="L119">
            <v>0</v>
          </cell>
        </row>
        <row r="120">
          <cell r="F120">
            <v>807</v>
          </cell>
          <cell r="G120">
            <v>0</v>
          </cell>
          <cell r="H120">
            <v>0</v>
          </cell>
          <cell r="J120">
            <v>807</v>
          </cell>
          <cell r="K120">
            <v>0</v>
          </cell>
          <cell r="L120">
            <v>0</v>
          </cell>
        </row>
        <row r="121">
          <cell r="F121">
            <v>533</v>
          </cell>
          <cell r="G121">
            <v>0</v>
          </cell>
          <cell r="H121">
            <v>0</v>
          </cell>
          <cell r="J121">
            <v>533</v>
          </cell>
          <cell r="K121">
            <v>0</v>
          </cell>
          <cell r="L121">
            <v>0</v>
          </cell>
        </row>
        <row r="122">
          <cell r="F122">
            <v>329</v>
          </cell>
          <cell r="G122">
            <v>0</v>
          </cell>
          <cell r="H122">
            <v>0</v>
          </cell>
          <cell r="J122">
            <v>329</v>
          </cell>
          <cell r="K122">
            <v>0</v>
          </cell>
          <cell r="L122">
            <v>0</v>
          </cell>
        </row>
        <row r="123">
          <cell r="F123">
            <v>392</v>
          </cell>
          <cell r="G123">
            <v>0</v>
          </cell>
          <cell r="H123">
            <v>0</v>
          </cell>
          <cell r="J123">
            <v>392</v>
          </cell>
          <cell r="K123">
            <v>0</v>
          </cell>
          <cell r="L123">
            <v>0</v>
          </cell>
        </row>
        <row r="124">
          <cell r="F124">
            <v>464</v>
          </cell>
          <cell r="G124">
            <v>0</v>
          </cell>
          <cell r="H124">
            <v>0</v>
          </cell>
          <cell r="J124">
            <v>464</v>
          </cell>
          <cell r="K124">
            <v>0</v>
          </cell>
          <cell r="L124">
            <v>0</v>
          </cell>
        </row>
        <row r="125">
          <cell r="F125">
            <v>0</v>
          </cell>
          <cell r="G125">
            <v>0</v>
          </cell>
          <cell r="H125">
            <v>0</v>
          </cell>
          <cell r="J125">
            <v>0</v>
          </cell>
          <cell r="K125">
            <v>0</v>
          </cell>
          <cell r="L125">
            <v>0</v>
          </cell>
        </row>
        <row r="126">
          <cell r="F126">
            <v>0</v>
          </cell>
          <cell r="G126">
            <v>0</v>
          </cell>
          <cell r="H126">
            <v>0</v>
          </cell>
          <cell r="J126">
            <v>0</v>
          </cell>
          <cell r="K126">
            <v>0</v>
          </cell>
          <cell r="L126">
            <v>0</v>
          </cell>
        </row>
        <row r="127">
          <cell r="F127">
            <v>0</v>
          </cell>
          <cell r="G127">
            <v>0</v>
          </cell>
          <cell r="H127">
            <v>0</v>
          </cell>
          <cell r="J127">
            <v>0</v>
          </cell>
          <cell r="K127">
            <v>0</v>
          </cell>
          <cell r="L127">
            <v>0</v>
          </cell>
        </row>
        <row r="128">
          <cell r="F128">
            <v>0</v>
          </cell>
          <cell r="G128">
            <v>0</v>
          </cell>
          <cell r="H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F129">
            <v>0</v>
          </cell>
          <cell r="G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</row>
        <row r="130">
          <cell r="F130">
            <v>0</v>
          </cell>
          <cell r="G130">
            <v>0</v>
          </cell>
          <cell r="H130">
            <v>0</v>
          </cell>
          <cell r="J130">
            <v>0</v>
          </cell>
          <cell r="K130">
            <v>0</v>
          </cell>
          <cell r="L130">
            <v>0</v>
          </cell>
        </row>
        <row r="131">
          <cell r="F131">
            <v>0</v>
          </cell>
          <cell r="G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F132">
            <v>0</v>
          </cell>
          <cell r="G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</row>
        <row r="133">
          <cell r="F133">
            <v>0</v>
          </cell>
          <cell r="G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</row>
        <row r="134">
          <cell r="F134">
            <v>0</v>
          </cell>
          <cell r="G134">
            <v>0</v>
          </cell>
          <cell r="H134">
            <v>0</v>
          </cell>
          <cell r="J134">
            <v>0</v>
          </cell>
          <cell r="K134">
            <v>0</v>
          </cell>
          <cell r="L134">
            <v>0</v>
          </cell>
        </row>
        <row r="135">
          <cell r="F135">
            <v>0</v>
          </cell>
          <cell r="G135">
            <v>0</v>
          </cell>
          <cell r="H135">
            <v>0</v>
          </cell>
          <cell r="J135">
            <v>0</v>
          </cell>
          <cell r="K135">
            <v>0</v>
          </cell>
          <cell r="L135">
            <v>0</v>
          </cell>
        </row>
        <row r="136">
          <cell r="F136">
            <v>0</v>
          </cell>
          <cell r="G136">
            <v>0</v>
          </cell>
          <cell r="H136">
            <v>0</v>
          </cell>
          <cell r="J136">
            <v>0</v>
          </cell>
          <cell r="K136">
            <v>0</v>
          </cell>
          <cell r="L136">
            <v>0</v>
          </cell>
        </row>
        <row r="137">
          <cell r="F137">
            <v>378</v>
          </cell>
          <cell r="G137">
            <v>0</v>
          </cell>
          <cell r="H137">
            <v>0</v>
          </cell>
          <cell r="J137">
            <v>378</v>
          </cell>
          <cell r="K137">
            <v>0</v>
          </cell>
          <cell r="L137">
            <v>0</v>
          </cell>
        </row>
        <row r="138">
          <cell r="F138">
            <v>461</v>
          </cell>
          <cell r="G138">
            <v>0</v>
          </cell>
          <cell r="H138">
            <v>0</v>
          </cell>
          <cell r="J138">
            <v>461</v>
          </cell>
          <cell r="K138">
            <v>0</v>
          </cell>
          <cell r="L138">
            <v>0</v>
          </cell>
        </row>
        <row r="139">
          <cell r="F139">
            <v>562</v>
          </cell>
          <cell r="G139">
            <v>0</v>
          </cell>
          <cell r="H139">
            <v>0</v>
          </cell>
          <cell r="J139">
            <v>562</v>
          </cell>
          <cell r="K139">
            <v>0</v>
          </cell>
          <cell r="L139">
            <v>0</v>
          </cell>
        </row>
        <row r="140">
          <cell r="F140">
            <v>656</v>
          </cell>
          <cell r="G140">
            <v>0</v>
          </cell>
          <cell r="H140">
            <v>0</v>
          </cell>
          <cell r="J140">
            <v>656</v>
          </cell>
          <cell r="K140">
            <v>0</v>
          </cell>
          <cell r="L140">
            <v>0</v>
          </cell>
        </row>
        <row r="141">
          <cell r="F141">
            <v>775</v>
          </cell>
          <cell r="G141">
            <v>0</v>
          </cell>
          <cell r="H141">
            <v>0</v>
          </cell>
          <cell r="J141">
            <v>775</v>
          </cell>
          <cell r="K141">
            <v>0</v>
          </cell>
          <cell r="L141">
            <v>0</v>
          </cell>
        </row>
        <row r="142">
          <cell r="F142">
            <v>828</v>
          </cell>
          <cell r="G142">
            <v>0</v>
          </cell>
          <cell r="H142">
            <v>0</v>
          </cell>
          <cell r="J142">
            <v>828</v>
          </cell>
          <cell r="K142">
            <v>0</v>
          </cell>
          <cell r="L142">
            <v>0</v>
          </cell>
        </row>
        <row r="143">
          <cell r="F143">
            <v>953</v>
          </cell>
          <cell r="G143">
            <v>0</v>
          </cell>
          <cell r="H143">
            <v>0</v>
          </cell>
          <cell r="J143">
            <v>953</v>
          </cell>
          <cell r="K143">
            <v>0</v>
          </cell>
          <cell r="L143">
            <v>0</v>
          </cell>
        </row>
        <row r="144">
          <cell r="F144">
            <v>1075</v>
          </cell>
          <cell r="G144">
            <v>0</v>
          </cell>
          <cell r="H144">
            <v>0</v>
          </cell>
          <cell r="J144">
            <v>1075</v>
          </cell>
          <cell r="K144">
            <v>0</v>
          </cell>
          <cell r="L144">
            <v>0</v>
          </cell>
        </row>
        <row r="145">
          <cell r="F145">
            <v>1233</v>
          </cell>
          <cell r="G145">
            <v>0</v>
          </cell>
          <cell r="H145">
            <v>0</v>
          </cell>
          <cell r="J145">
            <v>1233</v>
          </cell>
          <cell r="K145">
            <v>0</v>
          </cell>
          <cell r="L145">
            <v>0</v>
          </cell>
        </row>
        <row r="146">
          <cell r="F146">
            <v>1368</v>
          </cell>
          <cell r="G146">
            <v>0</v>
          </cell>
          <cell r="H146">
            <v>0</v>
          </cell>
          <cell r="J146">
            <v>1368</v>
          </cell>
          <cell r="K146">
            <v>0</v>
          </cell>
          <cell r="L146">
            <v>0</v>
          </cell>
        </row>
        <row r="147">
          <cell r="F147">
            <v>0</v>
          </cell>
          <cell r="G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</row>
        <row r="148">
          <cell r="F148">
            <v>1772</v>
          </cell>
          <cell r="G148">
            <v>0</v>
          </cell>
          <cell r="H148">
            <v>0</v>
          </cell>
          <cell r="J148">
            <v>1772</v>
          </cell>
          <cell r="K148">
            <v>0</v>
          </cell>
          <cell r="L148">
            <v>0</v>
          </cell>
        </row>
        <row r="149">
          <cell r="F149">
            <v>1772</v>
          </cell>
          <cell r="G149">
            <v>0</v>
          </cell>
          <cell r="H149">
            <v>0</v>
          </cell>
          <cell r="J149">
            <v>1772</v>
          </cell>
          <cell r="K149">
            <v>0</v>
          </cell>
          <cell r="L149">
            <v>0</v>
          </cell>
        </row>
        <row r="150">
          <cell r="F150">
            <v>2004</v>
          </cell>
          <cell r="G150">
            <v>0</v>
          </cell>
          <cell r="H150">
            <v>0</v>
          </cell>
          <cell r="J150">
            <v>2004</v>
          </cell>
          <cell r="K150">
            <v>0</v>
          </cell>
          <cell r="L150">
            <v>0</v>
          </cell>
        </row>
        <row r="151">
          <cell r="F151">
            <v>2533</v>
          </cell>
          <cell r="G151">
            <v>0</v>
          </cell>
          <cell r="H151">
            <v>0</v>
          </cell>
          <cell r="J151">
            <v>2533</v>
          </cell>
          <cell r="K151">
            <v>0</v>
          </cell>
          <cell r="L151">
            <v>0</v>
          </cell>
        </row>
        <row r="152">
          <cell r="F152">
            <v>2889</v>
          </cell>
          <cell r="G152">
            <v>0</v>
          </cell>
          <cell r="H152">
            <v>0</v>
          </cell>
          <cell r="J152">
            <v>2889</v>
          </cell>
          <cell r="K152">
            <v>0</v>
          </cell>
          <cell r="L152">
            <v>0</v>
          </cell>
        </row>
        <row r="153">
          <cell r="F153">
            <v>3092</v>
          </cell>
          <cell r="G153">
            <v>0</v>
          </cell>
          <cell r="H153">
            <v>0</v>
          </cell>
          <cell r="J153">
            <v>3092</v>
          </cell>
          <cell r="K153">
            <v>0</v>
          </cell>
          <cell r="L153">
            <v>0</v>
          </cell>
        </row>
        <row r="154">
          <cell r="F154">
            <v>851</v>
          </cell>
          <cell r="G154">
            <v>0</v>
          </cell>
          <cell r="H154">
            <v>0</v>
          </cell>
          <cell r="J154">
            <v>851</v>
          </cell>
          <cell r="K154">
            <v>0</v>
          </cell>
          <cell r="L154">
            <v>0</v>
          </cell>
        </row>
        <row r="155">
          <cell r="F155">
            <v>1017</v>
          </cell>
          <cell r="G155">
            <v>0</v>
          </cell>
          <cell r="H155">
            <v>0</v>
          </cell>
          <cell r="J155">
            <v>1017</v>
          </cell>
          <cell r="K155">
            <v>0</v>
          </cell>
          <cell r="L155">
            <v>0</v>
          </cell>
        </row>
        <row r="156">
          <cell r="F156">
            <v>543</v>
          </cell>
          <cell r="G156">
            <v>0</v>
          </cell>
          <cell r="H156">
            <v>0</v>
          </cell>
          <cell r="J156">
            <v>543</v>
          </cell>
          <cell r="K156">
            <v>0</v>
          </cell>
          <cell r="L156">
            <v>0</v>
          </cell>
        </row>
        <row r="157">
          <cell r="F157">
            <v>2672</v>
          </cell>
          <cell r="G157">
            <v>0</v>
          </cell>
          <cell r="H157">
            <v>0</v>
          </cell>
          <cell r="J157">
            <v>2672</v>
          </cell>
          <cell r="K157">
            <v>0</v>
          </cell>
          <cell r="L157">
            <v>0</v>
          </cell>
        </row>
        <row r="158">
          <cell r="F158">
            <v>533</v>
          </cell>
          <cell r="G158">
            <v>0</v>
          </cell>
          <cell r="H158">
            <v>0</v>
          </cell>
          <cell r="J158">
            <v>533</v>
          </cell>
          <cell r="K158">
            <v>0</v>
          </cell>
          <cell r="L158">
            <v>0</v>
          </cell>
        </row>
        <row r="159">
          <cell r="F159">
            <v>736</v>
          </cell>
          <cell r="G159">
            <v>0</v>
          </cell>
          <cell r="H159">
            <v>0</v>
          </cell>
          <cell r="J159">
            <v>736</v>
          </cell>
          <cell r="K159">
            <v>0</v>
          </cell>
          <cell r="L159">
            <v>0</v>
          </cell>
        </row>
        <row r="160">
          <cell r="F160">
            <v>1463</v>
          </cell>
          <cell r="G160">
            <v>0</v>
          </cell>
          <cell r="H160">
            <v>0</v>
          </cell>
          <cell r="J160">
            <v>1463</v>
          </cell>
          <cell r="K160">
            <v>0</v>
          </cell>
          <cell r="L160">
            <v>0</v>
          </cell>
        </row>
        <row r="161">
          <cell r="F161">
            <v>2187</v>
          </cell>
          <cell r="G161">
            <v>0</v>
          </cell>
          <cell r="H161">
            <v>0</v>
          </cell>
          <cell r="J161">
            <v>2187</v>
          </cell>
          <cell r="K161">
            <v>0</v>
          </cell>
          <cell r="L161">
            <v>0</v>
          </cell>
        </row>
        <row r="162">
          <cell r="F162">
            <v>3591</v>
          </cell>
          <cell r="G162">
            <v>0</v>
          </cell>
          <cell r="H162">
            <v>0</v>
          </cell>
          <cell r="J162">
            <v>3591</v>
          </cell>
          <cell r="K162">
            <v>0</v>
          </cell>
          <cell r="L162">
            <v>0</v>
          </cell>
        </row>
        <row r="163">
          <cell r="F163">
            <v>698</v>
          </cell>
          <cell r="G163">
            <v>0</v>
          </cell>
          <cell r="H163">
            <v>0</v>
          </cell>
          <cell r="J163">
            <v>698</v>
          </cell>
          <cell r="K163">
            <v>0</v>
          </cell>
          <cell r="L163">
            <v>0</v>
          </cell>
        </row>
        <row r="164">
          <cell r="F164">
            <v>1291</v>
          </cell>
          <cell r="G164">
            <v>0</v>
          </cell>
          <cell r="H164">
            <v>0</v>
          </cell>
          <cell r="J164">
            <v>1291</v>
          </cell>
          <cell r="K164">
            <v>0</v>
          </cell>
          <cell r="L164">
            <v>0</v>
          </cell>
        </row>
        <row r="165">
          <cell r="F165">
            <v>2802</v>
          </cell>
          <cell r="G165">
            <v>0</v>
          </cell>
          <cell r="H165">
            <v>0</v>
          </cell>
          <cell r="J165">
            <v>2802</v>
          </cell>
          <cell r="K165">
            <v>0</v>
          </cell>
          <cell r="L165">
            <v>0</v>
          </cell>
        </row>
        <row r="166">
          <cell r="F166">
            <v>917</v>
          </cell>
          <cell r="G166">
            <v>0</v>
          </cell>
          <cell r="H166">
            <v>0</v>
          </cell>
          <cell r="J166">
            <v>917</v>
          </cell>
          <cell r="K166">
            <v>0</v>
          </cell>
          <cell r="L166">
            <v>0</v>
          </cell>
        </row>
        <row r="167">
          <cell r="F167">
            <v>920</v>
          </cell>
          <cell r="G167">
            <v>0</v>
          </cell>
          <cell r="H167">
            <v>0</v>
          </cell>
          <cell r="J167">
            <v>920</v>
          </cell>
          <cell r="K167">
            <v>0</v>
          </cell>
          <cell r="L167">
            <v>0</v>
          </cell>
        </row>
        <row r="168">
          <cell r="F168">
            <v>1280</v>
          </cell>
          <cell r="G168">
            <v>0</v>
          </cell>
          <cell r="H168">
            <v>0</v>
          </cell>
          <cell r="J168">
            <v>1280</v>
          </cell>
          <cell r="K168">
            <v>0</v>
          </cell>
          <cell r="L168">
            <v>0</v>
          </cell>
        </row>
        <row r="169">
          <cell r="F169">
            <v>1141</v>
          </cell>
          <cell r="G169">
            <v>0</v>
          </cell>
          <cell r="H169">
            <v>0</v>
          </cell>
          <cell r="J169">
            <v>1141</v>
          </cell>
          <cell r="K169">
            <v>0</v>
          </cell>
          <cell r="L169">
            <v>0</v>
          </cell>
        </row>
        <row r="170">
          <cell r="F170">
            <v>1507</v>
          </cell>
          <cell r="G170">
            <v>0</v>
          </cell>
          <cell r="H170">
            <v>0</v>
          </cell>
          <cell r="J170">
            <v>1507</v>
          </cell>
          <cell r="K170">
            <v>0</v>
          </cell>
          <cell r="L170">
            <v>0</v>
          </cell>
        </row>
        <row r="171">
          <cell r="F171">
            <v>2119</v>
          </cell>
          <cell r="G171">
            <v>0</v>
          </cell>
          <cell r="H171">
            <v>0</v>
          </cell>
          <cell r="J171">
            <v>2119</v>
          </cell>
          <cell r="K171">
            <v>0</v>
          </cell>
          <cell r="L171">
            <v>0</v>
          </cell>
        </row>
        <row r="172">
          <cell r="F172">
            <v>2258</v>
          </cell>
          <cell r="G172">
            <v>0</v>
          </cell>
          <cell r="H172">
            <v>0</v>
          </cell>
          <cell r="J172">
            <v>2258</v>
          </cell>
          <cell r="K172">
            <v>0</v>
          </cell>
          <cell r="L172">
            <v>0</v>
          </cell>
        </row>
        <row r="173">
          <cell r="F173">
            <v>2800</v>
          </cell>
          <cell r="G173">
            <v>0</v>
          </cell>
          <cell r="H173">
            <v>0</v>
          </cell>
          <cell r="J173">
            <v>2800</v>
          </cell>
          <cell r="K173">
            <v>0</v>
          </cell>
          <cell r="L173">
            <v>0</v>
          </cell>
        </row>
        <row r="174">
          <cell r="F174">
            <v>695</v>
          </cell>
          <cell r="G174">
            <v>0</v>
          </cell>
          <cell r="H174">
            <v>0</v>
          </cell>
          <cell r="J174">
            <v>695</v>
          </cell>
          <cell r="K174">
            <v>0</v>
          </cell>
          <cell r="L174">
            <v>0</v>
          </cell>
        </row>
        <row r="175">
          <cell r="F175">
            <v>753</v>
          </cell>
          <cell r="G175">
            <v>0</v>
          </cell>
          <cell r="H175">
            <v>0</v>
          </cell>
          <cell r="J175">
            <v>753</v>
          </cell>
          <cell r="K175">
            <v>0</v>
          </cell>
          <cell r="L175">
            <v>0</v>
          </cell>
        </row>
        <row r="176">
          <cell r="F176">
            <v>2858</v>
          </cell>
          <cell r="G176">
            <v>0</v>
          </cell>
          <cell r="H176">
            <v>0</v>
          </cell>
          <cell r="J176">
            <v>2858</v>
          </cell>
          <cell r="K176">
            <v>0</v>
          </cell>
          <cell r="L176">
            <v>0</v>
          </cell>
        </row>
        <row r="177">
          <cell r="F177">
            <v>596</v>
          </cell>
          <cell r="G177">
            <v>0</v>
          </cell>
          <cell r="H177">
            <v>0</v>
          </cell>
          <cell r="J177">
            <v>596</v>
          </cell>
          <cell r="K177">
            <v>0</v>
          </cell>
          <cell r="L177">
            <v>0</v>
          </cell>
        </row>
        <row r="178">
          <cell r="F178">
            <v>712</v>
          </cell>
          <cell r="G178">
            <v>0</v>
          </cell>
          <cell r="H178">
            <v>0</v>
          </cell>
          <cell r="J178">
            <v>712</v>
          </cell>
          <cell r="K178">
            <v>0</v>
          </cell>
          <cell r="L178">
            <v>0</v>
          </cell>
        </row>
        <row r="179">
          <cell r="F179">
            <v>1053</v>
          </cell>
          <cell r="G179">
            <v>0</v>
          </cell>
          <cell r="H179">
            <v>0</v>
          </cell>
          <cell r="J179">
            <v>1053</v>
          </cell>
          <cell r="K179">
            <v>0</v>
          </cell>
          <cell r="L179">
            <v>0</v>
          </cell>
        </row>
        <row r="180">
          <cell r="F180">
            <v>1517</v>
          </cell>
          <cell r="G180">
            <v>0</v>
          </cell>
          <cell r="H180">
            <v>0</v>
          </cell>
          <cell r="J180">
            <v>1517</v>
          </cell>
          <cell r="K180">
            <v>0</v>
          </cell>
          <cell r="L180">
            <v>0</v>
          </cell>
        </row>
        <row r="181">
          <cell r="F181">
            <v>1846</v>
          </cell>
          <cell r="G181">
            <v>0</v>
          </cell>
          <cell r="H181">
            <v>0</v>
          </cell>
          <cell r="J181">
            <v>1846</v>
          </cell>
          <cell r="K181">
            <v>0</v>
          </cell>
          <cell r="L181">
            <v>0</v>
          </cell>
        </row>
        <row r="182">
          <cell r="F182">
            <v>3714</v>
          </cell>
          <cell r="G182">
            <v>0</v>
          </cell>
          <cell r="H182">
            <v>0</v>
          </cell>
          <cell r="J182">
            <v>3714</v>
          </cell>
          <cell r="K182">
            <v>0</v>
          </cell>
          <cell r="L182">
            <v>0</v>
          </cell>
        </row>
        <row r="183">
          <cell r="F183">
            <v>1369</v>
          </cell>
          <cell r="G183">
            <v>0</v>
          </cell>
          <cell r="H183">
            <v>0</v>
          </cell>
          <cell r="J183">
            <v>1369</v>
          </cell>
          <cell r="K183">
            <v>0</v>
          </cell>
          <cell r="L183">
            <v>0</v>
          </cell>
        </row>
        <row r="184">
          <cell r="F184">
            <v>200</v>
          </cell>
          <cell r="G184">
            <v>0</v>
          </cell>
          <cell r="H184">
            <v>0</v>
          </cell>
          <cell r="J184">
            <v>200</v>
          </cell>
          <cell r="K184">
            <v>0</v>
          </cell>
          <cell r="L184">
            <v>0</v>
          </cell>
        </row>
        <row r="185">
          <cell r="F185">
            <v>475</v>
          </cell>
          <cell r="G185">
            <v>0</v>
          </cell>
          <cell r="H185">
            <v>0</v>
          </cell>
          <cell r="J185">
            <v>475</v>
          </cell>
          <cell r="K185">
            <v>0</v>
          </cell>
          <cell r="L185">
            <v>0</v>
          </cell>
        </row>
        <row r="186">
          <cell r="F186">
            <v>698</v>
          </cell>
          <cell r="G186">
            <v>0</v>
          </cell>
          <cell r="H186">
            <v>0</v>
          </cell>
          <cell r="J186">
            <v>698</v>
          </cell>
          <cell r="K186">
            <v>0</v>
          </cell>
          <cell r="L186">
            <v>0</v>
          </cell>
        </row>
        <row r="187">
          <cell r="F187">
            <v>324</v>
          </cell>
          <cell r="G187">
            <v>0</v>
          </cell>
          <cell r="H187">
            <v>0</v>
          </cell>
          <cell r="J187">
            <v>324</v>
          </cell>
          <cell r="K187">
            <v>0</v>
          </cell>
          <cell r="L187">
            <v>0</v>
          </cell>
        </row>
        <row r="188">
          <cell r="F188">
            <v>557</v>
          </cell>
          <cell r="G188">
            <v>0</v>
          </cell>
          <cell r="H188">
            <v>0</v>
          </cell>
          <cell r="J188">
            <v>557</v>
          </cell>
          <cell r="K188">
            <v>0</v>
          </cell>
          <cell r="L188">
            <v>0</v>
          </cell>
        </row>
        <row r="189">
          <cell r="F189">
            <v>1013</v>
          </cell>
          <cell r="G189">
            <v>0</v>
          </cell>
          <cell r="H189">
            <v>0</v>
          </cell>
          <cell r="J189">
            <v>1013</v>
          </cell>
          <cell r="K189">
            <v>0</v>
          </cell>
          <cell r="L189">
            <v>0</v>
          </cell>
        </row>
        <row r="190">
          <cell r="F190">
            <v>1297</v>
          </cell>
          <cell r="G190">
            <v>0</v>
          </cell>
          <cell r="H190">
            <v>0</v>
          </cell>
          <cell r="J190">
            <v>1297</v>
          </cell>
          <cell r="K190">
            <v>0</v>
          </cell>
          <cell r="L190">
            <v>0</v>
          </cell>
        </row>
        <row r="191">
          <cell r="F191">
            <v>1693</v>
          </cell>
          <cell r="G191">
            <v>0</v>
          </cell>
          <cell r="H191">
            <v>0</v>
          </cell>
          <cell r="J191">
            <v>1693</v>
          </cell>
          <cell r="K191">
            <v>0</v>
          </cell>
          <cell r="L191">
            <v>0</v>
          </cell>
        </row>
        <row r="192">
          <cell r="F192">
            <v>2079</v>
          </cell>
          <cell r="G192">
            <v>0</v>
          </cell>
          <cell r="H192">
            <v>0</v>
          </cell>
          <cell r="J192">
            <v>2079</v>
          </cell>
          <cell r="K192">
            <v>0</v>
          </cell>
          <cell r="L192">
            <v>0</v>
          </cell>
        </row>
        <row r="193">
          <cell r="F193">
            <v>2409</v>
          </cell>
          <cell r="G193">
            <v>0</v>
          </cell>
          <cell r="H193">
            <v>0</v>
          </cell>
          <cell r="J193">
            <v>2409</v>
          </cell>
          <cell r="K193">
            <v>0</v>
          </cell>
          <cell r="L193">
            <v>0</v>
          </cell>
        </row>
        <row r="194">
          <cell r="F194">
            <v>3359</v>
          </cell>
          <cell r="G194">
            <v>0</v>
          </cell>
          <cell r="H194">
            <v>0</v>
          </cell>
          <cell r="J194">
            <v>3359</v>
          </cell>
          <cell r="K194">
            <v>0</v>
          </cell>
          <cell r="L194">
            <v>0</v>
          </cell>
        </row>
        <row r="195">
          <cell r="F195">
            <v>4274</v>
          </cell>
          <cell r="G195">
            <v>0</v>
          </cell>
          <cell r="H195">
            <v>0</v>
          </cell>
          <cell r="J195">
            <v>4274</v>
          </cell>
          <cell r="K195">
            <v>0</v>
          </cell>
          <cell r="L195">
            <v>0</v>
          </cell>
        </row>
        <row r="196">
          <cell r="F196">
            <v>4799</v>
          </cell>
          <cell r="G196">
            <v>0</v>
          </cell>
          <cell r="H196">
            <v>0</v>
          </cell>
          <cell r="J196">
            <v>4799</v>
          </cell>
          <cell r="K196">
            <v>0</v>
          </cell>
          <cell r="L196">
            <v>0</v>
          </cell>
        </row>
        <row r="197">
          <cell r="F197">
            <v>7646</v>
          </cell>
          <cell r="G197">
            <v>0</v>
          </cell>
          <cell r="H197">
            <v>0</v>
          </cell>
          <cell r="J197">
            <v>7646</v>
          </cell>
          <cell r="K197">
            <v>0</v>
          </cell>
          <cell r="L197">
            <v>0</v>
          </cell>
        </row>
        <row r="198">
          <cell r="F198">
            <v>1280</v>
          </cell>
          <cell r="G198">
            <v>0</v>
          </cell>
          <cell r="H198">
            <v>0</v>
          </cell>
          <cell r="J198">
            <v>1280</v>
          </cell>
          <cell r="K198">
            <v>0</v>
          </cell>
          <cell r="L198">
            <v>0</v>
          </cell>
        </row>
        <row r="199">
          <cell r="F199">
            <v>1610</v>
          </cell>
          <cell r="G199">
            <v>0</v>
          </cell>
          <cell r="H199">
            <v>0</v>
          </cell>
          <cell r="J199">
            <v>1610</v>
          </cell>
          <cell r="K199">
            <v>0</v>
          </cell>
          <cell r="L199">
            <v>0</v>
          </cell>
        </row>
        <row r="200">
          <cell r="F200">
            <v>2280</v>
          </cell>
          <cell r="G200">
            <v>0</v>
          </cell>
          <cell r="H200">
            <v>0</v>
          </cell>
          <cell r="J200">
            <v>2280</v>
          </cell>
          <cell r="K200">
            <v>0</v>
          </cell>
          <cell r="L200">
            <v>0</v>
          </cell>
        </row>
        <row r="201">
          <cell r="F201">
            <v>3040</v>
          </cell>
          <cell r="G201">
            <v>0</v>
          </cell>
          <cell r="H201">
            <v>0</v>
          </cell>
          <cell r="J201">
            <v>3040</v>
          </cell>
          <cell r="K201">
            <v>0</v>
          </cell>
          <cell r="L201">
            <v>0</v>
          </cell>
        </row>
        <row r="202">
          <cell r="F202">
            <v>4750</v>
          </cell>
          <cell r="G202">
            <v>0</v>
          </cell>
          <cell r="H202">
            <v>0</v>
          </cell>
          <cell r="J202">
            <v>4750</v>
          </cell>
          <cell r="K202">
            <v>0</v>
          </cell>
          <cell r="L202">
            <v>0</v>
          </cell>
        </row>
        <row r="203">
          <cell r="F203">
            <v>6180</v>
          </cell>
          <cell r="G203">
            <v>0</v>
          </cell>
          <cell r="H203">
            <v>0</v>
          </cell>
          <cell r="J203">
            <v>6180</v>
          </cell>
          <cell r="K203">
            <v>0</v>
          </cell>
          <cell r="L203">
            <v>0</v>
          </cell>
        </row>
        <row r="204">
          <cell r="F204">
            <v>12350</v>
          </cell>
          <cell r="G204">
            <v>0</v>
          </cell>
          <cell r="H204">
            <v>0</v>
          </cell>
          <cell r="J204">
            <v>12350</v>
          </cell>
          <cell r="K204">
            <v>0</v>
          </cell>
          <cell r="L204">
            <v>0</v>
          </cell>
        </row>
        <row r="205">
          <cell r="F205">
            <v>17770</v>
          </cell>
          <cell r="G205">
            <v>0</v>
          </cell>
          <cell r="H205">
            <v>0</v>
          </cell>
          <cell r="J205">
            <v>17770</v>
          </cell>
          <cell r="K205">
            <v>0</v>
          </cell>
          <cell r="L205">
            <v>0</v>
          </cell>
        </row>
        <row r="206">
          <cell r="F206">
            <v>3900</v>
          </cell>
          <cell r="G206">
            <v>0</v>
          </cell>
          <cell r="H206">
            <v>0</v>
          </cell>
          <cell r="J206">
            <v>3900</v>
          </cell>
          <cell r="K206">
            <v>0</v>
          </cell>
          <cell r="L206">
            <v>0</v>
          </cell>
        </row>
        <row r="207">
          <cell r="F207">
            <v>154</v>
          </cell>
          <cell r="G207">
            <v>0</v>
          </cell>
          <cell r="H207">
            <v>0</v>
          </cell>
          <cell r="J207">
            <v>154</v>
          </cell>
          <cell r="K207">
            <v>0</v>
          </cell>
          <cell r="L207">
            <v>0</v>
          </cell>
        </row>
        <row r="208">
          <cell r="F208">
            <v>0</v>
          </cell>
          <cell r="G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</row>
        <row r="209">
          <cell r="F209">
            <v>279</v>
          </cell>
          <cell r="G209">
            <v>0</v>
          </cell>
          <cell r="H209">
            <v>0</v>
          </cell>
          <cell r="J209">
            <v>279</v>
          </cell>
          <cell r="K209">
            <v>0</v>
          </cell>
          <cell r="L209">
            <v>0</v>
          </cell>
        </row>
        <row r="210">
          <cell r="F210">
            <v>334</v>
          </cell>
          <cell r="G210">
            <v>0</v>
          </cell>
          <cell r="H210">
            <v>0</v>
          </cell>
          <cell r="J210">
            <v>334</v>
          </cell>
          <cell r="K210">
            <v>0</v>
          </cell>
          <cell r="L210">
            <v>0</v>
          </cell>
        </row>
        <row r="211">
          <cell r="F211">
            <v>647</v>
          </cell>
          <cell r="G211">
            <v>0</v>
          </cell>
          <cell r="H211">
            <v>0</v>
          </cell>
          <cell r="J211">
            <v>647</v>
          </cell>
          <cell r="K211">
            <v>0</v>
          </cell>
          <cell r="L211">
            <v>0</v>
          </cell>
        </row>
        <row r="212">
          <cell r="F212">
            <v>968</v>
          </cell>
          <cell r="G212">
            <v>0</v>
          </cell>
          <cell r="H212">
            <v>0</v>
          </cell>
          <cell r="J212">
            <v>968</v>
          </cell>
          <cell r="K212">
            <v>0</v>
          </cell>
          <cell r="L212">
            <v>0</v>
          </cell>
        </row>
        <row r="213">
          <cell r="F213">
            <v>1265</v>
          </cell>
          <cell r="G213">
            <v>0</v>
          </cell>
          <cell r="H213">
            <v>0</v>
          </cell>
          <cell r="J213">
            <v>1265</v>
          </cell>
          <cell r="K213">
            <v>0</v>
          </cell>
          <cell r="L213">
            <v>0</v>
          </cell>
        </row>
        <row r="214">
          <cell r="F214">
            <v>1676</v>
          </cell>
          <cell r="G214">
            <v>0</v>
          </cell>
          <cell r="H214">
            <v>0</v>
          </cell>
          <cell r="J214">
            <v>1676</v>
          </cell>
          <cell r="K214">
            <v>0</v>
          </cell>
          <cell r="L214">
            <v>0</v>
          </cell>
        </row>
        <row r="215">
          <cell r="F215">
            <v>2187</v>
          </cell>
          <cell r="G215">
            <v>0</v>
          </cell>
          <cell r="H215">
            <v>0</v>
          </cell>
          <cell r="J215">
            <v>2187</v>
          </cell>
          <cell r="K215">
            <v>0</v>
          </cell>
          <cell r="L215">
            <v>0</v>
          </cell>
        </row>
        <row r="216">
          <cell r="F216">
            <v>3331</v>
          </cell>
          <cell r="G216">
            <v>0</v>
          </cell>
          <cell r="H216">
            <v>0</v>
          </cell>
          <cell r="J216">
            <v>3331</v>
          </cell>
          <cell r="K216">
            <v>0</v>
          </cell>
          <cell r="L216">
            <v>0</v>
          </cell>
        </row>
        <row r="217">
          <cell r="F217">
            <v>3942</v>
          </cell>
          <cell r="G217">
            <v>0</v>
          </cell>
          <cell r="H217">
            <v>0</v>
          </cell>
          <cell r="J217">
            <v>3942</v>
          </cell>
          <cell r="K217">
            <v>0</v>
          </cell>
          <cell r="L217">
            <v>0</v>
          </cell>
        </row>
        <row r="218">
          <cell r="F218">
            <v>195</v>
          </cell>
          <cell r="G218">
            <v>0</v>
          </cell>
          <cell r="H218">
            <v>0</v>
          </cell>
          <cell r="J218">
            <v>195</v>
          </cell>
          <cell r="K218">
            <v>0</v>
          </cell>
          <cell r="L218">
            <v>0</v>
          </cell>
        </row>
        <row r="219">
          <cell r="F219">
            <v>285</v>
          </cell>
          <cell r="G219">
            <v>0</v>
          </cell>
          <cell r="H219">
            <v>0</v>
          </cell>
          <cell r="J219">
            <v>285</v>
          </cell>
          <cell r="K219">
            <v>0</v>
          </cell>
          <cell r="L219">
            <v>0</v>
          </cell>
        </row>
        <row r="220">
          <cell r="F220">
            <v>470</v>
          </cell>
          <cell r="G220">
            <v>0</v>
          </cell>
          <cell r="H220">
            <v>0</v>
          </cell>
          <cell r="J220">
            <v>470</v>
          </cell>
          <cell r="K220">
            <v>0</v>
          </cell>
          <cell r="L220">
            <v>0</v>
          </cell>
        </row>
        <row r="221">
          <cell r="F221">
            <v>700</v>
          </cell>
          <cell r="G221">
            <v>0</v>
          </cell>
          <cell r="H221">
            <v>0</v>
          </cell>
          <cell r="J221">
            <v>700</v>
          </cell>
          <cell r="K221">
            <v>0</v>
          </cell>
          <cell r="L221">
            <v>0</v>
          </cell>
        </row>
        <row r="222">
          <cell r="F222">
            <v>565</v>
          </cell>
          <cell r="G222">
            <v>0</v>
          </cell>
          <cell r="H222">
            <v>0</v>
          </cell>
          <cell r="J222">
            <v>565</v>
          </cell>
          <cell r="K222">
            <v>0</v>
          </cell>
          <cell r="L222">
            <v>0</v>
          </cell>
        </row>
        <row r="223">
          <cell r="F223">
            <v>800</v>
          </cell>
          <cell r="G223">
            <v>0</v>
          </cell>
          <cell r="H223">
            <v>0</v>
          </cell>
          <cell r="J223">
            <v>800</v>
          </cell>
          <cell r="K223">
            <v>0</v>
          </cell>
          <cell r="L223">
            <v>0</v>
          </cell>
        </row>
        <row r="224">
          <cell r="F224">
            <v>1027</v>
          </cell>
          <cell r="G224">
            <v>0</v>
          </cell>
          <cell r="H224">
            <v>0</v>
          </cell>
          <cell r="J224">
            <v>1027</v>
          </cell>
          <cell r="K224">
            <v>0</v>
          </cell>
          <cell r="L224">
            <v>0</v>
          </cell>
        </row>
        <row r="225">
          <cell r="F225">
            <v>1570</v>
          </cell>
          <cell r="G225">
            <v>0</v>
          </cell>
          <cell r="H225">
            <v>0</v>
          </cell>
          <cell r="J225">
            <v>1570</v>
          </cell>
          <cell r="K225">
            <v>0</v>
          </cell>
          <cell r="L225">
            <v>0</v>
          </cell>
        </row>
        <row r="226">
          <cell r="F226">
            <v>2010</v>
          </cell>
          <cell r="G226">
            <v>0</v>
          </cell>
          <cell r="H226">
            <v>0</v>
          </cell>
          <cell r="J226">
            <v>2010</v>
          </cell>
          <cell r="K226">
            <v>0</v>
          </cell>
          <cell r="L226">
            <v>0</v>
          </cell>
        </row>
        <row r="227">
          <cell r="F227">
            <v>340</v>
          </cell>
          <cell r="G227">
            <v>0</v>
          </cell>
          <cell r="H227">
            <v>0</v>
          </cell>
          <cell r="J227">
            <v>340</v>
          </cell>
          <cell r="K227">
            <v>0</v>
          </cell>
          <cell r="L227">
            <v>0</v>
          </cell>
        </row>
        <row r="228">
          <cell r="F228">
            <v>530</v>
          </cell>
          <cell r="G228">
            <v>0</v>
          </cell>
          <cell r="H228">
            <v>0</v>
          </cell>
          <cell r="J228">
            <v>530</v>
          </cell>
          <cell r="K228">
            <v>0</v>
          </cell>
          <cell r="L228">
            <v>0</v>
          </cell>
        </row>
        <row r="229">
          <cell r="F229">
            <v>640</v>
          </cell>
          <cell r="G229">
            <v>0</v>
          </cell>
          <cell r="H229">
            <v>0</v>
          </cell>
          <cell r="J229">
            <v>640</v>
          </cell>
          <cell r="K229">
            <v>0</v>
          </cell>
          <cell r="L229">
            <v>0</v>
          </cell>
        </row>
        <row r="230">
          <cell r="F230">
            <v>850</v>
          </cell>
          <cell r="G230">
            <v>0</v>
          </cell>
          <cell r="H230">
            <v>0</v>
          </cell>
          <cell r="J230">
            <v>850</v>
          </cell>
          <cell r="K230">
            <v>0</v>
          </cell>
          <cell r="L230">
            <v>0</v>
          </cell>
        </row>
        <row r="231">
          <cell r="F231">
            <v>1190</v>
          </cell>
          <cell r="G231">
            <v>0</v>
          </cell>
          <cell r="H231">
            <v>0</v>
          </cell>
          <cell r="J231">
            <v>1190</v>
          </cell>
          <cell r="K231">
            <v>0</v>
          </cell>
          <cell r="L231">
            <v>0</v>
          </cell>
        </row>
        <row r="232">
          <cell r="F232">
            <v>1790</v>
          </cell>
          <cell r="G232">
            <v>0</v>
          </cell>
          <cell r="H232">
            <v>0</v>
          </cell>
          <cell r="J232">
            <v>1790</v>
          </cell>
          <cell r="K232">
            <v>0</v>
          </cell>
          <cell r="L232">
            <v>0</v>
          </cell>
        </row>
        <row r="233">
          <cell r="F233">
            <v>2550</v>
          </cell>
          <cell r="G233">
            <v>0</v>
          </cell>
          <cell r="H233">
            <v>0</v>
          </cell>
          <cell r="J233">
            <v>2550</v>
          </cell>
          <cell r="K233">
            <v>0</v>
          </cell>
          <cell r="L233">
            <v>0</v>
          </cell>
        </row>
        <row r="234">
          <cell r="F234">
            <v>3780</v>
          </cell>
          <cell r="G234">
            <v>0</v>
          </cell>
          <cell r="H234">
            <v>0</v>
          </cell>
          <cell r="J234">
            <v>3780</v>
          </cell>
          <cell r="K234">
            <v>0</v>
          </cell>
          <cell r="L234">
            <v>0</v>
          </cell>
        </row>
        <row r="235">
          <cell r="F235">
            <v>5900</v>
          </cell>
          <cell r="G235">
            <v>0</v>
          </cell>
          <cell r="H235">
            <v>0</v>
          </cell>
          <cell r="J235">
            <v>5900</v>
          </cell>
          <cell r="K235">
            <v>0</v>
          </cell>
          <cell r="L235">
            <v>0</v>
          </cell>
        </row>
        <row r="236">
          <cell r="F236">
            <v>0</v>
          </cell>
          <cell r="G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</row>
        <row r="237">
          <cell r="F237">
            <v>0</v>
          </cell>
          <cell r="G237">
            <v>0</v>
          </cell>
          <cell r="H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F238">
            <v>0</v>
          </cell>
          <cell r="G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</row>
        <row r="240">
          <cell r="F240">
            <v>0</v>
          </cell>
          <cell r="G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</row>
        <row r="241">
          <cell r="F241">
            <v>0</v>
          </cell>
          <cell r="G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</row>
        <row r="242">
          <cell r="F242">
            <v>0</v>
          </cell>
          <cell r="G242">
            <v>0</v>
          </cell>
          <cell r="H242">
            <v>0</v>
          </cell>
          <cell r="J242">
            <v>0</v>
          </cell>
          <cell r="K242">
            <v>0</v>
          </cell>
          <cell r="L242">
            <v>0</v>
          </cell>
        </row>
        <row r="243">
          <cell r="F243">
            <v>150</v>
          </cell>
          <cell r="G243">
            <v>0</v>
          </cell>
          <cell r="H243">
            <v>0</v>
          </cell>
          <cell r="J243">
            <v>150</v>
          </cell>
          <cell r="K243">
            <v>0</v>
          </cell>
          <cell r="L243">
            <v>0</v>
          </cell>
        </row>
        <row r="244">
          <cell r="F244">
            <v>226</v>
          </cell>
          <cell r="G244">
            <v>0</v>
          </cell>
          <cell r="H244">
            <v>0</v>
          </cell>
          <cell r="J244">
            <v>226</v>
          </cell>
          <cell r="K244">
            <v>0</v>
          </cell>
          <cell r="L244">
            <v>0</v>
          </cell>
        </row>
        <row r="245">
          <cell r="F245">
            <v>294</v>
          </cell>
          <cell r="G245">
            <v>0</v>
          </cell>
          <cell r="H245">
            <v>0</v>
          </cell>
          <cell r="J245">
            <v>294</v>
          </cell>
          <cell r="K245">
            <v>0</v>
          </cell>
          <cell r="L245">
            <v>0</v>
          </cell>
        </row>
        <row r="246">
          <cell r="F246">
            <v>358</v>
          </cell>
          <cell r="G246">
            <v>0</v>
          </cell>
          <cell r="H246">
            <v>0</v>
          </cell>
          <cell r="J246">
            <v>358</v>
          </cell>
          <cell r="K246">
            <v>0</v>
          </cell>
          <cell r="L246">
            <v>0</v>
          </cell>
        </row>
        <row r="247">
          <cell r="F247">
            <v>623</v>
          </cell>
          <cell r="G247">
            <v>0</v>
          </cell>
          <cell r="H247">
            <v>0</v>
          </cell>
          <cell r="J247">
            <v>623</v>
          </cell>
          <cell r="K247">
            <v>0</v>
          </cell>
          <cell r="L247">
            <v>0</v>
          </cell>
        </row>
        <row r="248">
          <cell r="F248">
            <v>240</v>
          </cell>
          <cell r="G248">
            <v>0</v>
          </cell>
          <cell r="H248">
            <v>0</v>
          </cell>
          <cell r="J248">
            <v>240</v>
          </cell>
          <cell r="K248">
            <v>0</v>
          </cell>
          <cell r="L248">
            <v>0</v>
          </cell>
        </row>
        <row r="249">
          <cell r="F249">
            <v>1284</v>
          </cell>
          <cell r="G249">
            <v>0</v>
          </cell>
          <cell r="H249">
            <v>0</v>
          </cell>
          <cell r="J249">
            <v>1284</v>
          </cell>
          <cell r="K249">
            <v>0</v>
          </cell>
          <cell r="L249">
            <v>0</v>
          </cell>
        </row>
        <row r="250">
          <cell r="F250">
            <v>390</v>
          </cell>
          <cell r="G250">
            <v>0</v>
          </cell>
          <cell r="H250">
            <v>0</v>
          </cell>
          <cell r="J250">
            <v>390</v>
          </cell>
          <cell r="K250">
            <v>0</v>
          </cell>
          <cell r="L250">
            <v>0</v>
          </cell>
        </row>
        <row r="251">
          <cell r="F251">
            <v>2378</v>
          </cell>
          <cell r="G251">
            <v>0</v>
          </cell>
          <cell r="H251">
            <v>0</v>
          </cell>
          <cell r="J251">
            <v>2378</v>
          </cell>
          <cell r="K251">
            <v>0</v>
          </cell>
          <cell r="L251">
            <v>0</v>
          </cell>
        </row>
        <row r="252">
          <cell r="F252">
            <v>1250</v>
          </cell>
          <cell r="G252">
            <v>0</v>
          </cell>
          <cell r="H252">
            <v>0</v>
          </cell>
          <cell r="J252">
            <v>1250</v>
          </cell>
          <cell r="K252">
            <v>0</v>
          </cell>
          <cell r="L252">
            <v>0</v>
          </cell>
        </row>
        <row r="253">
          <cell r="F253">
            <v>1235</v>
          </cell>
          <cell r="G253">
            <v>0</v>
          </cell>
          <cell r="H253">
            <v>0</v>
          </cell>
          <cell r="J253">
            <v>1235</v>
          </cell>
          <cell r="K253">
            <v>0</v>
          </cell>
          <cell r="L253">
            <v>0</v>
          </cell>
        </row>
        <row r="254">
          <cell r="F254">
            <v>5568</v>
          </cell>
          <cell r="G254">
            <v>0</v>
          </cell>
          <cell r="H254">
            <v>0</v>
          </cell>
          <cell r="J254">
            <v>5568</v>
          </cell>
          <cell r="K254">
            <v>0</v>
          </cell>
          <cell r="L254">
            <v>0</v>
          </cell>
        </row>
        <row r="255">
          <cell r="F255">
            <v>0</v>
          </cell>
          <cell r="G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</row>
        <row r="256">
          <cell r="F256">
            <v>67600</v>
          </cell>
          <cell r="G256">
            <v>0</v>
          </cell>
          <cell r="H256">
            <v>0</v>
          </cell>
          <cell r="J256">
            <v>67600</v>
          </cell>
          <cell r="K256">
            <v>0</v>
          </cell>
          <cell r="L256">
            <v>0</v>
          </cell>
        </row>
        <row r="257">
          <cell r="F257">
            <v>1550</v>
          </cell>
          <cell r="G257">
            <v>0</v>
          </cell>
          <cell r="H257">
            <v>0</v>
          </cell>
          <cell r="J257">
            <v>1550</v>
          </cell>
          <cell r="K257">
            <v>0</v>
          </cell>
          <cell r="L257">
            <v>0</v>
          </cell>
        </row>
        <row r="258">
          <cell r="F258">
            <v>2070</v>
          </cell>
          <cell r="G258">
            <v>0</v>
          </cell>
          <cell r="H258">
            <v>0</v>
          </cell>
          <cell r="J258">
            <v>2070</v>
          </cell>
          <cell r="K258">
            <v>0</v>
          </cell>
          <cell r="L258">
            <v>0</v>
          </cell>
        </row>
        <row r="259">
          <cell r="F259">
            <v>2690</v>
          </cell>
          <cell r="G259">
            <v>0</v>
          </cell>
          <cell r="H259">
            <v>0</v>
          </cell>
          <cell r="J259">
            <v>2690</v>
          </cell>
          <cell r="K259">
            <v>0</v>
          </cell>
          <cell r="L259">
            <v>0</v>
          </cell>
        </row>
        <row r="260">
          <cell r="F260">
            <v>3830</v>
          </cell>
          <cell r="G260">
            <v>0</v>
          </cell>
          <cell r="H260">
            <v>0</v>
          </cell>
          <cell r="J260">
            <v>3830</v>
          </cell>
          <cell r="K260">
            <v>0</v>
          </cell>
          <cell r="L260">
            <v>0</v>
          </cell>
        </row>
        <row r="261">
          <cell r="F261">
            <v>6220</v>
          </cell>
          <cell r="G261">
            <v>0</v>
          </cell>
          <cell r="H261">
            <v>0</v>
          </cell>
          <cell r="J261">
            <v>6220</v>
          </cell>
          <cell r="K261">
            <v>0</v>
          </cell>
          <cell r="L261">
            <v>0</v>
          </cell>
        </row>
        <row r="262">
          <cell r="F262">
            <v>9330</v>
          </cell>
          <cell r="G262">
            <v>0</v>
          </cell>
          <cell r="H262">
            <v>0</v>
          </cell>
          <cell r="J262">
            <v>9330</v>
          </cell>
          <cell r="K262">
            <v>0</v>
          </cell>
          <cell r="L262">
            <v>0</v>
          </cell>
        </row>
        <row r="263">
          <cell r="F263">
            <v>17630</v>
          </cell>
          <cell r="G263">
            <v>0</v>
          </cell>
          <cell r="H263">
            <v>0</v>
          </cell>
          <cell r="J263">
            <v>17630</v>
          </cell>
          <cell r="K263">
            <v>0</v>
          </cell>
          <cell r="L263">
            <v>0</v>
          </cell>
        </row>
        <row r="264">
          <cell r="F264">
            <v>979</v>
          </cell>
          <cell r="G264">
            <v>0</v>
          </cell>
          <cell r="H264">
            <v>0</v>
          </cell>
          <cell r="J264">
            <v>979</v>
          </cell>
          <cell r="K264">
            <v>0</v>
          </cell>
          <cell r="L264">
            <v>0</v>
          </cell>
        </row>
        <row r="265">
          <cell r="F265">
            <v>1101</v>
          </cell>
          <cell r="G265">
            <v>0</v>
          </cell>
          <cell r="H265">
            <v>0</v>
          </cell>
          <cell r="J265">
            <v>1101</v>
          </cell>
          <cell r="K265">
            <v>0</v>
          </cell>
          <cell r="L265">
            <v>0</v>
          </cell>
        </row>
        <row r="266">
          <cell r="F266">
            <v>1468</v>
          </cell>
          <cell r="G266">
            <v>0</v>
          </cell>
          <cell r="H266">
            <v>0</v>
          </cell>
          <cell r="J266">
            <v>1468</v>
          </cell>
          <cell r="K266">
            <v>0</v>
          </cell>
          <cell r="L266">
            <v>0</v>
          </cell>
        </row>
        <row r="267">
          <cell r="F267">
            <v>1700</v>
          </cell>
          <cell r="G267">
            <v>0</v>
          </cell>
          <cell r="H267">
            <v>0</v>
          </cell>
          <cell r="J267">
            <v>1700</v>
          </cell>
          <cell r="K267">
            <v>0</v>
          </cell>
          <cell r="L267">
            <v>0</v>
          </cell>
        </row>
        <row r="268">
          <cell r="F268">
            <v>3780</v>
          </cell>
          <cell r="G268">
            <v>0</v>
          </cell>
          <cell r="H268">
            <v>0</v>
          </cell>
          <cell r="J268">
            <v>3780</v>
          </cell>
          <cell r="K268">
            <v>0</v>
          </cell>
          <cell r="L268">
            <v>0</v>
          </cell>
        </row>
        <row r="269">
          <cell r="F269">
            <v>5630</v>
          </cell>
          <cell r="G269">
            <v>0</v>
          </cell>
          <cell r="H269">
            <v>0</v>
          </cell>
          <cell r="J269">
            <v>5630</v>
          </cell>
          <cell r="K269">
            <v>0</v>
          </cell>
          <cell r="L269">
            <v>0</v>
          </cell>
        </row>
        <row r="270">
          <cell r="F270">
            <v>7560</v>
          </cell>
          <cell r="G270">
            <v>0</v>
          </cell>
          <cell r="H270">
            <v>0</v>
          </cell>
          <cell r="J270">
            <v>7560</v>
          </cell>
          <cell r="K270">
            <v>0</v>
          </cell>
          <cell r="L270">
            <v>0</v>
          </cell>
        </row>
        <row r="271">
          <cell r="F271">
            <v>1200</v>
          </cell>
          <cell r="G271">
            <v>0</v>
          </cell>
          <cell r="H271">
            <v>0</v>
          </cell>
          <cell r="J271">
            <v>1200</v>
          </cell>
          <cell r="K271">
            <v>0</v>
          </cell>
          <cell r="L271">
            <v>0</v>
          </cell>
        </row>
        <row r="272">
          <cell r="F272">
            <v>1120</v>
          </cell>
          <cell r="G272">
            <v>0</v>
          </cell>
          <cell r="H272">
            <v>0</v>
          </cell>
          <cell r="J272">
            <v>1120</v>
          </cell>
          <cell r="K272">
            <v>0</v>
          </cell>
          <cell r="L272">
            <v>0</v>
          </cell>
        </row>
        <row r="273">
          <cell r="F273">
            <v>1880</v>
          </cell>
          <cell r="G273">
            <v>0</v>
          </cell>
          <cell r="H273">
            <v>0</v>
          </cell>
          <cell r="J273">
            <v>1880</v>
          </cell>
          <cell r="K273">
            <v>0</v>
          </cell>
          <cell r="L273">
            <v>0</v>
          </cell>
        </row>
        <row r="274">
          <cell r="F274">
            <v>2450</v>
          </cell>
          <cell r="G274">
            <v>0</v>
          </cell>
          <cell r="H274">
            <v>0</v>
          </cell>
          <cell r="J274">
            <v>2450</v>
          </cell>
          <cell r="K274">
            <v>0</v>
          </cell>
          <cell r="L274">
            <v>0</v>
          </cell>
        </row>
        <row r="275">
          <cell r="F275">
            <v>2160</v>
          </cell>
          <cell r="G275">
            <v>0</v>
          </cell>
          <cell r="H275">
            <v>0</v>
          </cell>
          <cell r="J275">
            <v>2160</v>
          </cell>
          <cell r="K275">
            <v>0</v>
          </cell>
          <cell r="L275">
            <v>0</v>
          </cell>
        </row>
        <row r="276">
          <cell r="F276">
            <v>3600</v>
          </cell>
          <cell r="G276">
            <v>0</v>
          </cell>
          <cell r="H276">
            <v>0</v>
          </cell>
          <cell r="J276">
            <v>3600</v>
          </cell>
          <cell r="K276">
            <v>0</v>
          </cell>
          <cell r="L276">
            <v>0</v>
          </cell>
        </row>
        <row r="277">
          <cell r="F277">
            <v>7220</v>
          </cell>
          <cell r="G277">
            <v>0</v>
          </cell>
          <cell r="H277">
            <v>0</v>
          </cell>
          <cell r="J277">
            <v>7220</v>
          </cell>
          <cell r="K277">
            <v>0</v>
          </cell>
          <cell r="L277">
            <v>0</v>
          </cell>
        </row>
        <row r="278">
          <cell r="F278">
            <v>12900</v>
          </cell>
          <cell r="G278">
            <v>0</v>
          </cell>
          <cell r="H278">
            <v>0</v>
          </cell>
          <cell r="J278">
            <v>12900</v>
          </cell>
          <cell r="K278">
            <v>0</v>
          </cell>
          <cell r="L278">
            <v>0</v>
          </cell>
        </row>
        <row r="279">
          <cell r="F279">
            <v>28800</v>
          </cell>
          <cell r="G279">
            <v>0</v>
          </cell>
          <cell r="H279">
            <v>0</v>
          </cell>
          <cell r="J279">
            <v>28800</v>
          </cell>
          <cell r="K279">
            <v>0</v>
          </cell>
          <cell r="L279">
            <v>0</v>
          </cell>
        </row>
        <row r="280">
          <cell r="F280">
            <v>212</v>
          </cell>
          <cell r="G280">
            <v>0</v>
          </cell>
          <cell r="H280">
            <v>0</v>
          </cell>
          <cell r="J280">
            <v>212</v>
          </cell>
          <cell r="K280">
            <v>0</v>
          </cell>
          <cell r="L280">
            <v>0</v>
          </cell>
        </row>
        <row r="281">
          <cell r="F281">
            <v>255</v>
          </cell>
          <cell r="G281">
            <v>0</v>
          </cell>
          <cell r="H281">
            <v>0</v>
          </cell>
          <cell r="J281">
            <v>255</v>
          </cell>
          <cell r="K281">
            <v>0</v>
          </cell>
          <cell r="L281">
            <v>0</v>
          </cell>
        </row>
        <row r="282">
          <cell r="F282">
            <v>308</v>
          </cell>
          <cell r="G282">
            <v>0</v>
          </cell>
          <cell r="H282">
            <v>0</v>
          </cell>
          <cell r="J282">
            <v>308</v>
          </cell>
          <cell r="K282">
            <v>0</v>
          </cell>
          <cell r="L282">
            <v>0</v>
          </cell>
        </row>
        <row r="283">
          <cell r="F283">
            <v>361</v>
          </cell>
          <cell r="G283">
            <v>0</v>
          </cell>
          <cell r="H283">
            <v>0</v>
          </cell>
          <cell r="J283">
            <v>361</v>
          </cell>
          <cell r="K283">
            <v>0</v>
          </cell>
          <cell r="L283">
            <v>0</v>
          </cell>
        </row>
        <row r="284">
          <cell r="F284">
            <v>403</v>
          </cell>
          <cell r="G284">
            <v>0</v>
          </cell>
          <cell r="H284">
            <v>0</v>
          </cell>
          <cell r="J284">
            <v>403</v>
          </cell>
          <cell r="K284">
            <v>0</v>
          </cell>
          <cell r="L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</row>
        <row r="287">
          <cell r="F287">
            <v>832</v>
          </cell>
          <cell r="G287">
            <v>0</v>
          </cell>
          <cell r="H287">
            <v>0</v>
          </cell>
          <cell r="J287">
            <v>832</v>
          </cell>
          <cell r="K287">
            <v>0</v>
          </cell>
          <cell r="L287">
            <v>0</v>
          </cell>
        </row>
        <row r="288">
          <cell r="F288">
            <v>450</v>
          </cell>
          <cell r="G288">
            <v>0</v>
          </cell>
          <cell r="H288">
            <v>0</v>
          </cell>
          <cell r="J288">
            <v>450</v>
          </cell>
          <cell r="K288">
            <v>0</v>
          </cell>
          <cell r="L288">
            <v>0</v>
          </cell>
        </row>
        <row r="289">
          <cell r="F289">
            <v>440</v>
          </cell>
          <cell r="G289">
            <v>0</v>
          </cell>
          <cell r="H289">
            <v>0</v>
          </cell>
          <cell r="J289">
            <v>440</v>
          </cell>
          <cell r="K289">
            <v>0</v>
          </cell>
          <cell r="L289">
            <v>0</v>
          </cell>
        </row>
        <row r="290">
          <cell r="F290">
            <v>495</v>
          </cell>
          <cell r="G290">
            <v>0</v>
          </cell>
          <cell r="H290">
            <v>0</v>
          </cell>
          <cell r="J290">
            <v>495</v>
          </cell>
          <cell r="K290">
            <v>0</v>
          </cell>
          <cell r="L290">
            <v>0</v>
          </cell>
        </row>
        <row r="291">
          <cell r="F291">
            <v>190</v>
          </cell>
          <cell r="G291">
            <v>0</v>
          </cell>
          <cell r="H291">
            <v>0</v>
          </cell>
          <cell r="J291">
            <v>190</v>
          </cell>
          <cell r="K291">
            <v>0</v>
          </cell>
          <cell r="L291">
            <v>0</v>
          </cell>
        </row>
        <row r="292">
          <cell r="F292">
            <v>150</v>
          </cell>
          <cell r="G292">
            <v>0</v>
          </cell>
          <cell r="H292">
            <v>0</v>
          </cell>
          <cell r="J292">
            <v>150</v>
          </cell>
          <cell r="K292">
            <v>0</v>
          </cell>
          <cell r="L292">
            <v>0</v>
          </cell>
        </row>
        <row r="293">
          <cell r="F293">
            <v>230</v>
          </cell>
          <cell r="G293">
            <v>0</v>
          </cell>
          <cell r="H293">
            <v>0</v>
          </cell>
          <cell r="J293">
            <v>230</v>
          </cell>
          <cell r="K293">
            <v>0</v>
          </cell>
          <cell r="L293">
            <v>0</v>
          </cell>
        </row>
        <row r="294">
          <cell r="F294">
            <v>1200</v>
          </cell>
          <cell r="G294">
            <v>0</v>
          </cell>
          <cell r="H294">
            <v>0</v>
          </cell>
          <cell r="J294">
            <v>1200</v>
          </cell>
          <cell r="K294">
            <v>0</v>
          </cell>
          <cell r="L294">
            <v>0</v>
          </cell>
        </row>
        <row r="295">
          <cell r="F295">
            <v>1530</v>
          </cell>
          <cell r="G295">
            <v>0</v>
          </cell>
          <cell r="H295">
            <v>0</v>
          </cell>
          <cell r="J295">
            <v>1530</v>
          </cell>
          <cell r="K295">
            <v>0</v>
          </cell>
          <cell r="L295">
            <v>0</v>
          </cell>
        </row>
        <row r="296">
          <cell r="F296">
            <v>1650</v>
          </cell>
          <cell r="G296">
            <v>0</v>
          </cell>
          <cell r="H296">
            <v>0</v>
          </cell>
          <cell r="J296">
            <v>1650</v>
          </cell>
          <cell r="K296">
            <v>0</v>
          </cell>
          <cell r="L296">
            <v>0</v>
          </cell>
        </row>
        <row r="297">
          <cell r="F297">
            <v>2330</v>
          </cell>
          <cell r="G297">
            <v>0</v>
          </cell>
          <cell r="H297">
            <v>0</v>
          </cell>
          <cell r="J297">
            <v>2330</v>
          </cell>
          <cell r="K297">
            <v>0</v>
          </cell>
          <cell r="L297">
            <v>0</v>
          </cell>
        </row>
        <row r="298">
          <cell r="F298">
            <v>2590</v>
          </cell>
          <cell r="G298">
            <v>0</v>
          </cell>
          <cell r="H298">
            <v>0</v>
          </cell>
          <cell r="J298">
            <v>2590</v>
          </cell>
          <cell r="K298">
            <v>0</v>
          </cell>
          <cell r="L298">
            <v>0</v>
          </cell>
        </row>
        <row r="299">
          <cell r="F299">
            <v>3820</v>
          </cell>
          <cell r="G299">
            <v>0</v>
          </cell>
          <cell r="H299">
            <v>0</v>
          </cell>
          <cell r="J299">
            <v>3820</v>
          </cell>
          <cell r="K299">
            <v>0</v>
          </cell>
          <cell r="L299">
            <v>0</v>
          </cell>
        </row>
        <row r="300">
          <cell r="F300">
            <v>3960</v>
          </cell>
          <cell r="G300">
            <v>0</v>
          </cell>
          <cell r="H300">
            <v>0</v>
          </cell>
          <cell r="J300">
            <v>3960</v>
          </cell>
          <cell r="K300">
            <v>0</v>
          </cell>
          <cell r="L300">
            <v>0</v>
          </cell>
        </row>
        <row r="301">
          <cell r="F301">
            <v>5850</v>
          </cell>
          <cell r="G301">
            <v>0</v>
          </cell>
          <cell r="H301">
            <v>0</v>
          </cell>
          <cell r="J301">
            <v>5850</v>
          </cell>
          <cell r="K301">
            <v>0</v>
          </cell>
          <cell r="L301">
            <v>0</v>
          </cell>
        </row>
        <row r="302">
          <cell r="F302">
            <v>7950</v>
          </cell>
          <cell r="G302">
            <v>0</v>
          </cell>
          <cell r="H302">
            <v>0</v>
          </cell>
          <cell r="J302">
            <v>7950</v>
          </cell>
          <cell r="K302">
            <v>0</v>
          </cell>
          <cell r="L302">
            <v>0</v>
          </cell>
        </row>
        <row r="303">
          <cell r="F303">
            <v>9180</v>
          </cell>
          <cell r="G303">
            <v>0</v>
          </cell>
          <cell r="H303">
            <v>0</v>
          </cell>
          <cell r="J303">
            <v>9180</v>
          </cell>
          <cell r="K303">
            <v>0</v>
          </cell>
          <cell r="L303">
            <v>0</v>
          </cell>
        </row>
        <row r="304">
          <cell r="F304">
            <v>12100</v>
          </cell>
          <cell r="G304">
            <v>0</v>
          </cell>
          <cell r="H304">
            <v>0</v>
          </cell>
          <cell r="J304">
            <v>12100</v>
          </cell>
          <cell r="K304">
            <v>0</v>
          </cell>
          <cell r="L304">
            <v>0</v>
          </cell>
        </row>
        <row r="305">
          <cell r="F305">
            <v>3900</v>
          </cell>
          <cell r="G305">
            <v>0</v>
          </cell>
          <cell r="H305">
            <v>0</v>
          </cell>
          <cell r="J305">
            <v>3900</v>
          </cell>
          <cell r="K305">
            <v>0</v>
          </cell>
          <cell r="L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F309">
            <v>8500</v>
          </cell>
          <cell r="G309">
            <v>0</v>
          </cell>
          <cell r="H309">
            <v>0</v>
          </cell>
          <cell r="J309">
            <v>8500</v>
          </cell>
          <cell r="K309">
            <v>0</v>
          </cell>
          <cell r="L309">
            <v>0</v>
          </cell>
        </row>
        <row r="310">
          <cell r="F310">
            <v>9000</v>
          </cell>
          <cell r="G310">
            <v>0</v>
          </cell>
          <cell r="H310">
            <v>0</v>
          </cell>
          <cell r="J310">
            <v>9000</v>
          </cell>
          <cell r="K310">
            <v>0</v>
          </cell>
          <cell r="L310">
            <v>0</v>
          </cell>
        </row>
        <row r="311">
          <cell r="F311">
            <v>9600</v>
          </cell>
          <cell r="G311">
            <v>0</v>
          </cell>
          <cell r="H311">
            <v>0</v>
          </cell>
          <cell r="J311">
            <v>9600</v>
          </cell>
          <cell r="K311">
            <v>0</v>
          </cell>
          <cell r="L311">
            <v>0</v>
          </cell>
        </row>
        <row r="312">
          <cell r="F312">
            <v>13800</v>
          </cell>
          <cell r="G312">
            <v>0</v>
          </cell>
          <cell r="H312">
            <v>0</v>
          </cell>
          <cell r="J312">
            <v>13800</v>
          </cell>
          <cell r="K312">
            <v>0</v>
          </cell>
          <cell r="L312">
            <v>0</v>
          </cell>
        </row>
        <row r="313">
          <cell r="F313">
            <v>17690</v>
          </cell>
          <cell r="G313">
            <v>0</v>
          </cell>
          <cell r="H313">
            <v>0</v>
          </cell>
          <cell r="J313">
            <v>17690</v>
          </cell>
          <cell r="K313">
            <v>0</v>
          </cell>
          <cell r="L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F316">
            <v>5000</v>
          </cell>
          <cell r="G316">
            <v>0</v>
          </cell>
          <cell r="H316">
            <v>0</v>
          </cell>
          <cell r="J316">
            <v>5000</v>
          </cell>
          <cell r="K316">
            <v>0</v>
          </cell>
          <cell r="L316">
            <v>0</v>
          </cell>
        </row>
        <row r="317">
          <cell r="F317">
            <v>7100</v>
          </cell>
          <cell r="G317">
            <v>0</v>
          </cell>
          <cell r="H317">
            <v>0</v>
          </cell>
          <cell r="J317">
            <v>7100</v>
          </cell>
          <cell r="K317">
            <v>0</v>
          </cell>
          <cell r="L317">
            <v>0</v>
          </cell>
        </row>
        <row r="318">
          <cell r="F318">
            <v>10390</v>
          </cell>
          <cell r="G318">
            <v>0</v>
          </cell>
          <cell r="H318">
            <v>0</v>
          </cell>
          <cell r="J318">
            <v>10390</v>
          </cell>
          <cell r="K318">
            <v>0</v>
          </cell>
          <cell r="L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</row>
        <row r="320">
          <cell r="F320">
            <v>23990</v>
          </cell>
          <cell r="G320">
            <v>0</v>
          </cell>
          <cell r="H320">
            <v>0</v>
          </cell>
          <cell r="J320">
            <v>23990</v>
          </cell>
          <cell r="K320">
            <v>0</v>
          </cell>
          <cell r="L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</row>
        <row r="322">
          <cell r="F322">
            <v>4000</v>
          </cell>
          <cell r="G322">
            <v>0</v>
          </cell>
          <cell r="H322">
            <v>0</v>
          </cell>
          <cell r="J322">
            <v>4000</v>
          </cell>
          <cell r="K322">
            <v>0</v>
          </cell>
          <cell r="L322">
            <v>0</v>
          </cell>
        </row>
        <row r="323">
          <cell r="F323">
            <v>11200</v>
          </cell>
          <cell r="G323">
            <v>0</v>
          </cell>
          <cell r="H323">
            <v>0</v>
          </cell>
          <cell r="J323">
            <v>11200</v>
          </cell>
          <cell r="K323">
            <v>0</v>
          </cell>
          <cell r="L323">
            <v>0</v>
          </cell>
        </row>
        <row r="324">
          <cell r="F324">
            <v>15100</v>
          </cell>
          <cell r="G324">
            <v>0</v>
          </cell>
          <cell r="H324">
            <v>0</v>
          </cell>
          <cell r="J324">
            <v>15100</v>
          </cell>
          <cell r="K324">
            <v>0</v>
          </cell>
          <cell r="L324">
            <v>0</v>
          </cell>
        </row>
        <row r="325">
          <cell r="F325">
            <v>11200</v>
          </cell>
          <cell r="G325">
            <v>0</v>
          </cell>
          <cell r="H325">
            <v>0</v>
          </cell>
          <cell r="J325">
            <v>11200</v>
          </cell>
          <cell r="K325">
            <v>0</v>
          </cell>
          <cell r="L325">
            <v>0</v>
          </cell>
        </row>
        <row r="326">
          <cell r="F326">
            <v>14080</v>
          </cell>
          <cell r="G326">
            <v>0</v>
          </cell>
          <cell r="H326">
            <v>0</v>
          </cell>
          <cell r="J326">
            <v>14080</v>
          </cell>
          <cell r="K326">
            <v>0</v>
          </cell>
          <cell r="L326">
            <v>0</v>
          </cell>
        </row>
        <row r="327">
          <cell r="F327">
            <v>20800</v>
          </cell>
          <cell r="G327">
            <v>0</v>
          </cell>
          <cell r="H327">
            <v>0</v>
          </cell>
          <cell r="J327">
            <v>20800</v>
          </cell>
          <cell r="K327">
            <v>0</v>
          </cell>
          <cell r="L327">
            <v>0</v>
          </cell>
        </row>
        <row r="328">
          <cell r="F328">
            <v>31390</v>
          </cell>
          <cell r="G328">
            <v>0</v>
          </cell>
          <cell r="H328">
            <v>0</v>
          </cell>
          <cell r="J328">
            <v>31390</v>
          </cell>
          <cell r="K328">
            <v>0</v>
          </cell>
          <cell r="L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F330">
            <v>26000</v>
          </cell>
          <cell r="G330">
            <v>0</v>
          </cell>
          <cell r="H330">
            <v>0</v>
          </cell>
          <cell r="J330">
            <v>26000</v>
          </cell>
          <cell r="K330">
            <v>0</v>
          </cell>
          <cell r="L330">
            <v>0</v>
          </cell>
        </row>
        <row r="331">
          <cell r="F331">
            <v>17600</v>
          </cell>
          <cell r="G331">
            <v>0</v>
          </cell>
          <cell r="H331">
            <v>0</v>
          </cell>
          <cell r="J331">
            <v>17600</v>
          </cell>
          <cell r="K331">
            <v>0</v>
          </cell>
          <cell r="L331">
            <v>0</v>
          </cell>
        </row>
        <row r="332">
          <cell r="F332">
            <v>37050</v>
          </cell>
          <cell r="G332">
            <v>0</v>
          </cell>
          <cell r="H332">
            <v>0</v>
          </cell>
          <cell r="J332">
            <v>37050</v>
          </cell>
          <cell r="K332">
            <v>0</v>
          </cell>
          <cell r="L332">
            <v>0</v>
          </cell>
        </row>
        <row r="333">
          <cell r="F333">
            <v>30800</v>
          </cell>
          <cell r="G333">
            <v>0</v>
          </cell>
          <cell r="H333">
            <v>0</v>
          </cell>
          <cell r="J333">
            <v>30800</v>
          </cell>
          <cell r="K333">
            <v>0</v>
          </cell>
          <cell r="L333">
            <v>0</v>
          </cell>
        </row>
        <row r="334">
          <cell r="F334">
            <v>42540</v>
          </cell>
          <cell r="G334">
            <v>0</v>
          </cell>
          <cell r="H334">
            <v>0</v>
          </cell>
          <cell r="J334">
            <v>42540</v>
          </cell>
          <cell r="K334">
            <v>0</v>
          </cell>
          <cell r="L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F336">
            <v>36200</v>
          </cell>
          <cell r="G336">
            <v>0</v>
          </cell>
          <cell r="H336">
            <v>0</v>
          </cell>
          <cell r="J336">
            <v>36200</v>
          </cell>
          <cell r="K336">
            <v>0</v>
          </cell>
          <cell r="L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F340">
            <v>32820</v>
          </cell>
          <cell r="G340">
            <v>0</v>
          </cell>
          <cell r="H340">
            <v>0</v>
          </cell>
          <cell r="J340">
            <v>32820</v>
          </cell>
          <cell r="K340">
            <v>0</v>
          </cell>
          <cell r="L340">
            <v>0</v>
          </cell>
        </row>
        <row r="341">
          <cell r="F341">
            <v>1600</v>
          </cell>
          <cell r="G341">
            <v>0</v>
          </cell>
          <cell r="H341">
            <v>0</v>
          </cell>
          <cell r="J341">
            <v>1600</v>
          </cell>
          <cell r="K341">
            <v>0</v>
          </cell>
          <cell r="L341">
            <v>0</v>
          </cell>
        </row>
        <row r="342">
          <cell r="F342">
            <v>11010</v>
          </cell>
          <cell r="G342">
            <v>0</v>
          </cell>
          <cell r="H342">
            <v>0</v>
          </cell>
          <cell r="J342">
            <v>11010</v>
          </cell>
          <cell r="K342">
            <v>0</v>
          </cell>
          <cell r="L342">
            <v>0</v>
          </cell>
        </row>
        <row r="343">
          <cell r="F343">
            <v>18500</v>
          </cell>
          <cell r="G343">
            <v>0</v>
          </cell>
          <cell r="H343">
            <v>0</v>
          </cell>
          <cell r="J343">
            <v>18500</v>
          </cell>
          <cell r="K343">
            <v>0</v>
          </cell>
          <cell r="L343">
            <v>0</v>
          </cell>
        </row>
        <row r="344">
          <cell r="F344">
            <v>12370</v>
          </cell>
          <cell r="G344">
            <v>0</v>
          </cell>
          <cell r="H344">
            <v>0</v>
          </cell>
          <cell r="J344">
            <v>12370</v>
          </cell>
          <cell r="K344">
            <v>0</v>
          </cell>
          <cell r="L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</row>
        <row r="352">
          <cell r="F352">
            <v>1000</v>
          </cell>
          <cell r="G352">
            <v>0</v>
          </cell>
          <cell r="H352">
            <v>0</v>
          </cell>
          <cell r="J352">
            <v>1000</v>
          </cell>
          <cell r="K352">
            <v>0</v>
          </cell>
          <cell r="L352">
            <v>0</v>
          </cell>
        </row>
        <row r="353">
          <cell r="F353">
            <v>100</v>
          </cell>
          <cell r="G353">
            <v>0</v>
          </cell>
          <cell r="H353">
            <v>0</v>
          </cell>
          <cell r="J353">
            <v>100</v>
          </cell>
          <cell r="K353">
            <v>0</v>
          </cell>
          <cell r="L353">
            <v>0</v>
          </cell>
        </row>
        <row r="354">
          <cell r="F354">
            <v>1950</v>
          </cell>
          <cell r="G354">
            <v>0</v>
          </cell>
          <cell r="H354">
            <v>0</v>
          </cell>
          <cell r="J354">
            <v>1950</v>
          </cell>
          <cell r="K354">
            <v>0</v>
          </cell>
          <cell r="L354">
            <v>0</v>
          </cell>
        </row>
        <row r="355">
          <cell r="F355">
            <v>150</v>
          </cell>
          <cell r="G355">
            <v>0</v>
          </cell>
          <cell r="H355">
            <v>0</v>
          </cell>
          <cell r="J355">
            <v>150</v>
          </cell>
          <cell r="K355">
            <v>0</v>
          </cell>
          <cell r="L355">
            <v>0</v>
          </cell>
        </row>
        <row r="356">
          <cell r="F356">
            <v>300</v>
          </cell>
          <cell r="G356">
            <v>0</v>
          </cell>
          <cell r="H356">
            <v>0</v>
          </cell>
          <cell r="J356">
            <v>300</v>
          </cell>
          <cell r="K356">
            <v>0</v>
          </cell>
          <cell r="L356">
            <v>0</v>
          </cell>
        </row>
        <row r="357">
          <cell r="F357">
            <v>600</v>
          </cell>
          <cell r="G357">
            <v>0</v>
          </cell>
          <cell r="H357">
            <v>0</v>
          </cell>
          <cell r="J357">
            <v>600</v>
          </cell>
          <cell r="K357">
            <v>0</v>
          </cell>
          <cell r="L357">
            <v>0</v>
          </cell>
        </row>
        <row r="358">
          <cell r="F358">
            <v>7200</v>
          </cell>
          <cell r="G358">
            <v>0</v>
          </cell>
          <cell r="H358">
            <v>0</v>
          </cell>
          <cell r="J358">
            <v>7200</v>
          </cell>
          <cell r="K358">
            <v>0</v>
          </cell>
          <cell r="L358">
            <v>0</v>
          </cell>
        </row>
        <row r="359">
          <cell r="F359">
            <v>2100</v>
          </cell>
          <cell r="G359">
            <v>0</v>
          </cell>
          <cell r="H359">
            <v>0</v>
          </cell>
          <cell r="J359">
            <v>2100</v>
          </cell>
          <cell r="K359">
            <v>0</v>
          </cell>
          <cell r="L359">
            <v>0</v>
          </cell>
        </row>
        <row r="360">
          <cell r="F360">
            <v>2700</v>
          </cell>
          <cell r="G360">
            <v>0</v>
          </cell>
          <cell r="H360">
            <v>0</v>
          </cell>
          <cell r="J360">
            <v>2700</v>
          </cell>
          <cell r="K360">
            <v>0</v>
          </cell>
          <cell r="L360">
            <v>0</v>
          </cell>
        </row>
        <row r="361">
          <cell r="F361">
            <v>3300</v>
          </cell>
          <cell r="G361">
            <v>0</v>
          </cell>
          <cell r="H361">
            <v>0</v>
          </cell>
          <cell r="J361">
            <v>3300</v>
          </cell>
          <cell r="K361">
            <v>0</v>
          </cell>
          <cell r="L361">
            <v>0</v>
          </cell>
        </row>
        <row r="362">
          <cell r="F362">
            <v>3780</v>
          </cell>
          <cell r="G362">
            <v>0</v>
          </cell>
          <cell r="H362">
            <v>0</v>
          </cell>
          <cell r="J362">
            <v>3780</v>
          </cell>
          <cell r="K362">
            <v>0</v>
          </cell>
          <cell r="L362">
            <v>0</v>
          </cell>
        </row>
        <row r="363">
          <cell r="F363">
            <v>13500</v>
          </cell>
          <cell r="G363">
            <v>0</v>
          </cell>
          <cell r="H363">
            <v>0</v>
          </cell>
          <cell r="J363">
            <v>13500</v>
          </cell>
          <cell r="K363">
            <v>0</v>
          </cell>
          <cell r="L363">
            <v>0</v>
          </cell>
        </row>
        <row r="364">
          <cell r="F364">
            <v>100</v>
          </cell>
          <cell r="G364">
            <v>0</v>
          </cell>
          <cell r="H364">
            <v>0</v>
          </cell>
          <cell r="J364">
            <v>100</v>
          </cell>
          <cell r="K364">
            <v>0</v>
          </cell>
          <cell r="L364">
            <v>0</v>
          </cell>
        </row>
        <row r="365">
          <cell r="F365">
            <v>280</v>
          </cell>
          <cell r="G365">
            <v>0</v>
          </cell>
          <cell r="H365">
            <v>0</v>
          </cell>
          <cell r="J365">
            <v>280</v>
          </cell>
          <cell r="K365">
            <v>0</v>
          </cell>
          <cell r="L365">
            <v>0</v>
          </cell>
        </row>
        <row r="366">
          <cell r="F366">
            <v>140</v>
          </cell>
          <cell r="G366">
            <v>0</v>
          </cell>
          <cell r="H366">
            <v>0</v>
          </cell>
          <cell r="J366">
            <v>140</v>
          </cell>
          <cell r="K366">
            <v>0</v>
          </cell>
          <cell r="L366">
            <v>0</v>
          </cell>
        </row>
        <row r="367">
          <cell r="F367">
            <v>2800</v>
          </cell>
          <cell r="G367">
            <v>0</v>
          </cell>
          <cell r="H367">
            <v>0</v>
          </cell>
          <cell r="J367">
            <v>2800</v>
          </cell>
          <cell r="K367">
            <v>0</v>
          </cell>
          <cell r="L367">
            <v>0</v>
          </cell>
        </row>
        <row r="368">
          <cell r="F368">
            <v>140</v>
          </cell>
          <cell r="G368">
            <v>0</v>
          </cell>
          <cell r="H368">
            <v>0</v>
          </cell>
          <cell r="J368">
            <v>140</v>
          </cell>
          <cell r="K368">
            <v>0</v>
          </cell>
          <cell r="L368">
            <v>0</v>
          </cell>
        </row>
        <row r="369">
          <cell r="F369">
            <v>7900</v>
          </cell>
          <cell r="G369">
            <v>0</v>
          </cell>
          <cell r="H369">
            <v>0</v>
          </cell>
          <cell r="J369">
            <v>7900</v>
          </cell>
          <cell r="K369">
            <v>0</v>
          </cell>
          <cell r="L369">
            <v>0</v>
          </cell>
        </row>
        <row r="370">
          <cell r="F370">
            <v>8100</v>
          </cell>
          <cell r="G370">
            <v>0</v>
          </cell>
          <cell r="H370">
            <v>0</v>
          </cell>
          <cell r="J370">
            <v>8100</v>
          </cell>
          <cell r="K370">
            <v>0</v>
          </cell>
          <cell r="L370">
            <v>0</v>
          </cell>
        </row>
        <row r="371">
          <cell r="F371">
            <v>8000</v>
          </cell>
          <cell r="G371">
            <v>0</v>
          </cell>
          <cell r="H371">
            <v>0</v>
          </cell>
          <cell r="J371">
            <v>8000</v>
          </cell>
          <cell r="K371">
            <v>0</v>
          </cell>
          <cell r="L371">
            <v>0</v>
          </cell>
        </row>
        <row r="372">
          <cell r="F372">
            <v>0</v>
          </cell>
          <cell r="G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F373">
            <v>66500</v>
          </cell>
          <cell r="G373">
            <v>0</v>
          </cell>
          <cell r="H373">
            <v>0</v>
          </cell>
          <cell r="J373">
            <v>66500</v>
          </cell>
          <cell r="K373">
            <v>0</v>
          </cell>
          <cell r="L373">
            <v>0</v>
          </cell>
        </row>
        <row r="374">
          <cell r="F374">
            <v>0</v>
          </cell>
          <cell r="G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F375">
            <v>2650</v>
          </cell>
          <cell r="G375">
            <v>0</v>
          </cell>
          <cell r="H375">
            <v>0</v>
          </cell>
          <cell r="J375">
            <v>2650</v>
          </cell>
          <cell r="K375">
            <v>0</v>
          </cell>
          <cell r="L375">
            <v>0</v>
          </cell>
        </row>
        <row r="376">
          <cell r="F376">
            <v>4500</v>
          </cell>
          <cell r="G376">
            <v>0</v>
          </cell>
          <cell r="H376">
            <v>0</v>
          </cell>
          <cell r="J376">
            <v>4500</v>
          </cell>
          <cell r="K376">
            <v>0</v>
          </cell>
          <cell r="L376">
            <v>0</v>
          </cell>
        </row>
        <row r="377">
          <cell r="F377">
            <v>6500</v>
          </cell>
          <cell r="G377">
            <v>0</v>
          </cell>
          <cell r="H377">
            <v>0</v>
          </cell>
          <cell r="J377">
            <v>6500</v>
          </cell>
          <cell r="K377">
            <v>0</v>
          </cell>
          <cell r="L377">
            <v>0</v>
          </cell>
        </row>
        <row r="378">
          <cell r="F378">
            <v>550</v>
          </cell>
          <cell r="G378">
            <v>0</v>
          </cell>
          <cell r="H378">
            <v>0</v>
          </cell>
          <cell r="J378">
            <v>550</v>
          </cell>
          <cell r="K378">
            <v>0</v>
          </cell>
          <cell r="L378">
            <v>0</v>
          </cell>
        </row>
        <row r="379">
          <cell r="F379">
            <v>700</v>
          </cell>
          <cell r="G379">
            <v>0</v>
          </cell>
          <cell r="H379">
            <v>0</v>
          </cell>
          <cell r="J379">
            <v>700</v>
          </cell>
          <cell r="K379">
            <v>0</v>
          </cell>
          <cell r="L379">
            <v>0</v>
          </cell>
        </row>
        <row r="380">
          <cell r="F380">
            <v>200000</v>
          </cell>
          <cell r="G380">
            <v>0</v>
          </cell>
          <cell r="H380">
            <v>0</v>
          </cell>
          <cell r="J380">
            <v>200000</v>
          </cell>
          <cell r="K380">
            <v>0</v>
          </cell>
          <cell r="L380">
            <v>0</v>
          </cell>
        </row>
        <row r="381">
          <cell r="F381">
            <v>25000</v>
          </cell>
          <cell r="G381">
            <v>0</v>
          </cell>
          <cell r="H381">
            <v>0</v>
          </cell>
          <cell r="J381">
            <v>25000</v>
          </cell>
          <cell r="K381">
            <v>0</v>
          </cell>
          <cell r="L381">
            <v>0</v>
          </cell>
        </row>
        <row r="382">
          <cell r="F382">
            <v>72000</v>
          </cell>
          <cell r="G382">
            <v>0</v>
          </cell>
          <cell r="H382">
            <v>0</v>
          </cell>
          <cell r="J382">
            <v>72000</v>
          </cell>
          <cell r="K382">
            <v>0</v>
          </cell>
          <cell r="L382">
            <v>0</v>
          </cell>
        </row>
        <row r="383">
          <cell r="F383">
            <v>90000</v>
          </cell>
          <cell r="G383">
            <v>0</v>
          </cell>
          <cell r="H383">
            <v>0</v>
          </cell>
          <cell r="J383">
            <v>90000</v>
          </cell>
          <cell r="K383">
            <v>0</v>
          </cell>
          <cell r="L383">
            <v>0</v>
          </cell>
        </row>
        <row r="384">
          <cell r="F384">
            <v>61000</v>
          </cell>
          <cell r="G384">
            <v>0</v>
          </cell>
          <cell r="H384">
            <v>0</v>
          </cell>
          <cell r="J384">
            <v>61000</v>
          </cell>
          <cell r="K384">
            <v>0</v>
          </cell>
          <cell r="L384">
            <v>0</v>
          </cell>
        </row>
        <row r="385">
          <cell r="F385">
            <v>68000</v>
          </cell>
          <cell r="G385">
            <v>0</v>
          </cell>
          <cell r="H385">
            <v>0</v>
          </cell>
          <cell r="J385">
            <v>68000</v>
          </cell>
          <cell r="K385">
            <v>0</v>
          </cell>
          <cell r="L385">
            <v>0</v>
          </cell>
        </row>
        <row r="386">
          <cell r="F386">
            <v>90000</v>
          </cell>
          <cell r="G386">
            <v>0</v>
          </cell>
          <cell r="H386">
            <v>0</v>
          </cell>
          <cell r="J386">
            <v>90000</v>
          </cell>
          <cell r="K386">
            <v>0</v>
          </cell>
          <cell r="L386">
            <v>0</v>
          </cell>
        </row>
        <row r="387">
          <cell r="F387">
            <v>2571</v>
          </cell>
          <cell r="G387">
            <v>0</v>
          </cell>
          <cell r="H387">
            <v>0</v>
          </cell>
          <cell r="J387">
            <v>2571</v>
          </cell>
          <cell r="K387">
            <v>0</v>
          </cell>
          <cell r="L387">
            <v>0</v>
          </cell>
        </row>
        <row r="388">
          <cell r="F388">
            <v>3857</v>
          </cell>
          <cell r="G388">
            <v>0</v>
          </cell>
          <cell r="H388">
            <v>0</v>
          </cell>
          <cell r="J388">
            <v>3857</v>
          </cell>
          <cell r="K388">
            <v>0</v>
          </cell>
          <cell r="L388">
            <v>0</v>
          </cell>
        </row>
        <row r="389">
          <cell r="F389">
            <v>5142</v>
          </cell>
          <cell r="G389">
            <v>0</v>
          </cell>
          <cell r="H389">
            <v>0</v>
          </cell>
          <cell r="J389">
            <v>5142</v>
          </cell>
          <cell r="K389">
            <v>0</v>
          </cell>
          <cell r="L389">
            <v>0</v>
          </cell>
        </row>
        <row r="390">
          <cell r="F390">
            <v>3960</v>
          </cell>
          <cell r="G390">
            <v>0</v>
          </cell>
          <cell r="H390">
            <v>0</v>
          </cell>
          <cell r="J390">
            <v>3960</v>
          </cell>
          <cell r="K390">
            <v>0</v>
          </cell>
          <cell r="L390">
            <v>0</v>
          </cell>
        </row>
        <row r="391">
          <cell r="F391">
            <v>4590</v>
          </cell>
          <cell r="G391">
            <v>0</v>
          </cell>
          <cell r="H391">
            <v>0</v>
          </cell>
          <cell r="J391">
            <v>4590</v>
          </cell>
          <cell r="K391">
            <v>0</v>
          </cell>
          <cell r="L391">
            <v>0</v>
          </cell>
        </row>
        <row r="392">
          <cell r="F392">
            <v>5400</v>
          </cell>
          <cell r="G392">
            <v>0</v>
          </cell>
          <cell r="H392">
            <v>0</v>
          </cell>
          <cell r="J392">
            <v>5400</v>
          </cell>
          <cell r="K392">
            <v>0</v>
          </cell>
          <cell r="L392">
            <v>0</v>
          </cell>
        </row>
        <row r="393">
          <cell r="F393">
            <v>2828</v>
          </cell>
          <cell r="G393">
            <v>0</v>
          </cell>
          <cell r="H393">
            <v>0</v>
          </cell>
          <cell r="J393">
            <v>2828</v>
          </cell>
          <cell r="K393">
            <v>0</v>
          </cell>
          <cell r="L393">
            <v>0</v>
          </cell>
        </row>
        <row r="394">
          <cell r="F394">
            <v>1600</v>
          </cell>
          <cell r="G394">
            <v>0</v>
          </cell>
          <cell r="H394">
            <v>0</v>
          </cell>
          <cell r="J394">
            <v>1600</v>
          </cell>
          <cell r="K394">
            <v>0</v>
          </cell>
          <cell r="L394">
            <v>0</v>
          </cell>
        </row>
        <row r="395">
          <cell r="F395">
            <v>2240</v>
          </cell>
          <cell r="G395">
            <v>0</v>
          </cell>
          <cell r="H395">
            <v>0</v>
          </cell>
          <cell r="J395">
            <v>2240</v>
          </cell>
          <cell r="K395">
            <v>0</v>
          </cell>
          <cell r="L395">
            <v>0</v>
          </cell>
        </row>
        <row r="396">
          <cell r="F396">
            <v>0</v>
          </cell>
          <cell r="G396">
            <v>0</v>
          </cell>
          <cell r="H396">
            <v>0</v>
          </cell>
          <cell r="J396">
            <v>0</v>
          </cell>
          <cell r="K396">
            <v>0</v>
          </cell>
          <cell r="L396">
            <v>0</v>
          </cell>
        </row>
        <row r="397">
          <cell r="F397">
            <v>410</v>
          </cell>
          <cell r="G397">
            <v>0</v>
          </cell>
          <cell r="H397">
            <v>0</v>
          </cell>
          <cell r="J397">
            <v>410</v>
          </cell>
          <cell r="K397">
            <v>0</v>
          </cell>
          <cell r="L397">
            <v>0</v>
          </cell>
        </row>
        <row r="398">
          <cell r="F398">
            <v>530</v>
          </cell>
          <cell r="G398">
            <v>0</v>
          </cell>
          <cell r="H398">
            <v>0</v>
          </cell>
          <cell r="J398">
            <v>530</v>
          </cell>
          <cell r="K398">
            <v>0</v>
          </cell>
          <cell r="L398">
            <v>0</v>
          </cell>
        </row>
        <row r="399">
          <cell r="F399">
            <v>1335</v>
          </cell>
          <cell r="G399">
            <v>0</v>
          </cell>
          <cell r="H399">
            <v>0</v>
          </cell>
          <cell r="J399">
            <v>1335</v>
          </cell>
          <cell r="K399">
            <v>0</v>
          </cell>
          <cell r="L399">
            <v>0</v>
          </cell>
        </row>
        <row r="400">
          <cell r="F400">
            <v>1080</v>
          </cell>
          <cell r="G400">
            <v>0</v>
          </cell>
          <cell r="H400">
            <v>0</v>
          </cell>
          <cell r="J400">
            <v>1080</v>
          </cell>
          <cell r="K400">
            <v>0</v>
          </cell>
          <cell r="L400">
            <v>0</v>
          </cell>
        </row>
        <row r="401">
          <cell r="F401">
            <v>1364</v>
          </cell>
          <cell r="G401">
            <v>0</v>
          </cell>
          <cell r="H401">
            <v>0</v>
          </cell>
          <cell r="J401">
            <v>1364</v>
          </cell>
          <cell r="K401">
            <v>0</v>
          </cell>
          <cell r="L401">
            <v>0</v>
          </cell>
        </row>
        <row r="402">
          <cell r="F402">
            <v>774</v>
          </cell>
          <cell r="G402">
            <v>0</v>
          </cell>
          <cell r="H402">
            <v>0</v>
          </cell>
          <cell r="J402">
            <v>774</v>
          </cell>
          <cell r="K402">
            <v>0</v>
          </cell>
          <cell r="L402">
            <v>0</v>
          </cell>
        </row>
        <row r="403">
          <cell r="F403">
            <v>60000</v>
          </cell>
          <cell r="G403">
            <v>0</v>
          </cell>
          <cell r="H403">
            <v>0</v>
          </cell>
          <cell r="J403">
            <v>60000</v>
          </cell>
          <cell r="K403">
            <v>0</v>
          </cell>
          <cell r="L403">
            <v>0</v>
          </cell>
        </row>
        <row r="404">
          <cell r="F404">
            <v>1166</v>
          </cell>
          <cell r="G404">
            <v>0</v>
          </cell>
          <cell r="H404">
            <v>0</v>
          </cell>
          <cell r="J404">
            <v>1166</v>
          </cell>
          <cell r="K404">
            <v>0</v>
          </cell>
          <cell r="L404">
            <v>0</v>
          </cell>
        </row>
        <row r="405">
          <cell r="F405">
            <v>2920</v>
          </cell>
          <cell r="G405">
            <v>0</v>
          </cell>
          <cell r="H405">
            <v>0</v>
          </cell>
          <cell r="J405">
            <v>2920</v>
          </cell>
          <cell r="K405">
            <v>0</v>
          </cell>
          <cell r="L405">
            <v>0</v>
          </cell>
        </row>
        <row r="406">
          <cell r="F406">
            <v>2500</v>
          </cell>
          <cell r="G406">
            <v>0</v>
          </cell>
          <cell r="H406">
            <v>0</v>
          </cell>
          <cell r="J406">
            <v>2500</v>
          </cell>
          <cell r="K406">
            <v>0</v>
          </cell>
          <cell r="L406">
            <v>0</v>
          </cell>
        </row>
        <row r="407">
          <cell r="F407">
            <v>0</v>
          </cell>
          <cell r="G407">
            <v>0</v>
          </cell>
          <cell r="H407">
            <v>0</v>
          </cell>
          <cell r="J407">
            <v>0</v>
          </cell>
          <cell r="K407">
            <v>0</v>
          </cell>
          <cell r="L407">
            <v>0</v>
          </cell>
        </row>
        <row r="408">
          <cell r="F408">
            <v>820</v>
          </cell>
          <cell r="G408">
            <v>0</v>
          </cell>
          <cell r="H408">
            <v>0</v>
          </cell>
          <cell r="J408">
            <v>820</v>
          </cell>
          <cell r="K408">
            <v>0</v>
          </cell>
          <cell r="L408">
            <v>0</v>
          </cell>
        </row>
        <row r="409">
          <cell r="F409">
            <v>820</v>
          </cell>
          <cell r="G409">
            <v>0</v>
          </cell>
          <cell r="H409">
            <v>0</v>
          </cell>
          <cell r="J409">
            <v>820</v>
          </cell>
          <cell r="K409">
            <v>0</v>
          </cell>
          <cell r="L409">
            <v>0</v>
          </cell>
        </row>
        <row r="410">
          <cell r="F410">
            <v>0</v>
          </cell>
          <cell r="G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</row>
        <row r="411">
          <cell r="F411">
            <v>0</v>
          </cell>
          <cell r="G411">
            <v>0</v>
          </cell>
          <cell r="H411">
            <v>0</v>
          </cell>
          <cell r="J411">
            <v>0</v>
          </cell>
          <cell r="K411">
            <v>0</v>
          </cell>
          <cell r="L411">
            <v>0</v>
          </cell>
        </row>
        <row r="412">
          <cell r="F412">
            <v>58000</v>
          </cell>
          <cell r="G412">
            <v>0</v>
          </cell>
          <cell r="H412">
            <v>0</v>
          </cell>
          <cell r="J412">
            <v>58000</v>
          </cell>
          <cell r="K412">
            <v>0</v>
          </cell>
          <cell r="L412">
            <v>0</v>
          </cell>
        </row>
        <row r="413">
          <cell r="F413">
            <v>45000</v>
          </cell>
          <cell r="G413">
            <v>0</v>
          </cell>
          <cell r="H413">
            <v>0</v>
          </cell>
          <cell r="J413">
            <v>45000</v>
          </cell>
          <cell r="K413">
            <v>0</v>
          </cell>
          <cell r="L413">
            <v>0</v>
          </cell>
        </row>
        <row r="414">
          <cell r="F414">
            <v>52000</v>
          </cell>
          <cell r="G414">
            <v>0</v>
          </cell>
          <cell r="H414">
            <v>0</v>
          </cell>
          <cell r="J414">
            <v>52000</v>
          </cell>
          <cell r="K414">
            <v>0</v>
          </cell>
          <cell r="L414">
            <v>0</v>
          </cell>
        </row>
        <row r="415">
          <cell r="F415">
            <v>35000</v>
          </cell>
          <cell r="G415">
            <v>0</v>
          </cell>
          <cell r="H415">
            <v>0</v>
          </cell>
          <cell r="J415">
            <v>35000</v>
          </cell>
          <cell r="K415">
            <v>0</v>
          </cell>
          <cell r="L415">
            <v>0</v>
          </cell>
        </row>
        <row r="416">
          <cell r="F416">
            <v>53000</v>
          </cell>
          <cell r="G416">
            <v>0</v>
          </cell>
          <cell r="H416">
            <v>0</v>
          </cell>
          <cell r="J416">
            <v>53000</v>
          </cell>
          <cell r="K416">
            <v>0</v>
          </cell>
          <cell r="L416">
            <v>0</v>
          </cell>
        </row>
        <row r="417">
          <cell r="F417">
            <v>93000</v>
          </cell>
          <cell r="G417">
            <v>0</v>
          </cell>
          <cell r="H417">
            <v>0</v>
          </cell>
          <cell r="J417">
            <v>93000</v>
          </cell>
          <cell r="K417">
            <v>0</v>
          </cell>
          <cell r="L417">
            <v>0</v>
          </cell>
        </row>
        <row r="418">
          <cell r="F418">
            <v>5000</v>
          </cell>
          <cell r="G418">
            <v>0</v>
          </cell>
          <cell r="H418">
            <v>0</v>
          </cell>
          <cell r="J418">
            <v>5000</v>
          </cell>
          <cell r="K418">
            <v>0</v>
          </cell>
          <cell r="L418">
            <v>0</v>
          </cell>
        </row>
        <row r="419">
          <cell r="F419">
            <v>26000</v>
          </cell>
          <cell r="G419">
            <v>0</v>
          </cell>
          <cell r="H419">
            <v>0</v>
          </cell>
          <cell r="J419">
            <v>26000</v>
          </cell>
          <cell r="K419">
            <v>0</v>
          </cell>
          <cell r="L419">
            <v>0</v>
          </cell>
        </row>
        <row r="420">
          <cell r="F420">
            <v>12000</v>
          </cell>
          <cell r="G420">
            <v>0</v>
          </cell>
          <cell r="H420">
            <v>0</v>
          </cell>
          <cell r="J420">
            <v>12000</v>
          </cell>
          <cell r="K420">
            <v>0</v>
          </cell>
          <cell r="L420">
            <v>0</v>
          </cell>
        </row>
        <row r="421">
          <cell r="F421">
            <v>78000</v>
          </cell>
          <cell r="G421">
            <v>0</v>
          </cell>
          <cell r="H421">
            <v>0</v>
          </cell>
          <cell r="J421">
            <v>78000</v>
          </cell>
          <cell r="K421">
            <v>0</v>
          </cell>
          <cell r="L421">
            <v>0</v>
          </cell>
        </row>
        <row r="422">
          <cell r="F422">
            <v>0</v>
          </cell>
          <cell r="G422">
            <v>0</v>
          </cell>
          <cell r="H422">
            <v>0</v>
          </cell>
          <cell r="J422">
            <v>0</v>
          </cell>
          <cell r="K422">
            <v>0</v>
          </cell>
          <cell r="L422">
            <v>0</v>
          </cell>
        </row>
        <row r="423">
          <cell r="F423">
            <v>785224</v>
          </cell>
          <cell r="G423">
            <v>0</v>
          </cell>
          <cell r="H423">
            <v>0</v>
          </cell>
          <cell r="I423">
            <v>0</v>
          </cell>
          <cell r="J423">
            <v>785224</v>
          </cell>
          <cell r="K423">
            <v>0</v>
          </cell>
          <cell r="L423">
            <v>0</v>
          </cell>
          <cell r="M423">
            <v>0</v>
          </cell>
        </row>
        <row r="424">
          <cell r="F424">
            <v>372734</v>
          </cell>
          <cell r="G424">
            <v>0</v>
          </cell>
          <cell r="H424">
            <v>0</v>
          </cell>
          <cell r="I424">
            <v>0</v>
          </cell>
          <cell r="J424">
            <v>372734</v>
          </cell>
          <cell r="K424">
            <v>0</v>
          </cell>
          <cell r="L424">
            <v>0</v>
          </cell>
          <cell r="M424">
            <v>0</v>
          </cell>
        </row>
        <row r="425">
          <cell r="F425">
            <v>244417</v>
          </cell>
          <cell r="G425">
            <v>0</v>
          </cell>
          <cell r="H425">
            <v>0</v>
          </cell>
          <cell r="I425">
            <v>0</v>
          </cell>
          <cell r="J425">
            <v>244417</v>
          </cell>
          <cell r="K425">
            <v>0</v>
          </cell>
          <cell r="L425">
            <v>0</v>
          </cell>
          <cell r="M425">
            <v>0</v>
          </cell>
        </row>
        <row r="426"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</row>
        <row r="427">
          <cell r="F427">
            <v>4700</v>
          </cell>
          <cell r="G427">
            <v>0</v>
          </cell>
          <cell r="H427">
            <v>0</v>
          </cell>
          <cell r="I427">
            <v>0</v>
          </cell>
          <cell r="J427">
            <v>4700</v>
          </cell>
          <cell r="K427">
            <v>0</v>
          </cell>
          <cell r="L427">
            <v>0</v>
          </cell>
          <cell r="M427">
            <v>0</v>
          </cell>
        </row>
        <row r="428">
          <cell r="F428">
            <v>2350</v>
          </cell>
          <cell r="G428">
            <v>0</v>
          </cell>
          <cell r="H428">
            <v>0</v>
          </cell>
          <cell r="I428">
            <v>0</v>
          </cell>
          <cell r="J428">
            <v>2350</v>
          </cell>
          <cell r="K428">
            <v>0</v>
          </cell>
          <cell r="L428">
            <v>0</v>
          </cell>
          <cell r="M428">
            <v>0</v>
          </cell>
        </row>
        <row r="429">
          <cell r="F429">
            <v>17000</v>
          </cell>
          <cell r="G429">
            <v>0</v>
          </cell>
          <cell r="H429">
            <v>0</v>
          </cell>
          <cell r="I429">
            <v>0</v>
          </cell>
          <cell r="J429">
            <v>17000</v>
          </cell>
          <cell r="K429">
            <v>0</v>
          </cell>
          <cell r="L429">
            <v>0</v>
          </cell>
          <cell r="M429">
            <v>0</v>
          </cell>
        </row>
        <row r="430">
          <cell r="F430">
            <v>19000</v>
          </cell>
          <cell r="G430">
            <v>0</v>
          </cell>
          <cell r="H430">
            <v>0</v>
          </cell>
          <cell r="I430">
            <v>0</v>
          </cell>
          <cell r="J430">
            <v>19000</v>
          </cell>
          <cell r="K430">
            <v>0</v>
          </cell>
          <cell r="L430">
            <v>0</v>
          </cell>
          <cell r="M430">
            <v>0</v>
          </cell>
        </row>
        <row r="431">
          <cell r="F431">
            <v>42000</v>
          </cell>
          <cell r="G431">
            <v>0</v>
          </cell>
          <cell r="H431">
            <v>0</v>
          </cell>
          <cell r="I431">
            <v>0</v>
          </cell>
          <cell r="J431">
            <v>42000</v>
          </cell>
          <cell r="K431">
            <v>0</v>
          </cell>
          <cell r="L431">
            <v>0</v>
          </cell>
          <cell r="M431">
            <v>0</v>
          </cell>
        </row>
        <row r="432">
          <cell r="F432">
            <v>40000</v>
          </cell>
          <cell r="G432">
            <v>0</v>
          </cell>
          <cell r="H432">
            <v>0</v>
          </cell>
          <cell r="I432">
            <v>0</v>
          </cell>
          <cell r="J432">
            <v>40000</v>
          </cell>
          <cell r="K432">
            <v>0</v>
          </cell>
          <cell r="L432">
            <v>0</v>
          </cell>
          <cell r="M432">
            <v>0</v>
          </cell>
        </row>
        <row r="433">
          <cell r="F433">
            <v>60000</v>
          </cell>
          <cell r="G433">
            <v>0</v>
          </cell>
          <cell r="H433">
            <v>0</v>
          </cell>
          <cell r="I433">
            <v>0</v>
          </cell>
          <cell r="J433">
            <v>60000</v>
          </cell>
          <cell r="K433">
            <v>0</v>
          </cell>
          <cell r="L433">
            <v>0</v>
          </cell>
          <cell r="M433">
            <v>0</v>
          </cell>
        </row>
        <row r="434">
          <cell r="F434">
            <v>20000</v>
          </cell>
          <cell r="G434">
            <v>0</v>
          </cell>
          <cell r="H434">
            <v>0</v>
          </cell>
          <cell r="I434">
            <v>0</v>
          </cell>
          <cell r="J434">
            <v>20000</v>
          </cell>
          <cell r="K434">
            <v>0</v>
          </cell>
          <cell r="L434">
            <v>0</v>
          </cell>
          <cell r="M434">
            <v>0</v>
          </cell>
        </row>
        <row r="435">
          <cell r="F435">
            <v>50000</v>
          </cell>
          <cell r="G435">
            <v>0</v>
          </cell>
          <cell r="H435">
            <v>0</v>
          </cell>
          <cell r="I435">
            <v>0</v>
          </cell>
          <cell r="J435">
            <v>50000</v>
          </cell>
          <cell r="K435">
            <v>0</v>
          </cell>
          <cell r="L435">
            <v>0</v>
          </cell>
          <cell r="M435">
            <v>0</v>
          </cell>
        </row>
        <row r="436">
          <cell r="F436">
            <v>63000</v>
          </cell>
          <cell r="G436">
            <v>0</v>
          </cell>
          <cell r="H436">
            <v>0</v>
          </cell>
          <cell r="I436">
            <v>0</v>
          </cell>
          <cell r="J436">
            <v>63000</v>
          </cell>
          <cell r="K436">
            <v>0</v>
          </cell>
          <cell r="L436">
            <v>0</v>
          </cell>
          <cell r="M436">
            <v>0</v>
          </cell>
        </row>
        <row r="437">
          <cell r="F437">
            <v>887</v>
          </cell>
          <cell r="G437">
            <v>0</v>
          </cell>
          <cell r="H437">
            <v>0</v>
          </cell>
          <cell r="I437">
            <v>0</v>
          </cell>
          <cell r="J437">
            <v>887</v>
          </cell>
          <cell r="K437">
            <v>0</v>
          </cell>
          <cell r="L437">
            <v>0</v>
          </cell>
          <cell r="M437">
            <v>0</v>
          </cell>
        </row>
        <row r="438">
          <cell r="F438">
            <v>23000</v>
          </cell>
          <cell r="G438">
            <v>0</v>
          </cell>
          <cell r="H438">
            <v>0</v>
          </cell>
          <cell r="I438">
            <v>0</v>
          </cell>
          <cell r="J438">
            <v>23000</v>
          </cell>
          <cell r="K438">
            <v>0</v>
          </cell>
          <cell r="L438">
            <v>0</v>
          </cell>
          <cell r="M438">
            <v>0</v>
          </cell>
        </row>
        <row r="439">
          <cell r="F439">
            <v>27000</v>
          </cell>
          <cell r="G439">
            <v>0</v>
          </cell>
          <cell r="H439">
            <v>0</v>
          </cell>
          <cell r="I439">
            <v>0</v>
          </cell>
          <cell r="J439">
            <v>27000</v>
          </cell>
          <cell r="K439">
            <v>0</v>
          </cell>
          <cell r="L439">
            <v>0</v>
          </cell>
          <cell r="M439">
            <v>0</v>
          </cell>
        </row>
        <row r="440">
          <cell r="F440">
            <v>50000</v>
          </cell>
          <cell r="G440">
            <v>0</v>
          </cell>
          <cell r="H440">
            <v>0</v>
          </cell>
          <cell r="I440">
            <v>0</v>
          </cell>
          <cell r="J440">
            <v>50000</v>
          </cell>
          <cell r="K440">
            <v>0</v>
          </cell>
          <cell r="L440">
            <v>0</v>
          </cell>
          <cell r="M440">
            <v>0</v>
          </cell>
        </row>
        <row r="441">
          <cell r="F441">
            <v>44000</v>
          </cell>
          <cell r="G441">
            <v>0</v>
          </cell>
          <cell r="H441">
            <v>0</v>
          </cell>
          <cell r="I441">
            <v>0</v>
          </cell>
          <cell r="J441">
            <v>44000</v>
          </cell>
          <cell r="K441">
            <v>0</v>
          </cell>
          <cell r="L441">
            <v>0</v>
          </cell>
          <cell r="M441">
            <v>0</v>
          </cell>
        </row>
        <row r="442">
          <cell r="F442">
            <v>57400</v>
          </cell>
          <cell r="G442">
            <v>0</v>
          </cell>
          <cell r="H442">
            <v>0</v>
          </cell>
          <cell r="I442">
            <v>0</v>
          </cell>
          <cell r="J442">
            <v>57400</v>
          </cell>
          <cell r="K442">
            <v>0</v>
          </cell>
          <cell r="L442">
            <v>0</v>
          </cell>
          <cell r="M442">
            <v>0</v>
          </cell>
        </row>
        <row r="443">
          <cell r="F443">
            <v>192000</v>
          </cell>
          <cell r="G443">
            <v>0</v>
          </cell>
          <cell r="H443">
            <v>0</v>
          </cell>
          <cell r="I443">
            <v>0</v>
          </cell>
          <cell r="J443">
            <v>192000</v>
          </cell>
          <cell r="K443">
            <v>0</v>
          </cell>
          <cell r="L443">
            <v>0</v>
          </cell>
          <cell r="M443">
            <v>0</v>
          </cell>
        </row>
        <row r="444">
          <cell r="F444">
            <v>98100</v>
          </cell>
          <cell r="G444">
            <v>0</v>
          </cell>
          <cell r="H444">
            <v>0</v>
          </cell>
          <cell r="I444">
            <v>0</v>
          </cell>
          <cell r="J444">
            <v>98100</v>
          </cell>
          <cell r="K444">
            <v>0</v>
          </cell>
          <cell r="L444">
            <v>0</v>
          </cell>
          <cell r="M444">
            <v>0</v>
          </cell>
        </row>
        <row r="445">
          <cell r="F445">
            <v>142000</v>
          </cell>
          <cell r="G445">
            <v>0</v>
          </cell>
          <cell r="H445">
            <v>0</v>
          </cell>
          <cell r="I445">
            <v>0</v>
          </cell>
          <cell r="J445">
            <v>142000</v>
          </cell>
          <cell r="K445">
            <v>0</v>
          </cell>
          <cell r="L445">
            <v>0</v>
          </cell>
          <cell r="M445">
            <v>0</v>
          </cell>
        </row>
        <row r="446">
          <cell r="F446">
            <v>192000</v>
          </cell>
          <cell r="G446">
            <v>0</v>
          </cell>
          <cell r="H446">
            <v>0</v>
          </cell>
          <cell r="I446">
            <v>0</v>
          </cell>
          <cell r="J446">
            <v>192000</v>
          </cell>
          <cell r="K446">
            <v>0</v>
          </cell>
          <cell r="L446">
            <v>0</v>
          </cell>
          <cell r="M446">
            <v>0</v>
          </cell>
        </row>
        <row r="447">
          <cell r="F447">
            <v>23000</v>
          </cell>
          <cell r="G447">
            <v>0</v>
          </cell>
          <cell r="H447">
            <v>0</v>
          </cell>
          <cell r="I447">
            <v>0</v>
          </cell>
          <cell r="J447">
            <v>23000</v>
          </cell>
          <cell r="K447">
            <v>0</v>
          </cell>
          <cell r="L447">
            <v>0</v>
          </cell>
          <cell r="M447">
            <v>0</v>
          </cell>
        </row>
        <row r="448">
          <cell r="F448">
            <v>31600</v>
          </cell>
          <cell r="G448">
            <v>0</v>
          </cell>
          <cell r="H448">
            <v>0</v>
          </cell>
          <cell r="I448">
            <v>0</v>
          </cell>
          <cell r="J448">
            <v>31600</v>
          </cell>
          <cell r="K448">
            <v>0</v>
          </cell>
          <cell r="L448">
            <v>0</v>
          </cell>
          <cell r="M448">
            <v>0</v>
          </cell>
        </row>
        <row r="449"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</row>
        <row r="450">
          <cell r="F450">
            <v>850000</v>
          </cell>
          <cell r="G450">
            <v>0</v>
          </cell>
          <cell r="H450">
            <v>0</v>
          </cell>
          <cell r="I450">
            <v>0</v>
          </cell>
          <cell r="J450">
            <v>850000</v>
          </cell>
          <cell r="K450">
            <v>0</v>
          </cell>
          <cell r="L450">
            <v>0</v>
          </cell>
          <cell r="M450">
            <v>0</v>
          </cell>
        </row>
        <row r="451">
          <cell r="F451">
            <v>9450000</v>
          </cell>
          <cell r="G451">
            <v>0</v>
          </cell>
          <cell r="H451">
            <v>0</v>
          </cell>
          <cell r="I451">
            <v>0</v>
          </cell>
          <cell r="J451">
            <v>9450000</v>
          </cell>
          <cell r="K451">
            <v>0</v>
          </cell>
          <cell r="L451">
            <v>0</v>
          </cell>
          <cell r="M451">
            <v>0</v>
          </cell>
        </row>
        <row r="452">
          <cell r="F452">
            <v>20000</v>
          </cell>
          <cell r="G452">
            <v>0</v>
          </cell>
          <cell r="H452">
            <v>0</v>
          </cell>
          <cell r="I452">
            <v>0</v>
          </cell>
          <cell r="J452">
            <v>20000</v>
          </cell>
          <cell r="K452">
            <v>0</v>
          </cell>
          <cell r="L452">
            <v>0</v>
          </cell>
          <cell r="M452">
            <v>0</v>
          </cell>
        </row>
        <row r="453">
          <cell r="F453">
            <v>24800</v>
          </cell>
          <cell r="G453">
            <v>0</v>
          </cell>
          <cell r="H453">
            <v>0</v>
          </cell>
          <cell r="I453">
            <v>0</v>
          </cell>
          <cell r="J453">
            <v>24800</v>
          </cell>
          <cell r="K453">
            <v>0</v>
          </cell>
          <cell r="L453">
            <v>0</v>
          </cell>
          <cell r="M453">
            <v>0</v>
          </cell>
        </row>
        <row r="454">
          <cell r="F454">
            <v>130000</v>
          </cell>
          <cell r="G454">
            <v>0</v>
          </cell>
          <cell r="H454">
            <v>0</v>
          </cell>
          <cell r="I454">
            <v>0</v>
          </cell>
          <cell r="J454">
            <v>130000</v>
          </cell>
          <cell r="K454">
            <v>0</v>
          </cell>
          <cell r="L454">
            <v>0</v>
          </cell>
          <cell r="M454">
            <v>0</v>
          </cell>
        </row>
        <row r="455">
          <cell r="F455">
            <v>150000</v>
          </cell>
          <cell r="G455">
            <v>0</v>
          </cell>
          <cell r="H455">
            <v>0</v>
          </cell>
          <cell r="I455">
            <v>0</v>
          </cell>
          <cell r="J455">
            <v>150000</v>
          </cell>
          <cell r="K455">
            <v>0</v>
          </cell>
          <cell r="L455">
            <v>0</v>
          </cell>
          <cell r="M455">
            <v>0</v>
          </cell>
        </row>
        <row r="456">
          <cell r="F456">
            <v>160000</v>
          </cell>
          <cell r="G456">
            <v>0</v>
          </cell>
          <cell r="H456">
            <v>0</v>
          </cell>
          <cell r="I456">
            <v>0</v>
          </cell>
          <cell r="J456">
            <v>160000</v>
          </cell>
          <cell r="K456">
            <v>0</v>
          </cell>
          <cell r="L456">
            <v>0</v>
          </cell>
          <cell r="M456">
            <v>0</v>
          </cell>
        </row>
        <row r="457">
          <cell r="F457">
            <v>140000</v>
          </cell>
          <cell r="G457">
            <v>0</v>
          </cell>
          <cell r="H457">
            <v>0</v>
          </cell>
          <cell r="I457">
            <v>0</v>
          </cell>
          <cell r="J457">
            <v>140000</v>
          </cell>
          <cell r="K457">
            <v>0</v>
          </cell>
          <cell r="L457">
            <v>0</v>
          </cell>
          <cell r="M457">
            <v>0</v>
          </cell>
        </row>
        <row r="458">
          <cell r="F458">
            <v>100000</v>
          </cell>
          <cell r="G458">
            <v>0</v>
          </cell>
          <cell r="H458">
            <v>0</v>
          </cell>
          <cell r="I458">
            <v>0</v>
          </cell>
          <cell r="J458">
            <v>100000</v>
          </cell>
          <cell r="K458">
            <v>0</v>
          </cell>
          <cell r="L458">
            <v>0</v>
          </cell>
          <cell r="M458">
            <v>0</v>
          </cell>
        </row>
        <row r="459">
          <cell r="F459">
            <v>264</v>
          </cell>
          <cell r="G459">
            <v>0</v>
          </cell>
          <cell r="H459">
            <v>0</v>
          </cell>
          <cell r="I459">
            <v>0</v>
          </cell>
          <cell r="J459">
            <v>264</v>
          </cell>
          <cell r="K459">
            <v>0</v>
          </cell>
          <cell r="L459">
            <v>0</v>
          </cell>
          <cell r="M459">
            <v>0</v>
          </cell>
        </row>
        <row r="460">
          <cell r="F460">
            <v>60000</v>
          </cell>
          <cell r="G460">
            <v>0</v>
          </cell>
          <cell r="H460">
            <v>0</v>
          </cell>
          <cell r="I460">
            <v>0</v>
          </cell>
          <cell r="J460">
            <v>60000</v>
          </cell>
          <cell r="K460">
            <v>0</v>
          </cell>
          <cell r="L460">
            <v>0</v>
          </cell>
          <cell r="M460">
            <v>0</v>
          </cell>
        </row>
        <row r="461">
          <cell r="F461">
            <v>6000</v>
          </cell>
          <cell r="G461">
            <v>0</v>
          </cell>
          <cell r="H461">
            <v>0</v>
          </cell>
          <cell r="I461">
            <v>0</v>
          </cell>
          <cell r="J461">
            <v>6000</v>
          </cell>
          <cell r="K461">
            <v>0</v>
          </cell>
          <cell r="L461">
            <v>0</v>
          </cell>
          <cell r="M461">
            <v>0</v>
          </cell>
        </row>
        <row r="462">
          <cell r="F462">
            <v>6000</v>
          </cell>
          <cell r="G462">
            <v>0</v>
          </cell>
          <cell r="H462">
            <v>0</v>
          </cell>
          <cell r="I462">
            <v>0</v>
          </cell>
          <cell r="J462">
            <v>6000</v>
          </cell>
          <cell r="K462">
            <v>0</v>
          </cell>
          <cell r="L462">
            <v>0</v>
          </cell>
          <cell r="M462">
            <v>0</v>
          </cell>
        </row>
        <row r="463">
          <cell r="F463">
            <v>65000</v>
          </cell>
          <cell r="G463">
            <v>0</v>
          </cell>
          <cell r="H463">
            <v>0</v>
          </cell>
          <cell r="I463">
            <v>0</v>
          </cell>
          <cell r="J463">
            <v>65000</v>
          </cell>
          <cell r="K463">
            <v>0</v>
          </cell>
          <cell r="L463">
            <v>0</v>
          </cell>
          <cell r="M463">
            <v>0</v>
          </cell>
        </row>
        <row r="464">
          <cell r="F464">
            <v>16000</v>
          </cell>
          <cell r="G464">
            <v>0</v>
          </cell>
          <cell r="H464">
            <v>0</v>
          </cell>
          <cell r="I464">
            <v>0</v>
          </cell>
          <cell r="J464">
            <v>16000</v>
          </cell>
          <cell r="K464">
            <v>0</v>
          </cell>
          <cell r="L464">
            <v>0</v>
          </cell>
          <cell r="M464">
            <v>0</v>
          </cell>
        </row>
        <row r="465">
          <cell r="F465">
            <v>4500</v>
          </cell>
          <cell r="G465">
            <v>0</v>
          </cell>
          <cell r="H465">
            <v>0</v>
          </cell>
          <cell r="I465">
            <v>0</v>
          </cell>
          <cell r="J465">
            <v>4500</v>
          </cell>
          <cell r="K465">
            <v>0</v>
          </cell>
          <cell r="L465">
            <v>0</v>
          </cell>
          <cell r="M465">
            <v>0</v>
          </cell>
        </row>
        <row r="466">
          <cell r="F466">
            <v>6000</v>
          </cell>
          <cell r="G466">
            <v>0</v>
          </cell>
          <cell r="H466">
            <v>0</v>
          </cell>
          <cell r="I466">
            <v>0</v>
          </cell>
          <cell r="J466">
            <v>6000</v>
          </cell>
          <cell r="K466">
            <v>0</v>
          </cell>
          <cell r="L466">
            <v>0</v>
          </cell>
          <cell r="M466">
            <v>0</v>
          </cell>
        </row>
        <row r="467">
          <cell r="F467">
            <v>3300</v>
          </cell>
          <cell r="G467">
            <v>0</v>
          </cell>
          <cell r="H467">
            <v>0</v>
          </cell>
          <cell r="I467">
            <v>0</v>
          </cell>
          <cell r="J467">
            <v>3300</v>
          </cell>
          <cell r="K467">
            <v>0</v>
          </cell>
          <cell r="L467">
            <v>0</v>
          </cell>
          <cell r="M467">
            <v>0</v>
          </cell>
        </row>
        <row r="468">
          <cell r="F468">
            <v>2200</v>
          </cell>
          <cell r="G468">
            <v>0</v>
          </cell>
          <cell r="H468">
            <v>0</v>
          </cell>
          <cell r="I468">
            <v>0</v>
          </cell>
          <cell r="J468">
            <v>2200</v>
          </cell>
          <cell r="K468">
            <v>0</v>
          </cell>
          <cell r="L468">
            <v>0</v>
          </cell>
          <cell r="M468">
            <v>0</v>
          </cell>
        </row>
        <row r="469">
          <cell r="F469">
            <v>2700</v>
          </cell>
          <cell r="G469">
            <v>0</v>
          </cell>
          <cell r="H469">
            <v>0</v>
          </cell>
          <cell r="I469">
            <v>0</v>
          </cell>
          <cell r="J469">
            <v>2700</v>
          </cell>
          <cell r="K469">
            <v>0</v>
          </cell>
          <cell r="L469">
            <v>0</v>
          </cell>
          <cell r="M469">
            <v>0</v>
          </cell>
        </row>
        <row r="470">
          <cell r="F470">
            <v>1000</v>
          </cell>
          <cell r="G470">
            <v>0</v>
          </cell>
          <cell r="H470">
            <v>0</v>
          </cell>
          <cell r="I470">
            <v>0</v>
          </cell>
          <cell r="J470">
            <v>1000</v>
          </cell>
          <cell r="K470">
            <v>0</v>
          </cell>
          <cell r="L470">
            <v>0</v>
          </cell>
          <cell r="M470">
            <v>0</v>
          </cell>
        </row>
        <row r="471"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F474">
            <v>35000</v>
          </cell>
          <cell r="G474">
            <v>0</v>
          </cell>
          <cell r="H474">
            <v>0</v>
          </cell>
          <cell r="I474">
            <v>0</v>
          </cell>
          <cell r="J474">
            <v>35000</v>
          </cell>
          <cell r="K474">
            <v>0</v>
          </cell>
          <cell r="L474">
            <v>0</v>
          </cell>
          <cell r="M474">
            <v>0</v>
          </cell>
        </row>
        <row r="475">
          <cell r="F475">
            <v>30000</v>
          </cell>
          <cell r="G475">
            <v>0</v>
          </cell>
          <cell r="H475">
            <v>0</v>
          </cell>
          <cell r="I475">
            <v>0</v>
          </cell>
          <cell r="J475">
            <v>30000</v>
          </cell>
          <cell r="K475">
            <v>0</v>
          </cell>
          <cell r="L475">
            <v>0</v>
          </cell>
          <cell r="M475">
            <v>0</v>
          </cell>
        </row>
        <row r="476">
          <cell r="F476">
            <v>45000</v>
          </cell>
          <cell r="G476">
            <v>0</v>
          </cell>
          <cell r="H476">
            <v>0</v>
          </cell>
          <cell r="I476">
            <v>0</v>
          </cell>
          <cell r="J476">
            <v>45000</v>
          </cell>
          <cell r="K476">
            <v>0</v>
          </cell>
          <cell r="L476">
            <v>0</v>
          </cell>
          <cell r="M476">
            <v>0</v>
          </cell>
        </row>
        <row r="477">
          <cell r="F477">
            <v>5000</v>
          </cell>
          <cell r="G477">
            <v>0</v>
          </cell>
          <cell r="H477">
            <v>0</v>
          </cell>
          <cell r="I477">
            <v>0</v>
          </cell>
          <cell r="J477">
            <v>5000</v>
          </cell>
          <cell r="K477">
            <v>0</v>
          </cell>
          <cell r="L477">
            <v>0</v>
          </cell>
          <cell r="M477">
            <v>0</v>
          </cell>
        </row>
        <row r="478">
          <cell r="F478">
            <v>5000</v>
          </cell>
          <cell r="G478">
            <v>0</v>
          </cell>
          <cell r="H478">
            <v>0</v>
          </cell>
          <cell r="I478">
            <v>0</v>
          </cell>
          <cell r="J478">
            <v>5000</v>
          </cell>
          <cell r="K478">
            <v>0</v>
          </cell>
          <cell r="L478">
            <v>0</v>
          </cell>
          <cell r="M478">
            <v>0</v>
          </cell>
        </row>
        <row r="479">
          <cell r="F479">
            <v>20000</v>
          </cell>
          <cell r="G479">
            <v>0</v>
          </cell>
          <cell r="H479">
            <v>0</v>
          </cell>
          <cell r="I479">
            <v>0</v>
          </cell>
          <cell r="J479">
            <v>20000</v>
          </cell>
          <cell r="K479">
            <v>0</v>
          </cell>
          <cell r="L479">
            <v>0</v>
          </cell>
          <cell r="M479">
            <v>0</v>
          </cell>
        </row>
        <row r="480">
          <cell r="F480">
            <v>200000</v>
          </cell>
          <cell r="G480">
            <v>0</v>
          </cell>
          <cell r="H480">
            <v>0</v>
          </cell>
          <cell r="I480">
            <v>0</v>
          </cell>
          <cell r="J480">
            <v>200000</v>
          </cell>
          <cell r="K480">
            <v>0</v>
          </cell>
          <cell r="L480">
            <v>0</v>
          </cell>
          <cell r="M480">
            <v>0</v>
          </cell>
        </row>
        <row r="481">
          <cell r="F481">
            <v>350000</v>
          </cell>
          <cell r="G481">
            <v>0</v>
          </cell>
          <cell r="H481">
            <v>0</v>
          </cell>
          <cell r="I481">
            <v>0</v>
          </cell>
          <cell r="J481">
            <v>350000</v>
          </cell>
          <cell r="K481">
            <v>0</v>
          </cell>
          <cell r="L481">
            <v>0</v>
          </cell>
          <cell r="M481">
            <v>0</v>
          </cell>
        </row>
        <row r="482"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</row>
        <row r="483">
          <cell r="F483">
            <v>80000</v>
          </cell>
          <cell r="G483">
            <v>0</v>
          </cell>
          <cell r="H483">
            <v>0</v>
          </cell>
          <cell r="I483">
            <v>0</v>
          </cell>
          <cell r="J483">
            <v>80000</v>
          </cell>
          <cell r="K483">
            <v>0</v>
          </cell>
          <cell r="L483">
            <v>0</v>
          </cell>
          <cell r="M483">
            <v>0</v>
          </cell>
        </row>
        <row r="484"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</row>
        <row r="485"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</row>
        <row r="486"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</row>
        <row r="488"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</row>
        <row r="489">
          <cell r="F489">
            <v>4543000</v>
          </cell>
          <cell r="G489">
            <v>0</v>
          </cell>
          <cell r="H489">
            <v>0</v>
          </cell>
          <cell r="I489">
            <v>0</v>
          </cell>
          <cell r="J489">
            <v>4543000</v>
          </cell>
          <cell r="K489">
            <v>0</v>
          </cell>
          <cell r="L489">
            <v>0</v>
          </cell>
          <cell r="M489">
            <v>0</v>
          </cell>
        </row>
        <row r="490">
          <cell r="F490">
            <v>7490000</v>
          </cell>
          <cell r="G490">
            <v>0</v>
          </cell>
          <cell r="H490">
            <v>0</v>
          </cell>
          <cell r="I490">
            <v>0</v>
          </cell>
          <cell r="J490">
            <v>7490000</v>
          </cell>
          <cell r="K490">
            <v>0</v>
          </cell>
          <cell r="L490">
            <v>0</v>
          </cell>
          <cell r="M490">
            <v>0</v>
          </cell>
        </row>
        <row r="491"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</row>
        <row r="493"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</row>
        <row r="494"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</row>
        <row r="495">
          <cell r="F495">
            <v>5558</v>
          </cell>
          <cell r="G495">
            <v>0</v>
          </cell>
          <cell r="H495">
            <v>5558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</row>
        <row r="497"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F501">
            <v>5211</v>
          </cell>
          <cell r="G501">
            <v>0</v>
          </cell>
          <cell r="H501">
            <v>5211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F509">
            <v>3599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3599</v>
          </cell>
          <cell r="M509">
            <v>0</v>
          </cell>
        </row>
        <row r="510">
          <cell r="F510">
            <v>684</v>
          </cell>
          <cell r="G510">
            <v>0</v>
          </cell>
          <cell r="H510">
            <v>0</v>
          </cell>
          <cell r="I510">
            <v>0</v>
          </cell>
          <cell r="J510">
            <v>684</v>
          </cell>
          <cell r="K510">
            <v>0</v>
          </cell>
          <cell r="L510">
            <v>0</v>
          </cell>
          <cell r="M510">
            <v>0</v>
          </cell>
        </row>
        <row r="511">
          <cell r="F511">
            <v>2004</v>
          </cell>
          <cell r="G511">
            <v>0</v>
          </cell>
          <cell r="H511">
            <v>0</v>
          </cell>
          <cell r="I511">
            <v>0</v>
          </cell>
          <cell r="J511">
            <v>2004</v>
          </cell>
          <cell r="K511">
            <v>0</v>
          </cell>
          <cell r="L511">
            <v>0</v>
          </cell>
          <cell r="M511">
            <v>0</v>
          </cell>
        </row>
        <row r="512"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</row>
        <row r="520"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F521">
            <v>846000</v>
          </cell>
          <cell r="G521">
            <v>0</v>
          </cell>
          <cell r="H521">
            <v>0</v>
          </cell>
          <cell r="I521">
            <v>0</v>
          </cell>
          <cell r="J521">
            <v>846000</v>
          </cell>
          <cell r="K521">
            <v>0</v>
          </cell>
          <cell r="L521">
            <v>0</v>
          </cell>
          <cell r="M521">
            <v>0</v>
          </cell>
        </row>
        <row r="522">
          <cell r="F522">
            <v>250000</v>
          </cell>
          <cell r="G522">
            <v>0</v>
          </cell>
          <cell r="H522">
            <v>0</v>
          </cell>
          <cell r="I522">
            <v>0</v>
          </cell>
          <cell r="J522">
            <v>250000</v>
          </cell>
          <cell r="K522">
            <v>0</v>
          </cell>
          <cell r="L522">
            <v>0</v>
          </cell>
          <cell r="M522">
            <v>0</v>
          </cell>
        </row>
        <row r="523">
          <cell r="F523">
            <v>67000</v>
          </cell>
          <cell r="G523">
            <v>0</v>
          </cell>
          <cell r="H523">
            <v>0</v>
          </cell>
          <cell r="I523">
            <v>0</v>
          </cell>
          <cell r="J523">
            <v>67000</v>
          </cell>
          <cell r="K523">
            <v>0</v>
          </cell>
          <cell r="L523">
            <v>0</v>
          </cell>
          <cell r="M523">
            <v>0</v>
          </cell>
        </row>
        <row r="524"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</row>
        <row r="527">
          <cell r="F527">
            <v>177000</v>
          </cell>
          <cell r="G527">
            <v>0</v>
          </cell>
          <cell r="H527">
            <v>0</v>
          </cell>
          <cell r="I527">
            <v>0</v>
          </cell>
          <cell r="J527">
            <v>177000</v>
          </cell>
          <cell r="K527">
            <v>0</v>
          </cell>
          <cell r="L527">
            <v>0</v>
          </cell>
          <cell r="M527">
            <v>0</v>
          </cell>
        </row>
        <row r="528">
          <cell r="F528">
            <v>170000</v>
          </cell>
          <cell r="G528">
            <v>0</v>
          </cell>
          <cell r="H528">
            <v>0</v>
          </cell>
          <cell r="I528">
            <v>0</v>
          </cell>
          <cell r="J528">
            <v>170000</v>
          </cell>
          <cell r="K528">
            <v>0</v>
          </cell>
          <cell r="L528">
            <v>0</v>
          </cell>
          <cell r="M528">
            <v>0</v>
          </cell>
        </row>
        <row r="529"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F530">
            <v>53210</v>
          </cell>
          <cell r="G530">
            <v>0</v>
          </cell>
          <cell r="H530">
            <v>0</v>
          </cell>
          <cell r="I530">
            <v>0</v>
          </cell>
          <cell r="J530">
            <v>53210</v>
          </cell>
          <cell r="K530">
            <v>0</v>
          </cell>
          <cell r="L530">
            <v>0</v>
          </cell>
          <cell r="M530">
            <v>0</v>
          </cell>
        </row>
        <row r="531"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F532">
            <v>16500</v>
          </cell>
          <cell r="G532">
            <v>0</v>
          </cell>
          <cell r="H532">
            <v>0</v>
          </cell>
          <cell r="I532">
            <v>0</v>
          </cell>
          <cell r="J532">
            <v>16500</v>
          </cell>
          <cell r="K532">
            <v>0</v>
          </cell>
          <cell r="L532">
            <v>0</v>
          </cell>
          <cell r="M532">
            <v>0</v>
          </cell>
        </row>
        <row r="533">
          <cell r="F533">
            <v>17000</v>
          </cell>
          <cell r="G533">
            <v>0</v>
          </cell>
          <cell r="H533">
            <v>0</v>
          </cell>
          <cell r="I533">
            <v>0</v>
          </cell>
          <cell r="J533">
            <v>17000</v>
          </cell>
          <cell r="K533">
            <v>0</v>
          </cell>
          <cell r="L533">
            <v>0</v>
          </cell>
          <cell r="M533">
            <v>0</v>
          </cell>
        </row>
        <row r="534"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F535">
            <v>16500</v>
          </cell>
          <cell r="G535">
            <v>0</v>
          </cell>
          <cell r="H535">
            <v>0</v>
          </cell>
          <cell r="I535">
            <v>0</v>
          </cell>
          <cell r="J535">
            <v>16500</v>
          </cell>
          <cell r="K535">
            <v>0</v>
          </cell>
          <cell r="L535">
            <v>0</v>
          </cell>
          <cell r="M535">
            <v>0</v>
          </cell>
        </row>
        <row r="536">
          <cell r="F536">
            <v>17500</v>
          </cell>
          <cell r="G536">
            <v>0</v>
          </cell>
          <cell r="H536">
            <v>0</v>
          </cell>
          <cell r="I536">
            <v>0</v>
          </cell>
          <cell r="J536">
            <v>17500</v>
          </cell>
          <cell r="K536">
            <v>0</v>
          </cell>
          <cell r="L536">
            <v>0</v>
          </cell>
          <cell r="M536">
            <v>0</v>
          </cell>
        </row>
        <row r="537"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F539">
            <v>17400</v>
          </cell>
          <cell r="G539">
            <v>0</v>
          </cell>
          <cell r="H539">
            <v>0</v>
          </cell>
          <cell r="I539">
            <v>0</v>
          </cell>
          <cell r="J539">
            <v>17400</v>
          </cell>
          <cell r="K539">
            <v>0</v>
          </cell>
          <cell r="L539">
            <v>0</v>
          </cell>
          <cell r="M539">
            <v>0</v>
          </cell>
        </row>
        <row r="540"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F542">
            <v>17400</v>
          </cell>
          <cell r="G542">
            <v>0</v>
          </cell>
          <cell r="H542">
            <v>0</v>
          </cell>
          <cell r="I542">
            <v>0</v>
          </cell>
          <cell r="J542">
            <v>17400</v>
          </cell>
          <cell r="K542">
            <v>0</v>
          </cell>
          <cell r="L542">
            <v>0</v>
          </cell>
          <cell r="M542">
            <v>0</v>
          </cell>
        </row>
        <row r="543"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</row>
        <row r="551"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F553">
            <v>95600</v>
          </cell>
          <cell r="G553">
            <v>0</v>
          </cell>
          <cell r="H553">
            <v>0</v>
          </cell>
          <cell r="I553">
            <v>0</v>
          </cell>
          <cell r="J553">
            <v>95600</v>
          </cell>
          <cell r="K553">
            <v>0</v>
          </cell>
          <cell r="L553">
            <v>0</v>
          </cell>
          <cell r="M553">
            <v>0</v>
          </cell>
        </row>
        <row r="554">
          <cell r="F554">
            <v>56540</v>
          </cell>
          <cell r="G554">
            <v>0</v>
          </cell>
          <cell r="H554">
            <v>0</v>
          </cell>
          <cell r="I554">
            <v>0</v>
          </cell>
          <cell r="J554">
            <v>56540</v>
          </cell>
          <cell r="K554">
            <v>0</v>
          </cell>
          <cell r="L554">
            <v>0</v>
          </cell>
          <cell r="M554">
            <v>0</v>
          </cell>
        </row>
        <row r="555">
          <cell r="F555">
            <v>94780</v>
          </cell>
          <cell r="G555">
            <v>0</v>
          </cell>
          <cell r="H555">
            <v>0</v>
          </cell>
          <cell r="I555">
            <v>0</v>
          </cell>
          <cell r="J555">
            <v>94780</v>
          </cell>
          <cell r="K555">
            <v>0</v>
          </cell>
          <cell r="L555">
            <v>0</v>
          </cell>
          <cell r="M555">
            <v>0</v>
          </cell>
        </row>
        <row r="556">
          <cell r="F556">
            <v>179410</v>
          </cell>
          <cell r="G556">
            <v>0</v>
          </cell>
          <cell r="H556">
            <v>0</v>
          </cell>
          <cell r="I556">
            <v>0</v>
          </cell>
          <cell r="J556">
            <v>179410</v>
          </cell>
          <cell r="K556">
            <v>0</v>
          </cell>
          <cell r="L556">
            <v>0</v>
          </cell>
          <cell r="M556">
            <v>0</v>
          </cell>
        </row>
        <row r="557"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F558">
            <v>5500000</v>
          </cell>
          <cell r="G558">
            <v>0</v>
          </cell>
          <cell r="H558">
            <v>0</v>
          </cell>
          <cell r="I558">
            <v>0</v>
          </cell>
          <cell r="J558">
            <v>5500000</v>
          </cell>
          <cell r="K558">
            <v>0</v>
          </cell>
          <cell r="L558">
            <v>0</v>
          </cell>
          <cell r="M558">
            <v>0</v>
          </cell>
        </row>
        <row r="559"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F562">
            <v>3600</v>
          </cell>
          <cell r="G562">
            <v>0</v>
          </cell>
          <cell r="H562">
            <v>0</v>
          </cell>
          <cell r="I562">
            <v>0</v>
          </cell>
          <cell r="J562">
            <v>3600</v>
          </cell>
          <cell r="K562">
            <v>0</v>
          </cell>
          <cell r="L562">
            <v>0</v>
          </cell>
          <cell r="M562">
            <v>0</v>
          </cell>
        </row>
        <row r="563">
          <cell r="F563">
            <v>4865</v>
          </cell>
          <cell r="G563">
            <v>0</v>
          </cell>
          <cell r="H563">
            <v>0</v>
          </cell>
          <cell r="I563">
            <v>0</v>
          </cell>
          <cell r="J563">
            <v>4865</v>
          </cell>
          <cell r="K563">
            <v>0</v>
          </cell>
          <cell r="L563">
            <v>0</v>
          </cell>
          <cell r="M563">
            <v>0</v>
          </cell>
        </row>
        <row r="564">
          <cell r="F564">
            <v>4030</v>
          </cell>
          <cell r="G564">
            <v>0</v>
          </cell>
          <cell r="H564">
            <v>0</v>
          </cell>
          <cell r="I564">
            <v>0</v>
          </cell>
          <cell r="J564">
            <v>4030</v>
          </cell>
          <cell r="K564">
            <v>0</v>
          </cell>
          <cell r="L564">
            <v>0</v>
          </cell>
          <cell r="M564">
            <v>0</v>
          </cell>
        </row>
        <row r="565">
          <cell r="F565">
            <v>1740</v>
          </cell>
          <cell r="G565">
            <v>0</v>
          </cell>
          <cell r="H565">
            <v>0</v>
          </cell>
          <cell r="I565">
            <v>0</v>
          </cell>
          <cell r="J565">
            <v>1740</v>
          </cell>
          <cell r="K565">
            <v>0</v>
          </cell>
          <cell r="L565">
            <v>0</v>
          </cell>
          <cell r="M565">
            <v>0</v>
          </cell>
        </row>
        <row r="566">
          <cell r="F566">
            <v>897</v>
          </cell>
          <cell r="G566">
            <v>0</v>
          </cell>
          <cell r="H566">
            <v>0</v>
          </cell>
          <cell r="I566">
            <v>0</v>
          </cell>
          <cell r="J566">
            <v>897</v>
          </cell>
          <cell r="K566">
            <v>0</v>
          </cell>
          <cell r="L566">
            <v>0</v>
          </cell>
          <cell r="M566">
            <v>0</v>
          </cell>
        </row>
        <row r="567">
          <cell r="F567">
            <v>540</v>
          </cell>
          <cell r="G567">
            <v>0</v>
          </cell>
          <cell r="H567">
            <v>0</v>
          </cell>
          <cell r="I567">
            <v>0</v>
          </cell>
          <cell r="J567">
            <v>540</v>
          </cell>
          <cell r="K567">
            <v>0</v>
          </cell>
          <cell r="L567">
            <v>0</v>
          </cell>
          <cell r="M567">
            <v>0</v>
          </cell>
        </row>
        <row r="568"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F572">
            <v>15500</v>
          </cell>
          <cell r="G572">
            <v>0</v>
          </cell>
          <cell r="H572">
            <v>0</v>
          </cell>
          <cell r="I572">
            <v>0</v>
          </cell>
          <cell r="J572">
            <v>15500</v>
          </cell>
          <cell r="K572">
            <v>0</v>
          </cell>
          <cell r="L572">
            <v>0</v>
          </cell>
          <cell r="M572">
            <v>0</v>
          </cell>
        </row>
        <row r="573">
          <cell r="F573">
            <v>17370</v>
          </cell>
          <cell r="G573">
            <v>0</v>
          </cell>
          <cell r="H573">
            <v>0</v>
          </cell>
          <cell r="I573">
            <v>0</v>
          </cell>
          <cell r="J573">
            <v>17370</v>
          </cell>
          <cell r="K573">
            <v>0</v>
          </cell>
          <cell r="L573">
            <v>0</v>
          </cell>
          <cell r="M573">
            <v>0</v>
          </cell>
        </row>
        <row r="574">
          <cell r="F574">
            <v>7620</v>
          </cell>
          <cell r="G574">
            <v>0</v>
          </cell>
          <cell r="H574">
            <v>0</v>
          </cell>
          <cell r="I574">
            <v>0</v>
          </cell>
          <cell r="J574">
            <v>7620</v>
          </cell>
          <cell r="K574">
            <v>0</v>
          </cell>
          <cell r="L574">
            <v>0</v>
          </cell>
          <cell r="M574">
            <v>0</v>
          </cell>
        </row>
        <row r="575"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</row>
        <row r="576"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F577">
            <v>4524</v>
          </cell>
          <cell r="G577">
            <v>0</v>
          </cell>
          <cell r="H577">
            <v>0</v>
          </cell>
          <cell r="I577">
            <v>0</v>
          </cell>
          <cell r="J577">
            <v>4524</v>
          </cell>
          <cell r="K577">
            <v>0</v>
          </cell>
          <cell r="L577">
            <v>0</v>
          </cell>
          <cell r="M577">
            <v>0</v>
          </cell>
        </row>
        <row r="578">
          <cell r="F578">
            <v>600</v>
          </cell>
          <cell r="G578">
            <v>0</v>
          </cell>
          <cell r="H578">
            <v>0</v>
          </cell>
          <cell r="I578">
            <v>0</v>
          </cell>
          <cell r="J578">
            <v>600</v>
          </cell>
          <cell r="K578">
            <v>0</v>
          </cell>
          <cell r="L578">
            <v>0</v>
          </cell>
          <cell r="M578">
            <v>0</v>
          </cell>
        </row>
        <row r="579">
          <cell r="F579">
            <v>3500</v>
          </cell>
          <cell r="G579">
            <v>0</v>
          </cell>
          <cell r="H579">
            <v>0</v>
          </cell>
          <cell r="I579">
            <v>0</v>
          </cell>
          <cell r="J579">
            <v>3500</v>
          </cell>
          <cell r="K579">
            <v>0</v>
          </cell>
          <cell r="L579">
            <v>0</v>
          </cell>
          <cell r="M579">
            <v>0</v>
          </cell>
        </row>
        <row r="580">
          <cell r="F580">
            <v>5850</v>
          </cell>
          <cell r="G580">
            <v>0</v>
          </cell>
          <cell r="H580">
            <v>0</v>
          </cell>
          <cell r="I580">
            <v>0</v>
          </cell>
          <cell r="J580">
            <v>5850</v>
          </cell>
          <cell r="K580">
            <v>0</v>
          </cell>
          <cell r="L580">
            <v>0</v>
          </cell>
          <cell r="M580">
            <v>0</v>
          </cell>
        </row>
        <row r="581">
          <cell r="F581">
            <v>19500</v>
          </cell>
          <cell r="G581">
            <v>0</v>
          </cell>
          <cell r="H581">
            <v>0</v>
          </cell>
          <cell r="I581">
            <v>0</v>
          </cell>
          <cell r="J581">
            <v>19500</v>
          </cell>
          <cell r="K581">
            <v>0</v>
          </cell>
          <cell r="L581">
            <v>0</v>
          </cell>
          <cell r="M581">
            <v>0</v>
          </cell>
        </row>
        <row r="582">
          <cell r="F582">
            <v>13700</v>
          </cell>
          <cell r="G582">
            <v>0</v>
          </cell>
          <cell r="H582">
            <v>0</v>
          </cell>
          <cell r="I582">
            <v>0</v>
          </cell>
          <cell r="J582">
            <v>13700</v>
          </cell>
          <cell r="K582">
            <v>0</v>
          </cell>
          <cell r="L582">
            <v>0</v>
          </cell>
          <cell r="M582">
            <v>0</v>
          </cell>
        </row>
        <row r="583">
          <cell r="F583">
            <v>423</v>
          </cell>
          <cell r="G583">
            <v>0</v>
          </cell>
          <cell r="H583">
            <v>0</v>
          </cell>
          <cell r="I583">
            <v>0</v>
          </cell>
          <cell r="J583">
            <v>423</v>
          </cell>
          <cell r="K583">
            <v>0</v>
          </cell>
          <cell r="L583">
            <v>0</v>
          </cell>
          <cell r="M583">
            <v>0</v>
          </cell>
        </row>
        <row r="584">
          <cell r="F584">
            <v>574</v>
          </cell>
          <cell r="G584">
            <v>0</v>
          </cell>
          <cell r="H584">
            <v>0</v>
          </cell>
          <cell r="I584">
            <v>0</v>
          </cell>
          <cell r="J584">
            <v>574</v>
          </cell>
          <cell r="K584">
            <v>0</v>
          </cell>
          <cell r="L584">
            <v>0</v>
          </cell>
          <cell r="M584">
            <v>0</v>
          </cell>
        </row>
        <row r="585">
          <cell r="F585">
            <v>440</v>
          </cell>
          <cell r="G585">
            <v>0</v>
          </cell>
          <cell r="H585">
            <v>0</v>
          </cell>
          <cell r="I585">
            <v>0</v>
          </cell>
          <cell r="J585">
            <v>440</v>
          </cell>
          <cell r="K585">
            <v>0</v>
          </cell>
          <cell r="L585">
            <v>0</v>
          </cell>
          <cell r="M585">
            <v>0</v>
          </cell>
        </row>
        <row r="586">
          <cell r="F586">
            <v>2000</v>
          </cell>
          <cell r="G586">
            <v>0</v>
          </cell>
          <cell r="H586">
            <v>0</v>
          </cell>
          <cell r="I586">
            <v>0</v>
          </cell>
          <cell r="J586">
            <v>2000</v>
          </cell>
          <cell r="K586">
            <v>0</v>
          </cell>
          <cell r="L586">
            <v>0</v>
          </cell>
          <cell r="M586">
            <v>0</v>
          </cell>
        </row>
        <row r="587">
          <cell r="F587">
            <v>2000</v>
          </cell>
          <cell r="G587">
            <v>0</v>
          </cell>
          <cell r="H587">
            <v>0</v>
          </cell>
          <cell r="I587">
            <v>0</v>
          </cell>
          <cell r="J587">
            <v>2000</v>
          </cell>
          <cell r="K587">
            <v>0</v>
          </cell>
          <cell r="L587">
            <v>0</v>
          </cell>
          <cell r="M587">
            <v>0</v>
          </cell>
        </row>
        <row r="588"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</row>
        <row r="589"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</row>
        <row r="590">
          <cell r="F590">
            <v>2730</v>
          </cell>
          <cell r="G590">
            <v>0</v>
          </cell>
          <cell r="H590">
            <v>0</v>
          </cell>
          <cell r="I590">
            <v>0</v>
          </cell>
          <cell r="J590">
            <v>2730</v>
          </cell>
          <cell r="K590">
            <v>0</v>
          </cell>
          <cell r="L590">
            <v>0</v>
          </cell>
          <cell r="M590">
            <v>0</v>
          </cell>
        </row>
        <row r="591">
          <cell r="F591">
            <v>7550</v>
          </cell>
          <cell r="G591">
            <v>0</v>
          </cell>
          <cell r="H591">
            <v>0</v>
          </cell>
          <cell r="I591">
            <v>0</v>
          </cell>
          <cell r="J591">
            <v>7550</v>
          </cell>
          <cell r="K591">
            <v>0</v>
          </cell>
          <cell r="L591">
            <v>0</v>
          </cell>
          <cell r="M591">
            <v>0</v>
          </cell>
        </row>
        <row r="592"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</row>
        <row r="593">
          <cell r="F593">
            <v>2920</v>
          </cell>
          <cell r="G593">
            <v>0</v>
          </cell>
          <cell r="H593">
            <v>0</v>
          </cell>
          <cell r="I593">
            <v>0</v>
          </cell>
          <cell r="J593">
            <v>2920</v>
          </cell>
          <cell r="K593">
            <v>0</v>
          </cell>
          <cell r="L593">
            <v>0</v>
          </cell>
          <cell r="M593">
            <v>0</v>
          </cell>
        </row>
        <row r="594">
          <cell r="F594">
            <v>3050</v>
          </cell>
          <cell r="G594">
            <v>0</v>
          </cell>
          <cell r="H594">
            <v>0</v>
          </cell>
          <cell r="I594">
            <v>0</v>
          </cell>
          <cell r="J594">
            <v>3050</v>
          </cell>
          <cell r="K594">
            <v>0</v>
          </cell>
          <cell r="L594">
            <v>0</v>
          </cell>
          <cell r="M594">
            <v>0</v>
          </cell>
        </row>
        <row r="595">
          <cell r="F595">
            <v>3050</v>
          </cell>
          <cell r="G595">
            <v>0</v>
          </cell>
          <cell r="H595">
            <v>0</v>
          </cell>
          <cell r="I595">
            <v>0</v>
          </cell>
          <cell r="J595">
            <v>3050</v>
          </cell>
          <cell r="K595">
            <v>0</v>
          </cell>
          <cell r="L595">
            <v>0</v>
          </cell>
          <cell r="M595">
            <v>0</v>
          </cell>
        </row>
        <row r="596">
          <cell r="F596">
            <v>3250</v>
          </cell>
          <cell r="G596">
            <v>0</v>
          </cell>
          <cell r="H596">
            <v>0</v>
          </cell>
          <cell r="I596">
            <v>0</v>
          </cell>
          <cell r="J596">
            <v>3250</v>
          </cell>
          <cell r="K596">
            <v>0</v>
          </cell>
          <cell r="L596">
            <v>0</v>
          </cell>
          <cell r="M596">
            <v>0</v>
          </cell>
        </row>
        <row r="597">
          <cell r="F597">
            <v>5000</v>
          </cell>
          <cell r="G597">
            <v>0</v>
          </cell>
          <cell r="H597">
            <v>0</v>
          </cell>
          <cell r="I597">
            <v>0</v>
          </cell>
          <cell r="J597">
            <v>5000</v>
          </cell>
          <cell r="K597">
            <v>0</v>
          </cell>
          <cell r="L597">
            <v>0</v>
          </cell>
          <cell r="M597">
            <v>0</v>
          </cell>
        </row>
        <row r="598">
          <cell r="F598">
            <v>23100</v>
          </cell>
          <cell r="G598">
            <v>0</v>
          </cell>
          <cell r="H598">
            <v>0</v>
          </cell>
          <cell r="I598">
            <v>0</v>
          </cell>
          <cell r="J598">
            <v>23100</v>
          </cell>
          <cell r="K598">
            <v>0</v>
          </cell>
          <cell r="L598">
            <v>0</v>
          </cell>
          <cell r="M598">
            <v>0</v>
          </cell>
        </row>
        <row r="599"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</row>
        <row r="600">
          <cell r="F600">
            <v>1200</v>
          </cell>
          <cell r="G600">
            <v>0</v>
          </cell>
          <cell r="H600">
            <v>0</v>
          </cell>
          <cell r="I600">
            <v>0</v>
          </cell>
          <cell r="J600">
            <v>1200</v>
          </cell>
          <cell r="K600">
            <v>0</v>
          </cell>
          <cell r="L600">
            <v>0</v>
          </cell>
          <cell r="M600">
            <v>0</v>
          </cell>
        </row>
        <row r="601">
          <cell r="F601">
            <v>5300</v>
          </cell>
          <cell r="G601">
            <v>0</v>
          </cell>
          <cell r="H601">
            <v>0</v>
          </cell>
          <cell r="I601">
            <v>0</v>
          </cell>
          <cell r="J601">
            <v>5300</v>
          </cell>
          <cell r="K601">
            <v>0</v>
          </cell>
          <cell r="L601">
            <v>0</v>
          </cell>
          <cell r="M601">
            <v>0</v>
          </cell>
        </row>
        <row r="602">
          <cell r="F602">
            <v>18700</v>
          </cell>
          <cell r="G602">
            <v>0</v>
          </cell>
          <cell r="H602">
            <v>0</v>
          </cell>
          <cell r="I602">
            <v>0</v>
          </cell>
          <cell r="J602">
            <v>18700</v>
          </cell>
          <cell r="K602">
            <v>0</v>
          </cell>
          <cell r="L602">
            <v>0</v>
          </cell>
          <cell r="M602">
            <v>0</v>
          </cell>
        </row>
        <row r="603">
          <cell r="F603">
            <v>33600</v>
          </cell>
          <cell r="G603">
            <v>0</v>
          </cell>
          <cell r="H603">
            <v>0</v>
          </cell>
          <cell r="I603">
            <v>0</v>
          </cell>
          <cell r="J603">
            <v>33600</v>
          </cell>
          <cell r="K603">
            <v>0</v>
          </cell>
          <cell r="L603">
            <v>0</v>
          </cell>
          <cell r="M603">
            <v>0</v>
          </cell>
        </row>
        <row r="604">
          <cell r="F604">
            <v>20100</v>
          </cell>
          <cell r="G604">
            <v>0</v>
          </cell>
          <cell r="H604">
            <v>0</v>
          </cell>
          <cell r="I604">
            <v>0</v>
          </cell>
          <cell r="J604">
            <v>20100</v>
          </cell>
          <cell r="K604">
            <v>0</v>
          </cell>
          <cell r="L604">
            <v>0</v>
          </cell>
          <cell r="M604">
            <v>0</v>
          </cell>
        </row>
        <row r="605"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</row>
        <row r="607">
          <cell r="F607">
            <v>67300</v>
          </cell>
          <cell r="G607">
            <v>0</v>
          </cell>
          <cell r="H607">
            <v>0</v>
          </cell>
          <cell r="I607">
            <v>0</v>
          </cell>
          <cell r="J607">
            <v>67300</v>
          </cell>
          <cell r="K607">
            <v>0</v>
          </cell>
          <cell r="L607">
            <v>0</v>
          </cell>
          <cell r="M607">
            <v>0</v>
          </cell>
        </row>
        <row r="608">
          <cell r="F608">
            <v>68900</v>
          </cell>
          <cell r="G608">
            <v>0</v>
          </cell>
          <cell r="H608">
            <v>0</v>
          </cell>
          <cell r="I608">
            <v>0</v>
          </cell>
          <cell r="J608">
            <v>68900</v>
          </cell>
          <cell r="K608">
            <v>0</v>
          </cell>
          <cell r="L608">
            <v>0</v>
          </cell>
          <cell r="M608">
            <v>0</v>
          </cell>
        </row>
        <row r="609">
          <cell r="F609">
            <v>231600</v>
          </cell>
          <cell r="G609">
            <v>0</v>
          </cell>
          <cell r="H609">
            <v>0</v>
          </cell>
          <cell r="I609">
            <v>0</v>
          </cell>
          <cell r="J609">
            <v>231600</v>
          </cell>
          <cell r="K609">
            <v>0</v>
          </cell>
          <cell r="L609">
            <v>0</v>
          </cell>
          <cell r="M609">
            <v>0</v>
          </cell>
        </row>
        <row r="610">
          <cell r="F610">
            <v>231600</v>
          </cell>
          <cell r="G610">
            <v>0</v>
          </cell>
          <cell r="H610">
            <v>0</v>
          </cell>
          <cell r="I610">
            <v>0</v>
          </cell>
          <cell r="J610">
            <v>231600</v>
          </cell>
          <cell r="K610">
            <v>0</v>
          </cell>
          <cell r="L610">
            <v>0</v>
          </cell>
          <cell r="M610">
            <v>0</v>
          </cell>
        </row>
        <row r="611">
          <cell r="F611">
            <v>294700</v>
          </cell>
          <cell r="G611">
            <v>0</v>
          </cell>
          <cell r="H611">
            <v>0</v>
          </cell>
          <cell r="I611">
            <v>0</v>
          </cell>
          <cell r="J611">
            <v>294700</v>
          </cell>
          <cell r="K611">
            <v>0</v>
          </cell>
          <cell r="L611">
            <v>0</v>
          </cell>
          <cell r="M611">
            <v>0</v>
          </cell>
        </row>
        <row r="612"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F614">
            <v>12600</v>
          </cell>
          <cell r="G614">
            <v>0</v>
          </cell>
          <cell r="H614">
            <v>0</v>
          </cell>
          <cell r="I614">
            <v>0</v>
          </cell>
          <cell r="J614">
            <v>12600</v>
          </cell>
          <cell r="K614">
            <v>0</v>
          </cell>
          <cell r="L614">
            <v>0</v>
          </cell>
          <cell r="M614">
            <v>0</v>
          </cell>
        </row>
        <row r="615">
          <cell r="F615">
            <v>2860</v>
          </cell>
          <cell r="G615">
            <v>0</v>
          </cell>
          <cell r="H615">
            <v>0</v>
          </cell>
          <cell r="I615">
            <v>0</v>
          </cell>
          <cell r="J615">
            <v>2860</v>
          </cell>
          <cell r="K615">
            <v>0</v>
          </cell>
          <cell r="L615">
            <v>0</v>
          </cell>
          <cell r="M615">
            <v>0</v>
          </cell>
        </row>
        <row r="616">
          <cell r="F616">
            <v>1670</v>
          </cell>
          <cell r="G616">
            <v>0</v>
          </cell>
          <cell r="H616">
            <v>0</v>
          </cell>
          <cell r="I616">
            <v>0</v>
          </cell>
          <cell r="J616">
            <v>1670</v>
          </cell>
          <cell r="K616">
            <v>0</v>
          </cell>
          <cell r="L616">
            <v>0</v>
          </cell>
          <cell r="M616">
            <v>0</v>
          </cell>
        </row>
        <row r="617"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F619">
            <v>22600</v>
          </cell>
          <cell r="G619">
            <v>0</v>
          </cell>
          <cell r="H619">
            <v>0</v>
          </cell>
          <cell r="I619">
            <v>0</v>
          </cell>
          <cell r="J619">
            <v>22600</v>
          </cell>
          <cell r="K619">
            <v>0</v>
          </cell>
          <cell r="L619">
            <v>0</v>
          </cell>
          <cell r="M619">
            <v>0</v>
          </cell>
        </row>
        <row r="620">
          <cell r="F620">
            <v>1800</v>
          </cell>
          <cell r="G620">
            <v>0</v>
          </cell>
          <cell r="H620">
            <v>0</v>
          </cell>
          <cell r="I620">
            <v>0</v>
          </cell>
          <cell r="J620">
            <v>1800</v>
          </cell>
          <cell r="K620">
            <v>0</v>
          </cell>
          <cell r="L620">
            <v>0</v>
          </cell>
          <cell r="M620">
            <v>0</v>
          </cell>
        </row>
        <row r="621">
          <cell r="F621">
            <v>2730</v>
          </cell>
          <cell r="G621">
            <v>0</v>
          </cell>
          <cell r="H621">
            <v>0</v>
          </cell>
          <cell r="I621">
            <v>0</v>
          </cell>
          <cell r="J621">
            <v>2730</v>
          </cell>
          <cell r="K621">
            <v>0</v>
          </cell>
          <cell r="L621">
            <v>0</v>
          </cell>
          <cell r="M621">
            <v>0</v>
          </cell>
        </row>
        <row r="622">
          <cell r="F622">
            <v>1320</v>
          </cell>
          <cell r="G622">
            <v>0</v>
          </cell>
          <cell r="H622">
            <v>0</v>
          </cell>
          <cell r="I622">
            <v>0</v>
          </cell>
          <cell r="J622">
            <v>1320</v>
          </cell>
          <cell r="K622">
            <v>0</v>
          </cell>
          <cell r="L622">
            <v>0</v>
          </cell>
          <cell r="M622">
            <v>0</v>
          </cell>
        </row>
        <row r="623">
          <cell r="F623">
            <v>1760</v>
          </cell>
          <cell r="G623">
            <v>0</v>
          </cell>
          <cell r="H623">
            <v>0</v>
          </cell>
          <cell r="I623">
            <v>0</v>
          </cell>
          <cell r="J623">
            <v>1760</v>
          </cell>
          <cell r="K623">
            <v>0</v>
          </cell>
          <cell r="L623">
            <v>0</v>
          </cell>
          <cell r="M623">
            <v>0</v>
          </cell>
        </row>
        <row r="624">
          <cell r="F624">
            <v>12600</v>
          </cell>
          <cell r="G624">
            <v>0</v>
          </cell>
          <cell r="H624">
            <v>0</v>
          </cell>
          <cell r="I624">
            <v>0</v>
          </cell>
          <cell r="J624">
            <v>12600</v>
          </cell>
          <cell r="K624">
            <v>0</v>
          </cell>
          <cell r="L624">
            <v>0</v>
          </cell>
          <cell r="M624">
            <v>0</v>
          </cell>
        </row>
        <row r="625">
          <cell r="F625">
            <v>4500</v>
          </cell>
          <cell r="G625">
            <v>0</v>
          </cell>
          <cell r="H625">
            <v>0</v>
          </cell>
          <cell r="I625">
            <v>0</v>
          </cell>
          <cell r="J625">
            <v>4500</v>
          </cell>
          <cell r="K625">
            <v>0</v>
          </cell>
          <cell r="L625">
            <v>0</v>
          </cell>
          <cell r="M625">
            <v>0</v>
          </cell>
        </row>
        <row r="626">
          <cell r="F626">
            <v>3234</v>
          </cell>
          <cell r="G626">
            <v>0</v>
          </cell>
          <cell r="H626">
            <v>0</v>
          </cell>
          <cell r="I626">
            <v>0</v>
          </cell>
          <cell r="J626">
            <v>3234</v>
          </cell>
          <cell r="K626">
            <v>0</v>
          </cell>
          <cell r="L626">
            <v>0</v>
          </cell>
          <cell r="M626">
            <v>0</v>
          </cell>
        </row>
        <row r="627">
          <cell r="F627">
            <v>450</v>
          </cell>
          <cell r="G627">
            <v>0</v>
          </cell>
          <cell r="H627">
            <v>0</v>
          </cell>
          <cell r="I627">
            <v>0</v>
          </cell>
          <cell r="J627">
            <v>450</v>
          </cell>
          <cell r="K627">
            <v>0</v>
          </cell>
          <cell r="L627">
            <v>0</v>
          </cell>
          <cell r="M627">
            <v>0</v>
          </cell>
        </row>
        <row r="628"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</row>
        <row r="629">
          <cell r="F629">
            <v>9500</v>
          </cell>
          <cell r="G629">
            <v>0</v>
          </cell>
          <cell r="H629">
            <v>0</v>
          </cell>
          <cell r="I629">
            <v>0</v>
          </cell>
          <cell r="J629">
            <v>9500</v>
          </cell>
          <cell r="K629">
            <v>0</v>
          </cell>
          <cell r="L629">
            <v>0</v>
          </cell>
          <cell r="M629">
            <v>0</v>
          </cell>
        </row>
        <row r="630">
          <cell r="F630">
            <v>16700</v>
          </cell>
          <cell r="G630">
            <v>0</v>
          </cell>
          <cell r="H630">
            <v>0</v>
          </cell>
          <cell r="I630">
            <v>0</v>
          </cell>
          <cell r="J630">
            <v>16700</v>
          </cell>
          <cell r="K630">
            <v>0</v>
          </cell>
          <cell r="L630">
            <v>0</v>
          </cell>
          <cell r="M630">
            <v>0</v>
          </cell>
        </row>
        <row r="631">
          <cell r="F631">
            <v>5000</v>
          </cell>
          <cell r="G631">
            <v>0</v>
          </cell>
          <cell r="H631">
            <v>0</v>
          </cell>
          <cell r="I631">
            <v>0</v>
          </cell>
          <cell r="J631">
            <v>5000</v>
          </cell>
          <cell r="K631">
            <v>0</v>
          </cell>
          <cell r="L631">
            <v>0</v>
          </cell>
          <cell r="M631">
            <v>0</v>
          </cell>
        </row>
        <row r="632">
          <cell r="F632">
            <v>370000</v>
          </cell>
          <cell r="G632">
            <v>0</v>
          </cell>
          <cell r="H632">
            <v>0</v>
          </cell>
          <cell r="I632">
            <v>0</v>
          </cell>
          <cell r="J632">
            <v>370000</v>
          </cell>
          <cell r="K632">
            <v>0</v>
          </cell>
          <cell r="L632">
            <v>0</v>
          </cell>
          <cell r="M632">
            <v>0</v>
          </cell>
        </row>
        <row r="633"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</row>
        <row r="634"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</row>
        <row r="635">
          <cell r="F635">
            <v>70000</v>
          </cell>
          <cell r="G635">
            <v>0</v>
          </cell>
          <cell r="H635">
            <v>0</v>
          </cell>
          <cell r="I635">
            <v>0</v>
          </cell>
          <cell r="J635">
            <v>70000</v>
          </cell>
          <cell r="K635">
            <v>0</v>
          </cell>
          <cell r="L635">
            <v>0</v>
          </cell>
          <cell r="M635">
            <v>0</v>
          </cell>
        </row>
        <row r="636"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</row>
        <row r="637"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</row>
        <row r="638">
          <cell r="F638">
            <v>71300</v>
          </cell>
          <cell r="G638">
            <v>0</v>
          </cell>
          <cell r="H638">
            <v>0</v>
          </cell>
          <cell r="I638">
            <v>0</v>
          </cell>
          <cell r="J638">
            <v>71300</v>
          </cell>
          <cell r="K638">
            <v>0</v>
          </cell>
          <cell r="L638">
            <v>0</v>
          </cell>
          <cell r="M638">
            <v>0</v>
          </cell>
        </row>
        <row r="639"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</row>
        <row r="640"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</row>
        <row r="641">
          <cell r="F641">
            <v>150000</v>
          </cell>
          <cell r="G641">
            <v>0</v>
          </cell>
          <cell r="H641">
            <v>0</v>
          </cell>
          <cell r="I641">
            <v>0</v>
          </cell>
          <cell r="J641">
            <v>150000</v>
          </cell>
          <cell r="K641">
            <v>0</v>
          </cell>
          <cell r="L641">
            <v>0</v>
          </cell>
          <cell r="M641">
            <v>0</v>
          </cell>
        </row>
        <row r="642">
          <cell r="F642">
            <v>66600</v>
          </cell>
          <cell r="G642">
            <v>0</v>
          </cell>
          <cell r="H642">
            <v>0</v>
          </cell>
          <cell r="I642">
            <v>0</v>
          </cell>
          <cell r="J642">
            <v>66600</v>
          </cell>
          <cell r="K642">
            <v>0</v>
          </cell>
          <cell r="L642">
            <v>0</v>
          </cell>
          <cell r="M642">
            <v>0</v>
          </cell>
        </row>
        <row r="643">
          <cell r="F643">
            <v>20250</v>
          </cell>
          <cell r="G643">
            <v>0</v>
          </cell>
          <cell r="H643">
            <v>0</v>
          </cell>
          <cell r="I643">
            <v>0</v>
          </cell>
          <cell r="J643">
            <v>20250</v>
          </cell>
          <cell r="K643">
            <v>0</v>
          </cell>
          <cell r="L643">
            <v>0</v>
          </cell>
          <cell r="M643">
            <v>0</v>
          </cell>
        </row>
        <row r="644"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</row>
        <row r="645">
          <cell r="F645">
            <v>41000000</v>
          </cell>
          <cell r="G645">
            <v>0</v>
          </cell>
          <cell r="H645">
            <v>0</v>
          </cell>
          <cell r="I645">
            <v>0</v>
          </cell>
          <cell r="J645">
            <v>41000000</v>
          </cell>
          <cell r="K645">
            <v>0</v>
          </cell>
          <cell r="L645">
            <v>0</v>
          </cell>
          <cell r="M645">
            <v>0</v>
          </cell>
        </row>
        <row r="646"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</row>
        <row r="647"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</row>
        <row r="648">
          <cell r="F648">
            <v>135000</v>
          </cell>
          <cell r="G648">
            <v>0</v>
          </cell>
          <cell r="H648">
            <v>0</v>
          </cell>
          <cell r="I648">
            <v>0</v>
          </cell>
          <cell r="J648">
            <v>135000</v>
          </cell>
          <cell r="K648">
            <v>0</v>
          </cell>
          <cell r="L648">
            <v>0</v>
          </cell>
          <cell r="M648">
            <v>0</v>
          </cell>
        </row>
        <row r="649"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</row>
        <row r="650">
          <cell r="F650">
            <v>22600</v>
          </cell>
          <cell r="G650">
            <v>0</v>
          </cell>
          <cell r="H650">
            <v>0</v>
          </cell>
          <cell r="I650">
            <v>0</v>
          </cell>
          <cell r="J650">
            <v>22600</v>
          </cell>
          <cell r="K650">
            <v>0</v>
          </cell>
          <cell r="L650">
            <v>0</v>
          </cell>
          <cell r="M650">
            <v>0</v>
          </cell>
        </row>
        <row r="651">
          <cell r="F651">
            <v>50000</v>
          </cell>
          <cell r="G651">
            <v>0</v>
          </cell>
          <cell r="H651">
            <v>0</v>
          </cell>
          <cell r="I651">
            <v>0</v>
          </cell>
          <cell r="J651">
            <v>50000</v>
          </cell>
          <cell r="K651">
            <v>0</v>
          </cell>
          <cell r="L651">
            <v>0</v>
          </cell>
          <cell r="M651">
            <v>0</v>
          </cell>
        </row>
        <row r="652">
          <cell r="F652">
            <v>1630</v>
          </cell>
          <cell r="G652">
            <v>0</v>
          </cell>
          <cell r="H652">
            <v>0</v>
          </cell>
          <cell r="I652">
            <v>0</v>
          </cell>
          <cell r="J652">
            <v>1630</v>
          </cell>
          <cell r="K652">
            <v>0</v>
          </cell>
          <cell r="L652">
            <v>0</v>
          </cell>
          <cell r="M652">
            <v>0</v>
          </cell>
        </row>
        <row r="653"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</row>
        <row r="654"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</row>
        <row r="655"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</row>
        <row r="656"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</row>
        <row r="657">
          <cell r="F657">
            <v>132515</v>
          </cell>
          <cell r="G657">
            <v>0</v>
          </cell>
          <cell r="H657">
            <v>88699</v>
          </cell>
          <cell r="I657">
            <v>0</v>
          </cell>
          <cell r="J657">
            <v>43816</v>
          </cell>
          <cell r="K657">
            <v>0</v>
          </cell>
          <cell r="L657">
            <v>0</v>
          </cell>
          <cell r="M657">
            <v>0</v>
          </cell>
        </row>
        <row r="658">
          <cell r="F658">
            <v>10000</v>
          </cell>
          <cell r="G658">
            <v>0</v>
          </cell>
          <cell r="H658">
            <v>0</v>
          </cell>
          <cell r="I658">
            <v>0</v>
          </cell>
          <cell r="J658">
            <v>10000</v>
          </cell>
          <cell r="K658">
            <v>0</v>
          </cell>
          <cell r="L658">
            <v>0</v>
          </cell>
          <cell r="M658">
            <v>0</v>
          </cell>
        </row>
        <row r="659">
          <cell r="F659">
            <v>200000</v>
          </cell>
          <cell r="G659">
            <v>0</v>
          </cell>
          <cell r="H659">
            <v>0</v>
          </cell>
          <cell r="I659">
            <v>0</v>
          </cell>
          <cell r="J659">
            <v>200000</v>
          </cell>
          <cell r="K659">
            <v>0</v>
          </cell>
          <cell r="L659">
            <v>0</v>
          </cell>
          <cell r="M659">
            <v>0</v>
          </cell>
        </row>
        <row r="660"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</row>
        <row r="661"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</row>
        <row r="662"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</row>
        <row r="663"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</row>
        <row r="664"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</row>
        <row r="665"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</row>
        <row r="666">
          <cell r="F666">
            <v>138000</v>
          </cell>
          <cell r="G666">
            <v>0</v>
          </cell>
          <cell r="H666">
            <v>0</v>
          </cell>
          <cell r="I666">
            <v>0</v>
          </cell>
          <cell r="J666">
            <v>138000</v>
          </cell>
          <cell r="K666">
            <v>0</v>
          </cell>
          <cell r="L666">
            <v>0</v>
          </cell>
          <cell r="M666">
            <v>0</v>
          </cell>
        </row>
        <row r="667">
          <cell r="F667">
            <v>500000</v>
          </cell>
          <cell r="G667">
            <v>0</v>
          </cell>
          <cell r="H667">
            <v>0</v>
          </cell>
          <cell r="I667">
            <v>0</v>
          </cell>
          <cell r="J667">
            <v>500000</v>
          </cell>
          <cell r="K667">
            <v>0</v>
          </cell>
          <cell r="L667">
            <v>0</v>
          </cell>
          <cell r="M667">
            <v>0</v>
          </cell>
        </row>
        <row r="668"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</row>
        <row r="669">
          <cell r="F669">
            <v>50819</v>
          </cell>
          <cell r="G669">
            <v>0</v>
          </cell>
          <cell r="H669">
            <v>32799</v>
          </cell>
          <cell r="I669">
            <v>0</v>
          </cell>
          <cell r="J669">
            <v>18020</v>
          </cell>
          <cell r="K669">
            <v>0</v>
          </cell>
          <cell r="L669">
            <v>0</v>
          </cell>
          <cell r="M669">
            <v>0</v>
          </cell>
        </row>
        <row r="670">
          <cell r="F670">
            <v>37643</v>
          </cell>
          <cell r="G670">
            <v>0</v>
          </cell>
          <cell r="H670">
            <v>24599</v>
          </cell>
          <cell r="I670">
            <v>0</v>
          </cell>
          <cell r="J670">
            <v>13044</v>
          </cell>
          <cell r="K670">
            <v>0</v>
          </cell>
          <cell r="L670">
            <v>0</v>
          </cell>
          <cell r="M670">
            <v>0</v>
          </cell>
        </row>
        <row r="671">
          <cell r="F671">
            <v>74500</v>
          </cell>
          <cell r="G671">
            <v>0</v>
          </cell>
          <cell r="H671">
            <v>0</v>
          </cell>
          <cell r="I671">
            <v>0</v>
          </cell>
          <cell r="J671">
            <v>74500</v>
          </cell>
          <cell r="K671">
            <v>0</v>
          </cell>
          <cell r="L671">
            <v>0</v>
          </cell>
          <cell r="M671">
            <v>0</v>
          </cell>
        </row>
        <row r="672">
          <cell r="F672">
            <v>240000</v>
          </cell>
          <cell r="G672">
            <v>0</v>
          </cell>
          <cell r="H672">
            <v>0</v>
          </cell>
          <cell r="I672">
            <v>0</v>
          </cell>
          <cell r="J672">
            <v>240000</v>
          </cell>
          <cell r="K672">
            <v>0</v>
          </cell>
          <cell r="L672">
            <v>0</v>
          </cell>
          <cell r="M672">
            <v>0</v>
          </cell>
        </row>
        <row r="673">
          <cell r="F673">
            <v>9000</v>
          </cell>
          <cell r="G673">
            <v>0</v>
          </cell>
          <cell r="H673">
            <v>0</v>
          </cell>
          <cell r="I673">
            <v>0</v>
          </cell>
          <cell r="J673">
            <v>9000</v>
          </cell>
          <cell r="K673">
            <v>0</v>
          </cell>
          <cell r="L673">
            <v>0</v>
          </cell>
          <cell r="M673">
            <v>0</v>
          </cell>
        </row>
        <row r="674">
          <cell r="F674">
            <v>48199</v>
          </cell>
          <cell r="G674">
            <v>0</v>
          </cell>
          <cell r="H674">
            <v>5048</v>
          </cell>
          <cell r="I674">
            <v>0</v>
          </cell>
          <cell r="J674">
            <v>43151</v>
          </cell>
          <cell r="K674">
            <v>0</v>
          </cell>
          <cell r="L674">
            <v>0</v>
          </cell>
          <cell r="M674">
            <v>0</v>
          </cell>
        </row>
        <row r="675">
          <cell r="F675">
            <v>5940</v>
          </cell>
          <cell r="G675">
            <v>0</v>
          </cell>
          <cell r="H675">
            <v>0</v>
          </cell>
          <cell r="I675">
            <v>0</v>
          </cell>
          <cell r="J675">
            <v>5940</v>
          </cell>
          <cell r="K675">
            <v>0</v>
          </cell>
          <cell r="L675">
            <v>0</v>
          </cell>
          <cell r="M675">
            <v>0</v>
          </cell>
        </row>
        <row r="676">
          <cell r="F676">
            <v>11168</v>
          </cell>
          <cell r="G676">
            <v>0</v>
          </cell>
          <cell r="H676">
            <v>11105</v>
          </cell>
          <cell r="I676">
            <v>0</v>
          </cell>
          <cell r="J676">
            <v>63</v>
          </cell>
          <cell r="K676">
            <v>0</v>
          </cell>
          <cell r="L676">
            <v>0</v>
          </cell>
          <cell r="M676">
            <v>0</v>
          </cell>
        </row>
        <row r="677">
          <cell r="F677">
            <v>188</v>
          </cell>
          <cell r="G677">
            <v>0</v>
          </cell>
          <cell r="H677">
            <v>0</v>
          </cell>
          <cell r="I677">
            <v>0</v>
          </cell>
          <cell r="J677">
            <v>188</v>
          </cell>
          <cell r="K677">
            <v>0</v>
          </cell>
          <cell r="L677">
            <v>0</v>
          </cell>
          <cell r="M677">
            <v>0</v>
          </cell>
        </row>
        <row r="678">
          <cell r="F678">
            <v>5500</v>
          </cell>
          <cell r="G678">
            <v>0</v>
          </cell>
          <cell r="H678">
            <v>0</v>
          </cell>
          <cell r="I678">
            <v>0</v>
          </cell>
          <cell r="J678">
            <v>5500</v>
          </cell>
          <cell r="K678">
            <v>0</v>
          </cell>
          <cell r="L678">
            <v>0</v>
          </cell>
          <cell r="M678">
            <v>0</v>
          </cell>
        </row>
        <row r="679">
          <cell r="F679">
            <v>1160</v>
          </cell>
          <cell r="G679">
            <v>0</v>
          </cell>
          <cell r="H679">
            <v>0</v>
          </cell>
          <cell r="I679">
            <v>0</v>
          </cell>
          <cell r="J679">
            <v>1160</v>
          </cell>
          <cell r="K679">
            <v>0</v>
          </cell>
          <cell r="L679">
            <v>0</v>
          </cell>
          <cell r="M679">
            <v>0</v>
          </cell>
        </row>
        <row r="680"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</row>
        <row r="681">
          <cell r="F681">
            <v>11083989</v>
          </cell>
          <cell r="G681">
            <v>0</v>
          </cell>
          <cell r="H681">
            <v>0</v>
          </cell>
          <cell r="I681">
            <v>0</v>
          </cell>
          <cell r="J681">
            <v>11083989</v>
          </cell>
          <cell r="K681">
            <v>0</v>
          </cell>
          <cell r="L681">
            <v>0</v>
          </cell>
          <cell r="M681">
            <v>0</v>
          </cell>
        </row>
        <row r="682">
          <cell r="F682">
            <v>7721547</v>
          </cell>
          <cell r="G682">
            <v>0</v>
          </cell>
          <cell r="H682">
            <v>0</v>
          </cell>
          <cell r="I682">
            <v>0</v>
          </cell>
          <cell r="J682">
            <v>7721547</v>
          </cell>
          <cell r="K682">
            <v>0</v>
          </cell>
          <cell r="L682">
            <v>0</v>
          </cell>
          <cell r="M682">
            <v>0</v>
          </cell>
        </row>
        <row r="683">
          <cell r="F683">
            <v>8399762</v>
          </cell>
          <cell r="G683">
            <v>0</v>
          </cell>
          <cell r="H683">
            <v>0</v>
          </cell>
          <cell r="I683">
            <v>0</v>
          </cell>
          <cell r="J683">
            <v>8399762</v>
          </cell>
          <cell r="K683">
            <v>0</v>
          </cell>
          <cell r="L683">
            <v>0</v>
          </cell>
          <cell r="M683">
            <v>0</v>
          </cell>
        </row>
        <row r="684">
          <cell r="F684">
            <v>20476381</v>
          </cell>
          <cell r="G684">
            <v>0</v>
          </cell>
          <cell r="H684">
            <v>0</v>
          </cell>
          <cell r="I684">
            <v>0</v>
          </cell>
          <cell r="J684">
            <v>20476381</v>
          </cell>
          <cell r="K684">
            <v>0</v>
          </cell>
          <cell r="L684">
            <v>0</v>
          </cell>
          <cell r="M684">
            <v>0</v>
          </cell>
        </row>
        <row r="685">
          <cell r="F685">
            <v>20243872</v>
          </cell>
          <cell r="G685">
            <v>0</v>
          </cell>
          <cell r="H685">
            <v>0</v>
          </cell>
          <cell r="I685">
            <v>0</v>
          </cell>
          <cell r="J685">
            <v>20243872</v>
          </cell>
          <cell r="K685">
            <v>0</v>
          </cell>
          <cell r="L685">
            <v>0</v>
          </cell>
          <cell r="M685">
            <v>0</v>
          </cell>
        </row>
        <row r="686">
          <cell r="F686">
            <v>20243872</v>
          </cell>
          <cell r="G686">
            <v>0</v>
          </cell>
          <cell r="H686">
            <v>0</v>
          </cell>
          <cell r="I686">
            <v>0</v>
          </cell>
          <cell r="J686">
            <v>20243872</v>
          </cell>
          <cell r="K686">
            <v>0</v>
          </cell>
          <cell r="L686">
            <v>0</v>
          </cell>
          <cell r="M686">
            <v>0</v>
          </cell>
        </row>
        <row r="687">
          <cell r="F687">
            <v>32917420</v>
          </cell>
          <cell r="G687">
            <v>0</v>
          </cell>
          <cell r="H687">
            <v>0</v>
          </cell>
          <cell r="I687">
            <v>0</v>
          </cell>
          <cell r="J687">
            <v>32917420</v>
          </cell>
          <cell r="K687">
            <v>0</v>
          </cell>
          <cell r="L687">
            <v>0</v>
          </cell>
          <cell r="M687">
            <v>0</v>
          </cell>
        </row>
        <row r="688">
          <cell r="F688">
            <v>32917420</v>
          </cell>
          <cell r="G688">
            <v>0</v>
          </cell>
          <cell r="H688">
            <v>0</v>
          </cell>
          <cell r="I688">
            <v>0</v>
          </cell>
          <cell r="J688">
            <v>32917420</v>
          </cell>
          <cell r="K688">
            <v>0</v>
          </cell>
          <cell r="L688">
            <v>0</v>
          </cell>
          <cell r="M688">
            <v>0</v>
          </cell>
        </row>
        <row r="689">
          <cell r="F689">
            <v>18126219</v>
          </cell>
          <cell r="G689">
            <v>0</v>
          </cell>
          <cell r="H689">
            <v>0</v>
          </cell>
          <cell r="I689">
            <v>0</v>
          </cell>
          <cell r="J689">
            <v>18126219</v>
          </cell>
          <cell r="K689">
            <v>0</v>
          </cell>
          <cell r="L689">
            <v>0</v>
          </cell>
          <cell r="M689">
            <v>0</v>
          </cell>
        </row>
        <row r="690">
          <cell r="F690">
            <v>13884995</v>
          </cell>
          <cell r="G690">
            <v>0</v>
          </cell>
          <cell r="H690">
            <v>0</v>
          </cell>
          <cell r="I690">
            <v>0</v>
          </cell>
          <cell r="J690">
            <v>13884995</v>
          </cell>
          <cell r="K690">
            <v>0</v>
          </cell>
          <cell r="L690">
            <v>0</v>
          </cell>
          <cell r="M690">
            <v>0</v>
          </cell>
        </row>
        <row r="691">
          <cell r="F691">
            <v>16093572</v>
          </cell>
          <cell r="G691">
            <v>0</v>
          </cell>
          <cell r="H691">
            <v>0</v>
          </cell>
          <cell r="I691">
            <v>0</v>
          </cell>
          <cell r="J691">
            <v>16093572</v>
          </cell>
          <cell r="K691">
            <v>0</v>
          </cell>
          <cell r="L691">
            <v>0</v>
          </cell>
          <cell r="M691">
            <v>0</v>
          </cell>
        </row>
        <row r="692">
          <cell r="F692">
            <v>15470363</v>
          </cell>
          <cell r="G692">
            <v>0</v>
          </cell>
          <cell r="H692">
            <v>0</v>
          </cell>
          <cell r="I692">
            <v>0</v>
          </cell>
          <cell r="J692">
            <v>15470363</v>
          </cell>
          <cell r="K692">
            <v>0</v>
          </cell>
          <cell r="L692">
            <v>0</v>
          </cell>
          <cell r="M692">
            <v>0</v>
          </cell>
        </row>
        <row r="693">
          <cell r="F693">
            <v>20599152</v>
          </cell>
          <cell r="G693">
            <v>0</v>
          </cell>
          <cell r="H693">
            <v>0</v>
          </cell>
          <cell r="I693">
            <v>0</v>
          </cell>
          <cell r="J693">
            <v>20599152</v>
          </cell>
          <cell r="K693">
            <v>0</v>
          </cell>
          <cell r="L693">
            <v>0</v>
          </cell>
          <cell r="M693">
            <v>0</v>
          </cell>
        </row>
        <row r="694">
          <cell r="F694">
            <v>20599152</v>
          </cell>
          <cell r="G694">
            <v>0</v>
          </cell>
          <cell r="H694">
            <v>0</v>
          </cell>
          <cell r="I694">
            <v>0</v>
          </cell>
          <cell r="J694">
            <v>20599152</v>
          </cell>
          <cell r="K694">
            <v>0</v>
          </cell>
          <cell r="L694">
            <v>0</v>
          </cell>
          <cell r="M694">
            <v>0</v>
          </cell>
        </row>
        <row r="695">
          <cell r="F695">
            <v>20060174</v>
          </cell>
          <cell r="G695">
            <v>0</v>
          </cell>
          <cell r="H695">
            <v>0</v>
          </cell>
          <cell r="I695">
            <v>0</v>
          </cell>
          <cell r="J695">
            <v>20060174</v>
          </cell>
          <cell r="K695">
            <v>0</v>
          </cell>
          <cell r="L695">
            <v>0</v>
          </cell>
          <cell r="M695">
            <v>0</v>
          </cell>
        </row>
        <row r="696">
          <cell r="F696">
            <v>14896121</v>
          </cell>
          <cell r="G696">
            <v>0</v>
          </cell>
          <cell r="H696">
            <v>0</v>
          </cell>
          <cell r="I696">
            <v>0</v>
          </cell>
          <cell r="J696">
            <v>14896121</v>
          </cell>
          <cell r="K696">
            <v>0</v>
          </cell>
          <cell r="L696">
            <v>0</v>
          </cell>
          <cell r="M696">
            <v>0</v>
          </cell>
        </row>
        <row r="697">
          <cell r="F697">
            <v>8685441</v>
          </cell>
          <cell r="G697">
            <v>0</v>
          </cell>
          <cell r="H697">
            <v>0</v>
          </cell>
          <cell r="I697">
            <v>0</v>
          </cell>
          <cell r="J697">
            <v>8685441</v>
          </cell>
          <cell r="K697">
            <v>0</v>
          </cell>
          <cell r="L697">
            <v>0</v>
          </cell>
          <cell r="M697">
            <v>0</v>
          </cell>
        </row>
        <row r="698">
          <cell r="F698">
            <v>9356609</v>
          </cell>
          <cell r="G698">
            <v>0</v>
          </cell>
          <cell r="H698">
            <v>0</v>
          </cell>
          <cell r="I698">
            <v>0</v>
          </cell>
          <cell r="J698">
            <v>9356609</v>
          </cell>
          <cell r="K698">
            <v>0</v>
          </cell>
          <cell r="L698">
            <v>0</v>
          </cell>
          <cell r="M698">
            <v>0</v>
          </cell>
        </row>
        <row r="699">
          <cell r="F699">
            <v>8052773</v>
          </cell>
          <cell r="G699">
            <v>0</v>
          </cell>
          <cell r="H699">
            <v>0</v>
          </cell>
          <cell r="I699">
            <v>0</v>
          </cell>
          <cell r="J699">
            <v>8052773</v>
          </cell>
          <cell r="K699">
            <v>0</v>
          </cell>
          <cell r="L699">
            <v>0</v>
          </cell>
          <cell r="M699">
            <v>0</v>
          </cell>
        </row>
        <row r="700">
          <cell r="F700">
            <v>12350715</v>
          </cell>
          <cell r="G700">
            <v>0</v>
          </cell>
          <cell r="H700">
            <v>0</v>
          </cell>
          <cell r="I700">
            <v>0</v>
          </cell>
          <cell r="J700">
            <v>12350715</v>
          </cell>
          <cell r="K700">
            <v>0</v>
          </cell>
          <cell r="L700">
            <v>0</v>
          </cell>
          <cell r="M700">
            <v>0</v>
          </cell>
        </row>
        <row r="701">
          <cell r="F701">
            <v>11146554</v>
          </cell>
          <cell r="G701">
            <v>0</v>
          </cell>
          <cell r="H701">
            <v>0</v>
          </cell>
          <cell r="I701">
            <v>0</v>
          </cell>
          <cell r="J701">
            <v>11146554</v>
          </cell>
          <cell r="K701">
            <v>0</v>
          </cell>
          <cell r="L701">
            <v>0</v>
          </cell>
          <cell r="M701">
            <v>0</v>
          </cell>
        </row>
        <row r="702">
          <cell r="F702">
            <v>12350715</v>
          </cell>
          <cell r="G702">
            <v>0</v>
          </cell>
          <cell r="H702">
            <v>0</v>
          </cell>
          <cell r="I702">
            <v>0</v>
          </cell>
          <cell r="J702">
            <v>12350715</v>
          </cell>
          <cell r="K702">
            <v>0</v>
          </cell>
          <cell r="L702">
            <v>0</v>
          </cell>
          <cell r="M702">
            <v>0</v>
          </cell>
        </row>
        <row r="703">
          <cell r="F703">
            <v>20333038</v>
          </cell>
          <cell r="G703">
            <v>0</v>
          </cell>
          <cell r="H703">
            <v>0</v>
          </cell>
          <cell r="I703">
            <v>0</v>
          </cell>
          <cell r="J703">
            <v>20333038</v>
          </cell>
          <cell r="K703">
            <v>0</v>
          </cell>
          <cell r="L703">
            <v>0</v>
          </cell>
          <cell r="M703">
            <v>0</v>
          </cell>
        </row>
        <row r="704">
          <cell r="F704">
            <v>19388251</v>
          </cell>
          <cell r="G704">
            <v>0</v>
          </cell>
          <cell r="H704">
            <v>0</v>
          </cell>
          <cell r="I704">
            <v>0</v>
          </cell>
          <cell r="J704">
            <v>19388251</v>
          </cell>
          <cell r="K704">
            <v>0</v>
          </cell>
          <cell r="L704">
            <v>0</v>
          </cell>
          <cell r="M704">
            <v>0</v>
          </cell>
        </row>
        <row r="705">
          <cell r="F705">
            <v>14793580</v>
          </cell>
          <cell r="G705">
            <v>0</v>
          </cell>
          <cell r="H705">
            <v>0</v>
          </cell>
          <cell r="I705">
            <v>0</v>
          </cell>
          <cell r="J705">
            <v>14793580</v>
          </cell>
          <cell r="K705">
            <v>0</v>
          </cell>
          <cell r="L705">
            <v>0</v>
          </cell>
          <cell r="M705">
            <v>0</v>
          </cell>
        </row>
        <row r="706">
          <cell r="F706">
            <v>870056</v>
          </cell>
          <cell r="G706">
            <v>0</v>
          </cell>
          <cell r="H706">
            <v>0</v>
          </cell>
          <cell r="I706">
            <v>0</v>
          </cell>
          <cell r="J706">
            <v>870056</v>
          </cell>
          <cell r="K706">
            <v>0</v>
          </cell>
          <cell r="L706">
            <v>0</v>
          </cell>
          <cell r="M706">
            <v>0</v>
          </cell>
        </row>
        <row r="707">
          <cell r="F707">
            <v>1024671</v>
          </cell>
          <cell r="G707">
            <v>0</v>
          </cell>
          <cell r="H707">
            <v>0</v>
          </cell>
          <cell r="I707">
            <v>0</v>
          </cell>
          <cell r="J707">
            <v>1024671</v>
          </cell>
          <cell r="K707">
            <v>0</v>
          </cell>
          <cell r="L707">
            <v>0</v>
          </cell>
          <cell r="M707">
            <v>0</v>
          </cell>
        </row>
        <row r="708">
          <cell r="F708">
            <v>1141210</v>
          </cell>
          <cell r="G708">
            <v>0</v>
          </cell>
          <cell r="H708">
            <v>0</v>
          </cell>
          <cell r="I708">
            <v>0</v>
          </cell>
          <cell r="J708">
            <v>1141210</v>
          </cell>
          <cell r="K708">
            <v>0</v>
          </cell>
          <cell r="L708">
            <v>0</v>
          </cell>
          <cell r="M708">
            <v>0</v>
          </cell>
        </row>
        <row r="709">
          <cell r="F709">
            <v>4117900</v>
          </cell>
          <cell r="G709">
            <v>0</v>
          </cell>
          <cell r="H709">
            <v>0</v>
          </cell>
          <cell r="I709">
            <v>0</v>
          </cell>
          <cell r="J709">
            <v>4117900</v>
          </cell>
          <cell r="K709">
            <v>0</v>
          </cell>
          <cell r="L709">
            <v>0</v>
          </cell>
          <cell r="M709">
            <v>0</v>
          </cell>
        </row>
        <row r="710"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</row>
        <row r="711"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</row>
        <row r="712">
          <cell r="F712">
            <v>282186000</v>
          </cell>
          <cell r="G712">
            <v>0</v>
          </cell>
          <cell r="H712">
            <v>0</v>
          </cell>
          <cell r="I712">
            <v>0</v>
          </cell>
          <cell r="J712">
            <v>282186000</v>
          </cell>
          <cell r="K712">
            <v>0</v>
          </cell>
          <cell r="L712">
            <v>0</v>
          </cell>
          <cell r="M712">
            <v>0</v>
          </cell>
        </row>
        <row r="713">
          <cell r="F713">
            <v>198000000</v>
          </cell>
          <cell r="G713">
            <v>0</v>
          </cell>
          <cell r="H713">
            <v>0</v>
          </cell>
          <cell r="I713">
            <v>0</v>
          </cell>
          <cell r="J713">
            <v>198000000</v>
          </cell>
          <cell r="K713">
            <v>0</v>
          </cell>
          <cell r="L713">
            <v>0</v>
          </cell>
          <cell r="M713">
            <v>0</v>
          </cell>
        </row>
        <row r="714">
          <cell r="F714">
            <v>69398000</v>
          </cell>
          <cell r="G714">
            <v>0</v>
          </cell>
          <cell r="H714">
            <v>0</v>
          </cell>
          <cell r="I714">
            <v>0</v>
          </cell>
          <cell r="J714">
            <v>69398000</v>
          </cell>
          <cell r="K714">
            <v>0</v>
          </cell>
          <cell r="L714">
            <v>0</v>
          </cell>
          <cell r="M714">
            <v>0</v>
          </cell>
        </row>
        <row r="715">
          <cell r="F715">
            <v>31299000</v>
          </cell>
          <cell r="G715">
            <v>0</v>
          </cell>
          <cell r="H715">
            <v>0</v>
          </cell>
          <cell r="I715">
            <v>0</v>
          </cell>
          <cell r="J715">
            <v>31299000</v>
          </cell>
          <cell r="K715">
            <v>0</v>
          </cell>
          <cell r="L715">
            <v>0</v>
          </cell>
          <cell r="M715">
            <v>0</v>
          </cell>
        </row>
        <row r="716">
          <cell r="F716">
            <v>18663000</v>
          </cell>
          <cell r="G716">
            <v>0</v>
          </cell>
          <cell r="H716">
            <v>0</v>
          </cell>
          <cell r="I716">
            <v>0</v>
          </cell>
          <cell r="J716">
            <v>18663000</v>
          </cell>
          <cell r="K716">
            <v>0</v>
          </cell>
          <cell r="L716">
            <v>0</v>
          </cell>
          <cell r="M716">
            <v>0</v>
          </cell>
        </row>
        <row r="717">
          <cell r="F717">
            <v>18663000</v>
          </cell>
          <cell r="G717">
            <v>0</v>
          </cell>
          <cell r="H717">
            <v>0</v>
          </cell>
          <cell r="I717">
            <v>0</v>
          </cell>
          <cell r="J717">
            <v>18663000</v>
          </cell>
          <cell r="K717">
            <v>0</v>
          </cell>
          <cell r="L717">
            <v>0</v>
          </cell>
          <cell r="M717">
            <v>0</v>
          </cell>
        </row>
        <row r="718">
          <cell r="F718">
            <v>1800000</v>
          </cell>
          <cell r="G718">
            <v>0</v>
          </cell>
          <cell r="H718">
            <v>0</v>
          </cell>
          <cell r="I718">
            <v>0</v>
          </cell>
          <cell r="J718">
            <v>1800000</v>
          </cell>
          <cell r="K718">
            <v>0</v>
          </cell>
          <cell r="L718">
            <v>0</v>
          </cell>
          <cell r="M718">
            <v>0</v>
          </cell>
        </row>
        <row r="719">
          <cell r="F719">
            <v>4000000</v>
          </cell>
          <cell r="G719">
            <v>0</v>
          </cell>
          <cell r="H719">
            <v>0</v>
          </cell>
          <cell r="I719">
            <v>0</v>
          </cell>
          <cell r="J719">
            <v>4000000</v>
          </cell>
          <cell r="K719">
            <v>0</v>
          </cell>
          <cell r="L719">
            <v>0</v>
          </cell>
          <cell r="M719">
            <v>0</v>
          </cell>
        </row>
        <row r="720">
          <cell r="F720">
            <v>1000000</v>
          </cell>
          <cell r="G720">
            <v>0</v>
          </cell>
          <cell r="H720">
            <v>0</v>
          </cell>
          <cell r="I720">
            <v>0</v>
          </cell>
          <cell r="J720">
            <v>1000000</v>
          </cell>
          <cell r="K720">
            <v>0</v>
          </cell>
          <cell r="L720">
            <v>0</v>
          </cell>
          <cell r="M720">
            <v>0</v>
          </cell>
        </row>
        <row r="721">
          <cell r="F721">
            <v>5000000</v>
          </cell>
          <cell r="G721">
            <v>0</v>
          </cell>
          <cell r="H721">
            <v>0</v>
          </cell>
          <cell r="I721">
            <v>0</v>
          </cell>
          <cell r="J721">
            <v>5000000</v>
          </cell>
          <cell r="K721">
            <v>0</v>
          </cell>
          <cell r="L721">
            <v>0</v>
          </cell>
          <cell r="M721">
            <v>0</v>
          </cell>
        </row>
        <row r="722">
          <cell r="F722">
            <v>22500000</v>
          </cell>
          <cell r="G722">
            <v>0</v>
          </cell>
          <cell r="H722">
            <v>0</v>
          </cell>
          <cell r="I722">
            <v>0</v>
          </cell>
          <cell r="J722">
            <v>22500000</v>
          </cell>
          <cell r="K722">
            <v>0</v>
          </cell>
          <cell r="L722">
            <v>0</v>
          </cell>
          <cell r="M722">
            <v>0</v>
          </cell>
        </row>
        <row r="723">
          <cell r="F723">
            <v>200000</v>
          </cell>
          <cell r="G723">
            <v>0</v>
          </cell>
          <cell r="H723">
            <v>0</v>
          </cell>
          <cell r="I723">
            <v>0</v>
          </cell>
          <cell r="J723">
            <v>200000</v>
          </cell>
          <cell r="K723">
            <v>0</v>
          </cell>
          <cell r="L723">
            <v>0</v>
          </cell>
          <cell r="M723">
            <v>0</v>
          </cell>
        </row>
        <row r="724">
          <cell r="F724">
            <v>1160000</v>
          </cell>
          <cell r="G724">
            <v>0</v>
          </cell>
          <cell r="H724">
            <v>0</v>
          </cell>
          <cell r="I724">
            <v>0</v>
          </cell>
          <cell r="J724">
            <v>1160000</v>
          </cell>
          <cell r="K724">
            <v>0</v>
          </cell>
          <cell r="L724">
            <v>0</v>
          </cell>
          <cell r="M724">
            <v>0</v>
          </cell>
        </row>
        <row r="725">
          <cell r="F725">
            <v>700000</v>
          </cell>
          <cell r="G725">
            <v>0</v>
          </cell>
          <cell r="H725">
            <v>0</v>
          </cell>
          <cell r="I725">
            <v>0</v>
          </cell>
          <cell r="J725">
            <v>700000</v>
          </cell>
          <cell r="K725">
            <v>0</v>
          </cell>
          <cell r="L725">
            <v>0</v>
          </cell>
          <cell r="M725">
            <v>0</v>
          </cell>
        </row>
        <row r="726">
          <cell r="F726">
            <v>3400000</v>
          </cell>
          <cell r="G726">
            <v>0</v>
          </cell>
          <cell r="H726">
            <v>0</v>
          </cell>
          <cell r="I726">
            <v>0</v>
          </cell>
          <cell r="J726">
            <v>3400000</v>
          </cell>
          <cell r="K726">
            <v>0</v>
          </cell>
          <cell r="L726">
            <v>0</v>
          </cell>
          <cell r="M726">
            <v>0</v>
          </cell>
        </row>
        <row r="727">
          <cell r="F727">
            <v>3400000</v>
          </cell>
          <cell r="G727">
            <v>0</v>
          </cell>
          <cell r="H727">
            <v>0</v>
          </cell>
          <cell r="I727">
            <v>0</v>
          </cell>
          <cell r="J727">
            <v>3400000</v>
          </cell>
          <cell r="K727">
            <v>0</v>
          </cell>
          <cell r="L727">
            <v>0</v>
          </cell>
          <cell r="M727">
            <v>0</v>
          </cell>
        </row>
        <row r="728">
          <cell r="F728">
            <v>5000000</v>
          </cell>
          <cell r="G728">
            <v>0</v>
          </cell>
          <cell r="H728">
            <v>0</v>
          </cell>
          <cell r="I728">
            <v>0</v>
          </cell>
          <cell r="J728">
            <v>5000000</v>
          </cell>
          <cell r="K728">
            <v>0</v>
          </cell>
          <cell r="L728">
            <v>0</v>
          </cell>
          <cell r="M728">
            <v>0</v>
          </cell>
        </row>
        <row r="729">
          <cell r="F729">
            <v>3000000</v>
          </cell>
          <cell r="G729">
            <v>0</v>
          </cell>
          <cell r="H729">
            <v>0</v>
          </cell>
          <cell r="I729">
            <v>0</v>
          </cell>
          <cell r="J729">
            <v>3000000</v>
          </cell>
          <cell r="K729">
            <v>0</v>
          </cell>
          <cell r="L729">
            <v>0</v>
          </cell>
          <cell r="M729">
            <v>0</v>
          </cell>
        </row>
        <row r="730">
          <cell r="F730">
            <v>171000</v>
          </cell>
          <cell r="G730">
            <v>0</v>
          </cell>
          <cell r="H730">
            <v>0</v>
          </cell>
          <cell r="I730">
            <v>0</v>
          </cell>
          <cell r="J730">
            <v>171000</v>
          </cell>
          <cell r="K730">
            <v>0</v>
          </cell>
          <cell r="L730">
            <v>0</v>
          </cell>
          <cell r="M730">
            <v>0</v>
          </cell>
        </row>
        <row r="731">
          <cell r="F731">
            <v>240000</v>
          </cell>
          <cell r="G731">
            <v>0</v>
          </cell>
          <cell r="H731">
            <v>0</v>
          </cell>
          <cell r="I731">
            <v>0</v>
          </cell>
          <cell r="J731">
            <v>240000</v>
          </cell>
          <cell r="K731">
            <v>0</v>
          </cell>
          <cell r="L731">
            <v>0</v>
          </cell>
          <cell r="M731">
            <v>0</v>
          </cell>
        </row>
        <row r="732">
          <cell r="F732">
            <v>202500</v>
          </cell>
          <cell r="G732">
            <v>0</v>
          </cell>
          <cell r="H732">
            <v>0</v>
          </cell>
          <cell r="I732">
            <v>0</v>
          </cell>
          <cell r="J732">
            <v>202500</v>
          </cell>
          <cell r="K732">
            <v>0</v>
          </cell>
          <cell r="L732">
            <v>0</v>
          </cell>
          <cell r="M732">
            <v>0</v>
          </cell>
        </row>
        <row r="733">
          <cell r="F733">
            <v>390000</v>
          </cell>
          <cell r="G733">
            <v>0</v>
          </cell>
          <cell r="H733">
            <v>0</v>
          </cell>
          <cell r="I733">
            <v>0</v>
          </cell>
          <cell r="J733">
            <v>390000</v>
          </cell>
          <cell r="K733">
            <v>0</v>
          </cell>
          <cell r="L733">
            <v>0</v>
          </cell>
          <cell r="M733">
            <v>0</v>
          </cell>
        </row>
        <row r="734">
          <cell r="F734">
            <v>15000</v>
          </cell>
          <cell r="G734">
            <v>0</v>
          </cell>
          <cell r="H734">
            <v>0</v>
          </cell>
          <cell r="I734">
            <v>0</v>
          </cell>
          <cell r="J734">
            <v>15000</v>
          </cell>
          <cell r="K734">
            <v>0</v>
          </cell>
          <cell r="L734">
            <v>0</v>
          </cell>
          <cell r="M734">
            <v>0</v>
          </cell>
        </row>
        <row r="735">
          <cell r="F735">
            <v>10802000</v>
          </cell>
          <cell r="G735">
            <v>0</v>
          </cell>
          <cell r="H735">
            <v>0</v>
          </cell>
          <cell r="I735">
            <v>0</v>
          </cell>
          <cell r="J735">
            <v>10802000</v>
          </cell>
          <cell r="K735">
            <v>0</v>
          </cell>
          <cell r="L735">
            <v>0</v>
          </cell>
          <cell r="M735">
            <v>0</v>
          </cell>
        </row>
        <row r="736">
          <cell r="F736">
            <v>52500</v>
          </cell>
          <cell r="G736">
            <v>0</v>
          </cell>
          <cell r="H736">
            <v>0</v>
          </cell>
          <cell r="I736">
            <v>0</v>
          </cell>
          <cell r="J736">
            <v>52500</v>
          </cell>
          <cell r="K736">
            <v>0</v>
          </cell>
          <cell r="L736">
            <v>0</v>
          </cell>
          <cell r="M736">
            <v>0</v>
          </cell>
        </row>
        <row r="737">
          <cell r="F737">
            <v>750000</v>
          </cell>
          <cell r="G737">
            <v>0</v>
          </cell>
          <cell r="H737">
            <v>0</v>
          </cell>
          <cell r="I737">
            <v>0</v>
          </cell>
          <cell r="J737">
            <v>750000</v>
          </cell>
          <cell r="K737">
            <v>0</v>
          </cell>
          <cell r="L737">
            <v>0</v>
          </cell>
          <cell r="M737">
            <v>0</v>
          </cell>
        </row>
        <row r="738"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</row>
        <row r="739">
          <cell r="F739">
            <v>10625000</v>
          </cell>
          <cell r="G739">
            <v>0</v>
          </cell>
          <cell r="H739">
            <v>0</v>
          </cell>
          <cell r="I739">
            <v>0</v>
          </cell>
          <cell r="J739">
            <v>10625000</v>
          </cell>
          <cell r="K739">
            <v>0</v>
          </cell>
          <cell r="L739">
            <v>0</v>
          </cell>
          <cell r="M739">
            <v>0</v>
          </cell>
        </row>
        <row r="740">
          <cell r="F740">
            <v>5000000</v>
          </cell>
          <cell r="G740">
            <v>0</v>
          </cell>
          <cell r="H740">
            <v>0</v>
          </cell>
          <cell r="I740">
            <v>0</v>
          </cell>
          <cell r="J740">
            <v>5000000</v>
          </cell>
          <cell r="K740">
            <v>0</v>
          </cell>
          <cell r="L740">
            <v>0</v>
          </cell>
          <cell r="M740">
            <v>0</v>
          </cell>
        </row>
        <row r="741">
          <cell r="F741">
            <v>3750000</v>
          </cell>
          <cell r="G741">
            <v>0</v>
          </cell>
          <cell r="H741">
            <v>0</v>
          </cell>
          <cell r="I741">
            <v>0</v>
          </cell>
          <cell r="J741">
            <v>3750000</v>
          </cell>
          <cell r="K741">
            <v>0</v>
          </cell>
          <cell r="L741">
            <v>0</v>
          </cell>
          <cell r="M741">
            <v>0</v>
          </cell>
        </row>
        <row r="742">
          <cell r="F742">
            <v>3375000</v>
          </cell>
          <cell r="G742">
            <v>0</v>
          </cell>
          <cell r="H742">
            <v>0</v>
          </cell>
          <cell r="I742">
            <v>0</v>
          </cell>
          <cell r="J742">
            <v>3375000</v>
          </cell>
          <cell r="K742">
            <v>0</v>
          </cell>
          <cell r="L742">
            <v>0</v>
          </cell>
          <cell r="M742">
            <v>0</v>
          </cell>
        </row>
        <row r="743">
          <cell r="F743">
            <v>3125000</v>
          </cell>
          <cell r="G743">
            <v>0</v>
          </cell>
          <cell r="H743">
            <v>0</v>
          </cell>
          <cell r="I743">
            <v>0</v>
          </cell>
          <cell r="J743">
            <v>3125000</v>
          </cell>
          <cell r="K743">
            <v>0</v>
          </cell>
          <cell r="L743">
            <v>0</v>
          </cell>
          <cell r="M743">
            <v>0</v>
          </cell>
        </row>
        <row r="744">
          <cell r="F744">
            <v>12000000</v>
          </cell>
          <cell r="G744">
            <v>0</v>
          </cell>
          <cell r="H744">
            <v>0</v>
          </cell>
          <cell r="I744">
            <v>0</v>
          </cell>
          <cell r="J744">
            <v>12000000</v>
          </cell>
          <cell r="K744">
            <v>0</v>
          </cell>
          <cell r="L744">
            <v>0</v>
          </cell>
          <cell r="M744">
            <v>0</v>
          </cell>
        </row>
        <row r="745">
          <cell r="F745">
            <v>15000000</v>
          </cell>
          <cell r="G745">
            <v>0</v>
          </cell>
          <cell r="H745">
            <v>0</v>
          </cell>
          <cell r="I745">
            <v>0</v>
          </cell>
          <cell r="J745">
            <v>15000000</v>
          </cell>
          <cell r="K745">
            <v>0</v>
          </cell>
          <cell r="L745">
            <v>0</v>
          </cell>
          <cell r="M745">
            <v>0</v>
          </cell>
        </row>
        <row r="746">
          <cell r="F746">
            <v>4192000</v>
          </cell>
          <cell r="G746">
            <v>0</v>
          </cell>
          <cell r="H746">
            <v>0</v>
          </cell>
          <cell r="I746">
            <v>0</v>
          </cell>
          <cell r="J746">
            <v>4192000</v>
          </cell>
          <cell r="K746">
            <v>0</v>
          </cell>
          <cell r="L746">
            <v>0</v>
          </cell>
          <cell r="M746">
            <v>0</v>
          </cell>
        </row>
        <row r="747">
          <cell r="F747">
            <v>14175000</v>
          </cell>
          <cell r="G747">
            <v>0</v>
          </cell>
          <cell r="H747">
            <v>0</v>
          </cell>
          <cell r="I747">
            <v>0</v>
          </cell>
          <cell r="J747">
            <v>14175000</v>
          </cell>
          <cell r="K747">
            <v>0</v>
          </cell>
          <cell r="L747">
            <v>0</v>
          </cell>
          <cell r="M747">
            <v>0</v>
          </cell>
        </row>
        <row r="748">
          <cell r="F748">
            <v>39540000</v>
          </cell>
          <cell r="G748">
            <v>0</v>
          </cell>
          <cell r="H748">
            <v>0</v>
          </cell>
          <cell r="I748">
            <v>0</v>
          </cell>
          <cell r="J748">
            <v>39540000</v>
          </cell>
          <cell r="K748">
            <v>0</v>
          </cell>
          <cell r="L748">
            <v>0</v>
          </cell>
          <cell r="M748">
            <v>0</v>
          </cell>
        </row>
        <row r="749">
          <cell r="F749">
            <v>1500000</v>
          </cell>
          <cell r="G749">
            <v>0</v>
          </cell>
          <cell r="H749">
            <v>0</v>
          </cell>
          <cell r="I749">
            <v>0</v>
          </cell>
          <cell r="J749">
            <v>1500000</v>
          </cell>
          <cell r="K749">
            <v>0</v>
          </cell>
          <cell r="L749">
            <v>0</v>
          </cell>
          <cell r="M749">
            <v>0</v>
          </cell>
        </row>
        <row r="750">
          <cell r="F750">
            <v>980000</v>
          </cell>
          <cell r="G750">
            <v>0</v>
          </cell>
          <cell r="H750">
            <v>0</v>
          </cell>
          <cell r="I750">
            <v>0</v>
          </cell>
          <cell r="J750">
            <v>980000</v>
          </cell>
          <cell r="K750">
            <v>0</v>
          </cell>
          <cell r="L750">
            <v>0</v>
          </cell>
          <cell r="M750">
            <v>0</v>
          </cell>
        </row>
        <row r="751">
          <cell r="F751">
            <v>375000</v>
          </cell>
          <cell r="G751">
            <v>0</v>
          </cell>
          <cell r="H751">
            <v>0</v>
          </cell>
          <cell r="I751">
            <v>0</v>
          </cell>
          <cell r="J751">
            <v>375000</v>
          </cell>
          <cell r="K751">
            <v>0</v>
          </cell>
          <cell r="L751">
            <v>0</v>
          </cell>
          <cell r="M751">
            <v>0</v>
          </cell>
        </row>
        <row r="752">
          <cell r="F752">
            <v>250000</v>
          </cell>
          <cell r="G752">
            <v>0</v>
          </cell>
          <cell r="H752">
            <v>0</v>
          </cell>
          <cell r="I752">
            <v>0</v>
          </cell>
          <cell r="J752">
            <v>250000</v>
          </cell>
          <cell r="K752">
            <v>0</v>
          </cell>
          <cell r="L752">
            <v>0</v>
          </cell>
          <cell r="M752">
            <v>0</v>
          </cell>
        </row>
        <row r="753">
          <cell r="F753">
            <v>31700000</v>
          </cell>
          <cell r="G753">
            <v>31700000</v>
          </cell>
          <cell r="H753">
            <v>0</v>
          </cell>
          <cell r="I753">
            <v>0</v>
          </cell>
          <cell r="J753">
            <v>31700000</v>
          </cell>
          <cell r="K753">
            <v>31700000</v>
          </cell>
          <cell r="L753">
            <v>0</v>
          </cell>
          <cell r="M753">
            <v>0</v>
          </cell>
        </row>
        <row r="754"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</row>
        <row r="755"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</row>
        <row r="756"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</row>
        <row r="757"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</row>
        <row r="758"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</row>
        <row r="759"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</row>
        <row r="760"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</row>
        <row r="761"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</row>
        <row r="762"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</row>
        <row r="763"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</row>
        <row r="766"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</row>
        <row r="768"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</row>
        <row r="769">
          <cell r="F769">
            <v>9635</v>
          </cell>
          <cell r="G769">
            <v>0</v>
          </cell>
          <cell r="H769">
            <v>4336</v>
          </cell>
          <cell r="I769">
            <v>0</v>
          </cell>
          <cell r="J769">
            <v>2986</v>
          </cell>
          <cell r="K769">
            <v>0</v>
          </cell>
          <cell r="L769">
            <v>2313</v>
          </cell>
          <cell r="M769">
            <v>0</v>
          </cell>
        </row>
        <row r="770">
          <cell r="F770">
            <v>11357</v>
          </cell>
          <cell r="G770">
            <v>0</v>
          </cell>
          <cell r="H770">
            <v>5998</v>
          </cell>
          <cell r="I770">
            <v>0</v>
          </cell>
          <cell r="J770">
            <v>4535</v>
          </cell>
          <cell r="K770">
            <v>0</v>
          </cell>
          <cell r="L770">
            <v>824</v>
          </cell>
          <cell r="M770">
            <v>0</v>
          </cell>
        </row>
        <row r="771">
          <cell r="F771">
            <v>1083260</v>
          </cell>
          <cell r="G771">
            <v>0</v>
          </cell>
          <cell r="H771">
            <v>637327</v>
          </cell>
          <cell r="I771">
            <v>0</v>
          </cell>
          <cell r="J771">
            <v>429838</v>
          </cell>
          <cell r="K771">
            <v>0</v>
          </cell>
          <cell r="L771">
            <v>16095</v>
          </cell>
          <cell r="M771">
            <v>0</v>
          </cell>
        </row>
        <row r="772">
          <cell r="F772">
            <v>296588</v>
          </cell>
          <cell r="G772">
            <v>0</v>
          </cell>
          <cell r="H772">
            <v>190340</v>
          </cell>
          <cell r="I772">
            <v>0</v>
          </cell>
          <cell r="J772">
            <v>103084</v>
          </cell>
          <cell r="K772">
            <v>0</v>
          </cell>
          <cell r="L772">
            <v>3164</v>
          </cell>
          <cell r="M772">
            <v>0</v>
          </cell>
        </row>
        <row r="773">
          <cell r="F773">
            <v>353764</v>
          </cell>
          <cell r="G773">
            <v>0</v>
          </cell>
          <cell r="H773">
            <v>130839</v>
          </cell>
          <cell r="I773">
            <v>0</v>
          </cell>
          <cell r="J773">
            <v>219000</v>
          </cell>
          <cell r="K773">
            <v>0</v>
          </cell>
          <cell r="L773">
            <v>3925</v>
          </cell>
          <cell r="M773">
            <v>0</v>
          </cell>
        </row>
        <row r="774">
          <cell r="F774">
            <v>676184</v>
          </cell>
          <cell r="G774">
            <v>0</v>
          </cell>
          <cell r="H774">
            <v>116321</v>
          </cell>
          <cell r="I774">
            <v>0</v>
          </cell>
          <cell r="J774">
            <v>556555</v>
          </cell>
          <cell r="K774">
            <v>0</v>
          </cell>
          <cell r="L774">
            <v>3308</v>
          </cell>
          <cell r="M774">
            <v>0</v>
          </cell>
        </row>
        <row r="775">
          <cell r="F775">
            <v>385016</v>
          </cell>
          <cell r="G775">
            <v>0</v>
          </cell>
          <cell r="H775">
            <v>95770</v>
          </cell>
          <cell r="I775">
            <v>0</v>
          </cell>
          <cell r="J775">
            <v>286555</v>
          </cell>
          <cell r="K775">
            <v>0</v>
          </cell>
          <cell r="L775">
            <v>2691</v>
          </cell>
          <cell r="M775">
            <v>0</v>
          </cell>
        </row>
        <row r="776">
          <cell r="F776">
            <v>33252</v>
          </cell>
          <cell r="G776">
            <v>0</v>
          </cell>
          <cell r="H776">
            <v>25965</v>
          </cell>
          <cell r="I776">
            <v>0</v>
          </cell>
          <cell r="J776">
            <v>2583</v>
          </cell>
          <cell r="K776">
            <v>0</v>
          </cell>
          <cell r="L776">
            <v>4704</v>
          </cell>
          <cell r="M776">
            <v>0</v>
          </cell>
        </row>
        <row r="777">
          <cell r="F777">
            <v>33252</v>
          </cell>
          <cell r="G777">
            <v>0</v>
          </cell>
          <cell r="H777">
            <v>25965</v>
          </cell>
          <cell r="I777">
            <v>0</v>
          </cell>
          <cell r="J777">
            <v>2583</v>
          </cell>
          <cell r="K777">
            <v>0</v>
          </cell>
          <cell r="L777">
            <v>4704</v>
          </cell>
          <cell r="M777">
            <v>0</v>
          </cell>
        </row>
        <row r="778">
          <cell r="F778">
            <v>144425</v>
          </cell>
          <cell r="G778">
            <v>0</v>
          </cell>
          <cell r="H778">
            <v>100165</v>
          </cell>
          <cell r="I778">
            <v>0</v>
          </cell>
          <cell r="J778">
            <v>41527</v>
          </cell>
          <cell r="K778">
            <v>0</v>
          </cell>
          <cell r="L778">
            <v>2733</v>
          </cell>
          <cell r="M778">
            <v>0</v>
          </cell>
        </row>
        <row r="779"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</row>
        <row r="783"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</row>
        <row r="792"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</row>
        <row r="793"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</row>
        <row r="794"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</row>
        <row r="795"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</row>
        <row r="796"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</row>
        <row r="797"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</row>
        <row r="798">
          <cell r="F798">
            <v>596725</v>
          </cell>
          <cell r="G798">
            <v>0</v>
          </cell>
          <cell r="H798">
            <v>579345</v>
          </cell>
          <cell r="I798">
            <v>0</v>
          </cell>
          <cell r="J798">
            <v>0</v>
          </cell>
          <cell r="K798">
            <v>0</v>
          </cell>
          <cell r="L798">
            <v>17380</v>
          </cell>
          <cell r="M798">
            <v>0</v>
          </cell>
        </row>
        <row r="799">
          <cell r="F799">
            <v>524237</v>
          </cell>
          <cell r="G799">
            <v>0</v>
          </cell>
          <cell r="H799">
            <v>508968</v>
          </cell>
          <cell r="I799">
            <v>0</v>
          </cell>
          <cell r="J799">
            <v>0</v>
          </cell>
          <cell r="K799">
            <v>0</v>
          </cell>
          <cell r="L799">
            <v>15269</v>
          </cell>
          <cell r="M799">
            <v>0</v>
          </cell>
        </row>
        <row r="800">
          <cell r="F800">
            <v>596725</v>
          </cell>
          <cell r="G800">
            <v>0</v>
          </cell>
          <cell r="H800">
            <v>579345</v>
          </cell>
          <cell r="I800">
            <v>0</v>
          </cell>
          <cell r="J800">
            <v>0</v>
          </cell>
          <cell r="K800">
            <v>0</v>
          </cell>
          <cell r="L800">
            <v>17380</v>
          </cell>
          <cell r="M800">
            <v>0</v>
          </cell>
        </row>
        <row r="801">
          <cell r="F801">
            <v>4305</v>
          </cell>
          <cell r="G801">
            <v>0</v>
          </cell>
          <cell r="H801">
            <v>4180</v>
          </cell>
          <cell r="I801">
            <v>0</v>
          </cell>
          <cell r="J801">
            <v>0</v>
          </cell>
          <cell r="K801">
            <v>0</v>
          </cell>
          <cell r="L801">
            <v>125</v>
          </cell>
          <cell r="M801">
            <v>0</v>
          </cell>
        </row>
        <row r="802">
          <cell r="F802">
            <v>625628</v>
          </cell>
          <cell r="G802">
            <v>0</v>
          </cell>
          <cell r="H802">
            <v>607406</v>
          </cell>
          <cell r="I802">
            <v>0</v>
          </cell>
          <cell r="J802">
            <v>0</v>
          </cell>
          <cell r="K802">
            <v>0</v>
          </cell>
          <cell r="L802">
            <v>18222</v>
          </cell>
          <cell r="M802">
            <v>0</v>
          </cell>
        </row>
        <row r="803">
          <cell r="F803">
            <v>511922</v>
          </cell>
          <cell r="G803">
            <v>0</v>
          </cell>
          <cell r="H803">
            <v>497012</v>
          </cell>
          <cell r="I803">
            <v>0</v>
          </cell>
          <cell r="J803">
            <v>0</v>
          </cell>
          <cell r="K803">
            <v>0</v>
          </cell>
          <cell r="L803">
            <v>14910</v>
          </cell>
          <cell r="M803">
            <v>0</v>
          </cell>
        </row>
        <row r="804">
          <cell r="F804">
            <v>224100</v>
          </cell>
          <cell r="G804">
            <v>0</v>
          </cell>
          <cell r="H804">
            <v>217573</v>
          </cell>
          <cell r="I804">
            <v>0</v>
          </cell>
          <cell r="J804">
            <v>0</v>
          </cell>
          <cell r="K804">
            <v>0</v>
          </cell>
          <cell r="L804">
            <v>6527</v>
          </cell>
          <cell r="M804">
            <v>0</v>
          </cell>
        </row>
        <row r="805">
          <cell r="F805">
            <v>39740</v>
          </cell>
          <cell r="G805">
            <v>0</v>
          </cell>
          <cell r="H805">
            <v>38583</v>
          </cell>
          <cell r="I805">
            <v>0</v>
          </cell>
          <cell r="J805">
            <v>0</v>
          </cell>
          <cell r="K805">
            <v>0</v>
          </cell>
          <cell r="L805">
            <v>1157</v>
          </cell>
          <cell r="M805">
            <v>0</v>
          </cell>
        </row>
        <row r="806">
          <cell r="F806">
            <v>43852</v>
          </cell>
          <cell r="G806">
            <v>0</v>
          </cell>
          <cell r="H806">
            <v>42575</v>
          </cell>
          <cell r="I806">
            <v>0</v>
          </cell>
          <cell r="J806">
            <v>0</v>
          </cell>
          <cell r="K806">
            <v>0</v>
          </cell>
          <cell r="L806">
            <v>1277</v>
          </cell>
          <cell r="M806">
            <v>0</v>
          </cell>
        </row>
        <row r="807">
          <cell r="F807">
            <v>44199</v>
          </cell>
          <cell r="G807">
            <v>0</v>
          </cell>
          <cell r="H807">
            <v>42912</v>
          </cell>
          <cell r="I807">
            <v>0</v>
          </cell>
          <cell r="J807">
            <v>0</v>
          </cell>
          <cell r="K807">
            <v>0</v>
          </cell>
          <cell r="L807">
            <v>1287</v>
          </cell>
          <cell r="M807">
            <v>0</v>
          </cell>
        </row>
        <row r="808">
          <cell r="F808">
            <v>124429</v>
          </cell>
          <cell r="G808">
            <v>0</v>
          </cell>
          <cell r="H808">
            <v>120805</v>
          </cell>
          <cell r="I808">
            <v>0</v>
          </cell>
          <cell r="J808">
            <v>0</v>
          </cell>
          <cell r="K808">
            <v>0</v>
          </cell>
          <cell r="L808">
            <v>3624</v>
          </cell>
          <cell r="M808">
            <v>0</v>
          </cell>
        </row>
        <row r="809">
          <cell r="F809">
            <v>238280</v>
          </cell>
          <cell r="G809">
            <v>0</v>
          </cell>
          <cell r="H809">
            <v>231340</v>
          </cell>
          <cell r="I809">
            <v>0</v>
          </cell>
          <cell r="J809">
            <v>0</v>
          </cell>
          <cell r="K809">
            <v>0</v>
          </cell>
          <cell r="L809">
            <v>6940</v>
          </cell>
          <cell r="M809">
            <v>0</v>
          </cell>
        </row>
        <row r="810">
          <cell r="F810">
            <v>75266</v>
          </cell>
          <cell r="G810">
            <v>0</v>
          </cell>
          <cell r="H810">
            <v>73074</v>
          </cell>
          <cell r="I810">
            <v>0</v>
          </cell>
          <cell r="J810">
            <v>0</v>
          </cell>
          <cell r="K810">
            <v>0</v>
          </cell>
          <cell r="L810">
            <v>2192</v>
          </cell>
          <cell r="M810">
            <v>0</v>
          </cell>
        </row>
        <row r="811">
          <cell r="F811">
            <v>88006</v>
          </cell>
          <cell r="G811">
            <v>0</v>
          </cell>
          <cell r="H811">
            <v>85443</v>
          </cell>
          <cell r="I811">
            <v>0</v>
          </cell>
          <cell r="J811">
            <v>0</v>
          </cell>
          <cell r="K811">
            <v>0</v>
          </cell>
          <cell r="L811">
            <v>2563</v>
          </cell>
          <cell r="M811">
            <v>0</v>
          </cell>
        </row>
        <row r="812">
          <cell r="F812">
            <v>28902</v>
          </cell>
          <cell r="G812">
            <v>0</v>
          </cell>
          <cell r="H812">
            <v>28061</v>
          </cell>
          <cell r="I812">
            <v>0</v>
          </cell>
          <cell r="J812">
            <v>0</v>
          </cell>
          <cell r="K812">
            <v>0</v>
          </cell>
          <cell r="L812">
            <v>841</v>
          </cell>
          <cell r="M812">
            <v>0</v>
          </cell>
        </row>
        <row r="813">
          <cell r="F813">
            <v>46966</v>
          </cell>
          <cell r="G813">
            <v>0</v>
          </cell>
          <cell r="H813">
            <v>45599</v>
          </cell>
          <cell r="I813">
            <v>0</v>
          </cell>
          <cell r="J813">
            <v>0</v>
          </cell>
          <cell r="K813">
            <v>0</v>
          </cell>
          <cell r="L813">
            <v>1367</v>
          </cell>
          <cell r="M813">
            <v>0</v>
          </cell>
        </row>
        <row r="814">
          <cell r="F814">
            <v>46966</v>
          </cell>
          <cell r="G814">
            <v>0</v>
          </cell>
          <cell r="H814">
            <v>45599</v>
          </cell>
          <cell r="I814">
            <v>0</v>
          </cell>
          <cell r="J814">
            <v>0</v>
          </cell>
          <cell r="K814">
            <v>0</v>
          </cell>
          <cell r="L814">
            <v>1367</v>
          </cell>
          <cell r="M814">
            <v>0</v>
          </cell>
        </row>
        <row r="815">
          <cell r="F815">
            <v>46966</v>
          </cell>
          <cell r="G815">
            <v>0</v>
          </cell>
          <cell r="H815">
            <v>45599</v>
          </cell>
          <cell r="I815">
            <v>0</v>
          </cell>
          <cell r="J815">
            <v>0</v>
          </cell>
          <cell r="K815">
            <v>0</v>
          </cell>
          <cell r="L815">
            <v>1367</v>
          </cell>
          <cell r="M815">
            <v>0</v>
          </cell>
        </row>
        <row r="816">
          <cell r="F816">
            <v>561413</v>
          </cell>
          <cell r="G816">
            <v>0</v>
          </cell>
          <cell r="H816">
            <v>545062</v>
          </cell>
          <cell r="I816">
            <v>0</v>
          </cell>
          <cell r="J816">
            <v>0</v>
          </cell>
          <cell r="K816">
            <v>0</v>
          </cell>
          <cell r="L816">
            <v>16351</v>
          </cell>
          <cell r="M816">
            <v>0</v>
          </cell>
        </row>
        <row r="817">
          <cell r="F817">
            <v>166958</v>
          </cell>
          <cell r="G817">
            <v>0</v>
          </cell>
          <cell r="H817">
            <v>162096</v>
          </cell>
          <cell r="I817">
            <v>0</v>
          </cell>
          <cell r="J817">
            <v>0</v>
          </cell>
          <cell r="K817">
            <v>0</v>
          </cell>
          <cell r="L817">
            <v>4862</v>
          </cell>
          <cell r="M817">
            <v>0</v>
          </cell>
        </row>
        <row r="818">
          <cell r="F818">
            <v>265094</v>
          </cell>
          <cell r="G818">
            <v>0</v>
          </cell>
          <cell r="H818">
            <v>257373</v>
          </cell>
          <cell r="I818">
            <v>0</v>
          </cell>
          <cell r="J818">
            <v>0</v>
          </cell>
          <cell r="K818">
            <v>0</v>
          </cell>
          <cell r="L818">
            <v>7721</v>
          </cell>
          <cell r="M818">
            <v>0</v>
          </cell>
        </row>
        <row r="819">
          <cell r="F819">
            <v>265094</v>
          </cell>
          <cell r="G819">
            <v>0</v>
          </cell>
          <cell r="H819">
            <v>257373</v>
          </cell>
          <cell r="I819">
            <v>0</v>
          </cell>
          <cell r="J819">
            <v>0</v>
          </cell>
          <cell r="K819">
            <v>0</v>
          </cell>
          <cell r="L819">
            <v>7721</v>
          </cell>
          <cell r="M819">
            <v>0</v>
          </cell>
        </row>
        <row r="820"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</row>
        <row r="821">
          <cell r="F821">
            <v>2009</v>
          </cell>
          <cell r="G821">
            <v>0</v>
          </cell>
          <cell r="H821">
            <v>928</v>
          </cell>
          <cell r="I821">
            <v>0</v>
          </cell>
          <cell r="J821">
            <v>207</v>
          </cell>
          <cell r="K821">
            <v>0</v>
          </cell>
          <cell r="L821">
            <v>874</v>
          </cell>
          <cell r="M821">
            <v>0</v>
          </cell>
        </row>
        <row r="822">
          <cell r="F822">
            <v>17156</v>
          </cell>
          <cell r="G822">
            <v>0</v>
          </cell>
          <cell r="H822">
            <v>4075</v>
          </cell>
          <cell r="I822">
            <v>0</v>
          </cell>
          <cell r="J822">
            <v>13081</v>
          </cell>
          <cell r="K822">
            <v>0</v>
          </cell>
          <cell r="L822">
            <v>0</v>
          </cell>
          <cell r="M822">
            <v>0</v>
          </cell>
        </row>
        <row r="823">
          <cell r="F823">
            <v>4880</v>
          </cell>
          <cell r="G823">
            <v>0</v>
          </cell>
          <cell r="H823">
            <v>2285</v>
          </cell>
          <cell r="I823">
            <v>0</v>
          </cell>
          <cell r="J823">
            <v>1225</v>
          </cell>
          <cell r="K823">
            <v>0</v>
          </cell>
          <cell r="L823">
            <v>1370</v>
          </cell>
          <cell r="M823">
            <v>0</v>
          </cell>
        </row>
        <row r="824">
          <cell r="F824">
            <v>7410</v>
          </cell>
          <cell r="G824">
            <v>0</v>
          </cell>
          <cell r="H824">
            <v>7410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</row>
        <row r="825">
          <cell r="F825">
            <v>62905</v>
          </cell>
          <cell r="G825">
            <v>0</v>
          </cell>
          <cell r="H825">
            <v>20551</v>
          </cell>
          <cell r="I825">
            <v>0</v>
          </cell>
          <cell r="J825">
            <v>42354</v>
          </cell>
          <cell r="K825">
            <v>0</v>
          </cell>
          <cell r="L825">
            <v>0</v>
          </cell>
          <cell r="M825">
            <v>0</v>
          </cell>
        </row>
        <row r="826">
          <cell r="F826">
            <v>58909</v>
          </cell>
          <cell r="G826">
            <v>0</v>
          </cell>
          <cell r="H826">
            <v>18619</v>
          </cell>
          <cell r="I826">
            <v>0</v>
          </cell>
          <cell r="J826">
            <v>40290</v>
          </cell>
          <cell r="K826">
            <v>0</v>
          </cell>
          <cell r="L826">
            <v>0</v>
          </cell>
          <cell r="M826">
            <v>0</v>
          </cell>
        </row>
        <row r="827">
          <cell r="F827">
            <v>15722</v>
          </cell>
          <cell r="G827">
            <v>0</v>
          </cell>
          <cell r="H827">
            <v>3720</v>
          </cell>
          <cell r="I827">
            <v>0</v>
          </cell>
          <cell r="J827">
            <v>11369</v>
          </cell>
          <cell r="K827">
            <v>0</v>
          </cell>
          <cell r="L827">
            <v>633</v>
          </cell>
          <cell r="M827">
            <v>0</v>
          </cell>
        </row>
        <row r="828">
          <cell r="F828">
            <v>13997</v>
          </cell>
          <cell r="G828">
            <v>0</v>
          </cell>
          <cell r="H828">
            <v>10046</v>
          </cell>
          <cell r="I828">
            <v>0</v>
          </cell>
          <cell r="J828">
            <v>3951</v>
          </cell>
          <cell r="K828">
            <v>0</v>
          </cell>
          <cell r="L828">
            <v>0</v>
          </cell>
          <cell r="M828">
            <v>0</v>
          </cell>
        </row>
        <row r="829">
          <cell r="F829">
            <v>11853</v>
          </cell>
          <cell r="G829">
            <v>0</v>
          </cell>
          <cell r="H829">
            <v>8693</v>
          </cell>
          <cell r="I829">
            <v>0</v>
          </cell>
          <cell r="J829">
            <v>3160</v>
          </cell>
          <cell r="K829">
            <v>0</v>
          </cell>
          <cell r="L829">
            <v>0</v>
          </cell>
          <cell r="M829">
            <v>0</v>
          </cell>
        </row>
        <row r="830">
          <cell r="F830">
            <v>290377</v>
          </cell>
          <cell r="G830">
            <v>0</v>
          </cell>
          <cell r="H830">
            <v>281547</v>
          </cell>
          <cell r="I830">
            <v>0</v>
          </cell>
          <cell r="J830">
            <v>3200</v>
          </cell>
          <cell r="K830">
            <v>0</v>
          </cell>
          <cell r="L830">
            <v>5630</v>
          </cell>
          <cell r="M830">
            <v>0</v>
          </cell>
        </row>
        <row r="831">
          <cell r="F831">
            <v>2082454</v>
          </cell>
          <cell r="G831">
            <v>0</v>
          </cell>
          <cell r="H831">
            <v>1967460</v>
          </cell>
          <cell r="I831">
            <v>0</v>
          </cell>
          <cell r="J831">
            <v>45672</v>
          </cell>
          <cell r="K831">
            <v>0</v>
          </cell>
          <cell r="L831">
            <v>69322</v>
          </cell>
          <cell r="M831">
            <v>0</v>
          </cell>
        </row>
        <row r="832">
          <cell r="F832">
            <v>6100</v>
          </cell>
          <cell r="G832">
            <v>0</v>
          </cell>
          <cell r="H832">
            <v>5985</v>
          </cell>
          <cell r="I832">
            <v>0</v>
          </cell>
          <cell r="J832">
            <v>115</v>
          </cell>
          <cell r="K832">
            <v>0</v>
          </cell>
          <cell r="L832">
            <v>0</v>
          </cell>
          <cell r="M832">
            <v>0</v>
          </cell>
        </row>
        <row r="833">
          <cell r="F833">
            <v>43050</v>
          </cell>
          <cell r="G833">
            <v>0</v>
          </cell>
          <cell r="H833">
            <v>0</v>
          </cell>
          <cell r="I833">
            <v>0</v>
          </cell>
          <cell r="J833">
            <v>43050</v>
          </cell>
          <cell r="K833">
            <v>0</v>
          </cell>
          <cell r="L833">
            <v>0</v>
          </cell>
          <cell r="M833">
            <v>0</v>
          </cell>
        </row>
        <row r="834">
          <cell r="F834">
            <v>35070</v>
          </cell>
          <cell r="G834">
            <v>0</v>
          </cell>
          <cell r="H834">
            <v>0</v>
          </cell>
          <cell r="I834">
            <v>0</v>
          </cell>
          <cell r="J834">
            <v>35070</v>
          </cell>
          <cell r="K834">
            <v>0</v>
          </cell>
          <cell r="L834">
            <v>0</v>
          </cell>
          <cell r="M834">
            <v>0</v>
          </cell>
        </row>
        <row r="835">
          <cell r="F835">
            <v>39480</v>
          </cell>
          <cell r="G835">
            <v>0</v>
          </cell>
          <cell r="H835">
            <v>0</v>
          </cell>
          <cell r="I835">
            <v>0</v>
          </cell>
          <cell r="J835">
            <v>39480</v>
          </cell>
          <cell r="K835">
            <v>0</v>
          </cell>
          <cell r="L835">
            <v>0</v>
          </cell>
          <cell r="M835">
            <v>0</v>
          </cell>
        </row>
        <row r="836">
          <cell r="F836">
            <v>39480</v>
          </cell>
          <cell r="G836">
            <v>0</v>
          </cell>
          <cell r="H836">
            <v>0</v>
          </cell>
          <cell r="I836">
            <v>0</v>
          </cell>
          <cell r="J836">
            <v>39480</v>
          </cell>
          <cell r="K836">
            <v>0</v>
          </cell>
          <cell r="L836">
            <v>0</v>
          </cell>
          <cell r="M836">
            <v>0</v>
          </cell>
        </row>
        <row r="837">
          <cell r="F837">
            <v>42589</v>
          </cell>
          <cell r="G837">
            <v>0</v>
          </cell>
          <cell r="H837">
            <v>22089</v>
          </cell>
          <cell r="I837">
            <v>0</v>
          </cell>
          <cell r="J837">
            <v>20500</v>
          </cell>
          <cell r="K837">
            <v>0</v>
          </cell>
          <cell r="L837">
            <v>0</v>
          </cell>
          <cell r="M837">
            <v>0</v>
          </cell>
        </row>
        <row r="838">
          <cell r="F838">
            <v>15722</v>
          </cell>
          <cell r="G838">
            <v>0</v>
          </cell>
          <cell r="H838">
            <v>3720</v>
          </cell>
          <cell r="I838">
            <v>0</v>
          </cell>
          <cell r="J838">
            <v>11369</v>
          </cell>
          <cell r="K838">
            <v>0</v>
          </cell>
          <cell r="L838">
            <v>633</v>
          </cell>
          <cell r="M838">
            <v>0</v>
          </cell>
        </row>
        <row r="839">
          <cell r="F839">
            <v>249000</v>
          </cell>
          <cell r="G839">
            <v>0</v>
          </cell>
          <cell r="H839">
            <v>0</v>
          </cell>
          <cell r="I839">
            <v>0</v>
          </cell>
          <cell r="J839">
            <v>249000</v>
          </cell>
          <cell r="K839">
            <v>0</v>
          </cell>
          <cell r="L839">
            <v>0</v>
          </cell>
          <cell r="M839">
            <v>0</v>
          </cell>
        </row>
        <row r="840">
          <cell r="F840">
            <v>43000</v>
          </cell>
          <cell r="G840">
            <v>0</v>
          </cell>
          <cell r="H840">
            <v>0</v>
          </cell>
          <cell r="I840">
            <v>0</v>
          </cell>
          <cell r="J840">
            <v>43000</v>
          </cell>
          <cell r="K840">
            <v>0</v>
          </cell>
          <cell r="L840">
            <v>0</v>
          </cell>
          <cell r="M840">
            <v>0</v>
          </cell>
        </row>
        <row r="841">
          <cell r="F841">
            <v>18526</v>
          </cell>
          <cell r="G841">
            <v>0</v>
          </cell>
          <cell r="H841">
            <v>18526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</row>
        <row r="842">
          <cell r="F842">
            <v>49449</v>
          </cell>
          <cell r="G842">
            <v>0</v>
          </cell>
          <cell r="H842">
            <v>13280</v>
          </cell>
          <cell r="I842">
            <v>0</v>
          </cell>
          <cell r="J842">
            <v>36169</v>
          </cell>
          <cell r="K842">
            <v>0</v>
          </cell>
          <cell r="L842">
            <v>0</v>
          </cell>
          <cell r="M842">
            <v>0</v>
          </cell>
        </row>
        <row r="843">
          <cell r="F843">
            <v>37132</v>
          </cell>
          <cell r="G843">
            <v>0</v>
          </cell>
          <cell r="H843">
            <v>13057</v>
          </cell>
          <cell r="I843">
            <v>0</v>
          </cell>
          <cell r="J843">
            <v>24075</v>
          </cell>
          <cell r="K843">
            <v>0</v>
          </cell>
          <cell r="L843">
            <v>0</v>
          </cell>
          <cell r="M843">
            <v>0</v>
          </cell>
        </row>
        <row r="844">
          <cell r="F844">
            <v>4948</v>
          </cell>
          <cell r="G844">
            <v>0</v>
          </cell>
          <cell r="H844">
            <v>3888</v>
          </cell>
          <cell r="I844">
            <v>0</v>
          </cell>
          <cell r="J844">
            <v>1060</v>
          </cell>
          <cell r="K844">
            <v>0</v>
          </cell>
          <cell r="L844">
            <v>0</v>
          </cell>
          <cell r="M844">
            <v>0</v>
          </cell>
        </row>
        <row r="845">
          <cell r="F845">
            <v>4791</v>
          </cell>
          <cell r="G845">
            <v>0</v>
          </cell>
          <cell r="H845">
            <v>3888</v>
          </cell>
          <cell r="I845">
            <v>0</v>
          </cell>
          <cell r="J845">
            <v>903</v>
          </cell>
          <cell r="K845">
            <v>0</v>
          </cell>
          <cell r="L845">
            <v>0</v>
          </cell>
          <cell r="M845">
            <v>0</v>
          </cell>
        </row>
        <row r="846"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</row>
        <row r="847">
          <cell r="F847">
            <v>170</v>
          </cell>
          <cell r="G847">
            <v>0</v>
          </cell>
          <cell r="H847">
            <v>0</v>
          </cell>
          <cell r="I847">
            <v>0</v>
          </cell>
          <cell r="J847">
            <v>170</v>
          </cell>
          <cell r="K847">
            <v>0</v>
          </cell>
          <cell r="L847">
            <v>0</v>
          </cell>
          <cell r="M847">
            <v>0</v>
          </cell>
        </row>
        <row r="848"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</row>
        <row r="849"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</row>
        <row r="850">
          <cell r="F850">
            <v>2700</v>
          </cell>
          <cell r="G850">
            <v>0</v>
          </cell>
          <cell r="H850">
            <v>0</v>
          </cell>
          <cell r="I850">
            <v>0</v>
          </cell>
          <cell r="J850">
            <v>2700</v>
          </cell>
          <cell r="K850">
            <v>0</v>
          </cell>
          <cell r="L850">
            <v>0</v>
          </cell>
          <cell r="M850">
            <v>0</v>
          </cell>
        </row>
        <row r="851">
          <cell r="F851">
            <v>263</v>
          </cell>
          <cell r="G851">
            <v>0</v>
          </cell>
          <cell r="H851">
            <v>0</v>
          </cell>
          <cell r="I851">
            <v>0</v>
          </cell>
          <cell r="J851">
            <v>263</v>
          </cell>
          <cell r="K851">
            <v>0</v>
          </cell>
          <cell r="L851">
            <v>0</v>
          </cell>
          <cell r="M851">
            <v>0</v>
          </cell>
        </row>
        <row r="852">
          <cell r="F852">
            <v>249</v>
          </cell>
          <cell r="G852">
            <v>0</v>
          </cell>
          <cell r="H852">
            <v>0</v>
          </cell>
          <cell r="I852">
            <v>0</v>
          </cell>
          <cell r="J852">
            <v>249</v>
          </cell>
          <cell r="K852">
            <v>0</v>
          </cell>
          <cell r="L852">
            <v>0</v>
          </cell>
          <cell r="M852">
            <v>0</v>
          </cell>
        </row>
        <row r="853">
          <cell r="F853">
            <v>244</v>
          </cell>
          <cell r="G853">
            <v>0</v>
          </cell>
          <cell r="H853">
            <v>0</v>
          </cell>
          <cell r="I853">
            <v>0</v>
          </cell>
          <cell r="J853">
            <v>244</v>
          </cell>
          <cell r="K853">
            <v>0</v>
          </cell>
          <cell r="L853">
            <v>0</v>
          </cell>
          <cell r="M853">
            <v>0</v>
          </cell>
        </row>
        <row r="854">
          <cell r="F854">
            <v>320</v>
          </cell>
          <cell r="G854">
            <v>0</v>
          </cell>
          <cell r="H854">
            <v>0</v>
          </cell>
          <cell r="I854">
            <v>0</v>
          </cell>
          <cell r="J854">
            <v>320</v>
          </cell>
          <cell r="K854">
            <v>0</v>
          </cell>
          <cell r="L854">
            <v>0</v>
          </cell>
          <cell r="M854">
            <v>0</v>
          </cell>
        </row>
        <row r="855">
          <cell r="F855">
            <v>2431</v>
          </cell>
          <cell r="G855">
            <v>0</v>
          </cell>
          <cell r="H855">
            <v>0</v>
          </cell>
          <cell r="I855">
            <v>0</v>
          </cell>
          <cell r="J855">
            <v>2431</v>
          </cell>
          <cell r="K855">
            <v>0</v>
          </cell>
          <cell r="L855">
            <v>0</v>
          </cell>
          <cell r="M855">
            <v>0</v>
          </cell>
        </row>
        <row r="856">
          <cell r="F856">
            <v>330</v>
          </cell>
          <cell r="G856">
            <v>0</v>
          </cell>
          <cell r="H856">
            <v>0</v>
          </cell>
          <cell r="I856">
            <v>0</v>
          </cell>
          <cell r="J856">
            <v>330</v>
          </cell>
          <cell r="K856">
            <v>0</v>
          </cell>
          <cell r="L856">
            <v>0</v>
          </cell>
          <cell r="M856">
            <v>0</v>
          </cell>
        </row>
        <row r="857">
          <cell r="F857">
            <v>355</v>
          </cell>
          <cell r="G857">
            <v>0</v>
          </cell>
          <cell r="H857">
            <v>0</v>
          </cell>
          <cell r="I857">
            <v>0</v>
          </cell>
          <cell r="J857">
            <v>355</v>
          </cell>
          <cell r="K857">
            <v>0</v>
          </cell>
          <cell r="L857">
            <v>0</v>
          </cell>
          <cell r="M857">
            <v>0</v>
          </cell>
        </row>
        <row r="858">
          <cell r="F858">
            <v>377</v>
          </cell>
          <cell r="G858">
            <v>0</v>
          </cell>
          <cell r="H858">
            <v>0</v>
          </cell>
          <cell r="I858">
            <v>0</v>
          </cell>
          <cell r="J858">
            <v>377</v>
          </cell>
          <cell r="K858">
            <v>0</v>
          </cell>
          <cell r="L858">
            <v>0</v>
          </cell>
          <cell r="M858">
            <v>0</v>
          </cell>
        </row>
        <row r="859">
          <cell r="F859">
            <v>2070</v>
          </cell>
          <cell r="G859">
            <v>0</v>
          </cell>
          <cell r="H859">
            <v>0</v>
          </cell>
          <cell r="I859">
            <v>0</v>
          </cell>
          <cell r="J859">
            <v>2070</v>
          </cell>
          <cell r="K859">
            <v>0</v>
          </cell>
          <cell r="L859">
            <v>0</v>
          </cell>
          <cell r="M859">
            <v>0</v>
          </cell>
        </row>
        <row r="860">
          <cell r="F860">
            <v>2680</v>
          </cell>
          <cell r="G860">
            <v>0</v>
          </cell>
          <cell r="H860">
            <v>0</v>
          </cell>
          <cell r="I860">
            <v>0</v>
          </cell>
          <cell r="J860">
            <v>2680</v>
          </cell>
          <cell r="K860">
            <v>0</v>
          </cell>
          <cell r="L860">
            <v>0</v>
          </cell>
          <cell r="M860">
            <v>0</v>
          </cell>
        </row>
        <row r="861">
          <cell r="F861">
            <v>3780</v>
          </cell>
          <cell r="G861">
            <v>0</v>
          </cell>
          <cell r="H861">
            <v>0</v>
          </cell>
          <cell r="I861">
            <v>0</v>
          </cell>
          <cell r="J861">
            <v>3780</v>
          </cell>
          <cell r="K861">
            <v>0</v>
          </cell>
          <cell r="L861">
            <v>0</v>
          </cell>
          <cell r="M861">
            <v>0</v>
          </cell>
        </row>
        <row r="862">
          <cell r="F862">
            <v>4190</v>
          </cell>
          <cell r="G862">
            <v>0</v>
          </cell>
          <cell r="H862">
            <v>0</v>
          </cell>
          <cell r="I862">
            <v>0</v>
          </cell>
          <cell r="J862">
            <v>4190</v>
          </cell>
          <cell r="K862">
            <v>0</v>
          </cell>
          <cell r="L862">
            <v>0</v>
          </cell>
          <cell r="M862">
            <v>0</v>
          </cell>
        </row>
        <row r="863">
          <cell r="F863">
            <v>4910</v>
          </cell>
          <cell r="G863">
            <v>0</v>
          </cell>
          <cell r="H863">
            <v>0</v>
          </cell>
          <cell r="I863">
            <v>0</v>
          </cell>
          <cell r="J863">
            <v>4910</v>
          </cell>
          <cell r="K863">
            <v>0</v>
          </cell>
          <cell r="L863">
            <v>0</v>
          </cell>
          <cell r="M863">
            <v>0</v>
          </cell>
        </row>
        <row r="864">
          <cell r="F864">
            <v>4190</v>
          </cell>
          <cell r="G864">
            <v>0</v>
          </cell>
          <cell r="H864">
            <v>0</v>
          </cell>
          <cell r="I864">
            <v>0</v>
          </cell>
          <cell r="J864">
            <v>4190</v>
          </cell>
          <cell r="K864">
            <v>0</v>
          </cell>
          <cell r="L864">
            <v>0</v>
          </cell>
          <cell r="M864">
            <v>0</v>
          </cell>
        </row>
        <row r="865">
          <cell r="F865">
            <v>4500</v>
          </cell>
          <cell r="G865">
            <v>0</v>
          </cell>
          <cell r="H865">
            <v>0</v>
          </cell>
          <cell r="I865">
            <v>0</v>
          </cell>
          <cell r="J865">
            <v>4500</v>
          </cell>
          <cell r="K865">
            <v>0</v>
          </cell>
          <cell r="L865">
            <v>0</v>
          </cell>
          <cell r="M865">
            <v>0</v>
          </cell>
        </row>
        <row r="866">
          <cell r="F866">
            <v>3780</v>
          </cell>
          <cell r="G866">
            <v>0</v>
          </cell>
          <cell r="H866">
            <v>0</v>
          </cell>
          <cell r="I866">
            <v>0</v>
          </cell>
          <cell r="J866">
            <v>3780</v>
          </cell>
          <cell r="K866">
            <v>0</v>
          </cell>
          <cell r="L866">
            <v>0</v>
          </cell>
          <cell r="M866">
            <v>0</v>
          </cell>
        </row>
        <row r="867">
          <cell r="F867">
            <v>3780</v>
          </cell>
          <cell r="G867">
            <v>0</v>
          </cell>
          <cell r="H867">
            <v>0</v>
          </cell>
          <cell r="I867">
            <v>0</v>
          </cell>
          <cell r="J867">
            <v>3780</v>
          </cell>
          <cell r="K867">
            <v>0</v>
          </cell>
          <cell r="L867">
            <v>0</v>
          </cell>
          <cell r="M867">
            <v>0</v>
          </cell>
        </row>
        <row r="868">
          <cell r="F868">
            <v>280000</v>
          </cell>
          <cell r="G868">
            <v>0</v>
          </cell>
          <cell r="H868">
            <v>0</v>
          </cell>
          <cell r="I868">
            <v>0</v>
          </cell>
          <cell r="J868">
            <v>280000</v>
          </cell>
          <cell r="K868">
            <v>0</v>
          </cell>
          <cell r="L868">
            <v>0</v>
          </cell>
          <cell r="M868">
            <v>0</v>
          </cell>
        </row>
        <row r="869">
          <cell r="F869">
            <v>250000</v>
          </cell>
          <cell r="G869">
            <v>0</v>
          </cell>
          <cell r="H869">
            <v>0</v>
          </cell>
          <cell r="I869">
            <v>0</v>
          </cell>
          <cell r="J869">
            <v>250000</v>
          </cell>
          <cell r="K869">
            <v>0</v>
          </cell>
          <cell r="L869">
            <v>0</v>
          </cell>
          <cell r="M869">
            <v>0</v>
          </cell>
        </row>
        <row r="870"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</row>
        <row r="871"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</row>
        <row r="872"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</row>
        <row r="873"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</row>
        <row r="874"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</row>
        <row r="875"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</row>
        <row r="876"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</row>
        <row r="877"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</row>
        <row r="878"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</row>
        <row r="879"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</row>
        <row r="880"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</row>
        <row r="881"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</row>
        <row r="882"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</row>
        <row r="883"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</row>
        <row r="884"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</row>
        <row r="885">
          <cell r="F885">
            <v>0</v>
          </cell>
          <cell r="G885">
            <v>0</v>
          </cell>
          <cell r="H885">
            <v>0</v>
          </cell>
          <cell r="K885">
            <v>0</v>
          </cell>
        </row>
        <row r="886">
          <cell r="F886">
            <v>0</v>
          </cell>
          <cell r="G886">
            <v>0</v>
          </cell>
          <cell r="H886">
            <v>0</v>
          </cell>
          <cell r="K886">
            <v>0</v>
          </cell>
        </row>
        <row r="887">
          <cell r="F887">
            <v>0</v>
          </cell>
          <cell r="G887">
            <v>0</v>
          </cell>
          <cell r="H887">
            <v>0</v>
          </cell>
        </row>
        <row r="888">
          <cell r="F888">
            <v>0</v>
          </cell>
          <cell r="G888">
            <v>31700000</v>
          </cell>
          <cell r="H888">
            <v>0</v>
          </cell>
          <cell r="I888">
            <v>0</v>
          </cell>
          <cell r="K888">
            <v>31700000</v>
          </cell>
          <cell r="M888">
            <v>0</v>
          </cell>
        </row>
        <row r="889">
          <cell r="F889">
            <v>0</v>
          </cell>
          <cell r="G889">
            <v>0</v>
          </cell>
          <cell r="H889">
            <v>0</v>
          </cell>
        </row>
        <row r="890">
          <cell r="F890">
            <v>0</v>
          </cell>
          <cell r="G890">
            <v>0</v>
          </cell>
          <cell r="H890">
            <v>0</v>
          </cell>
          <cell r="K890">
            <v>0</v>
          </cell>
        </row>
        <row r="891">
          <cell r="F891">
            <v>0</v>
          </cell>
          <cell r="G891">
            <v>0</v>
          </cell>
          <cell r="H891">
            <v>0</v>
          </cell>
          <cell r="K891">
            <v>0</v>
          </cell>
        </row>
        <row r="901">
          <cell r="F901">
            <v>37483</v>
          </cell>
          <cell r="G901">
            <v>0</v>
          </cell>
          <cell r="H901">
            <v>37483</v>
          </cell>
          <cell r="I901">
            <v>0</v>
          </cell>
        </row>
        <row r="902">
          <cell r="F902">
            <v>45607</v>
          </cell>
          <cell r="G902">
            <v>0</v>
          </cell>
          <cell r="H902">
            <v>45607</v>
          </cell>
          <cell r="I902">
            <v>0</v>
          </cell>
        </row>
        <row r="903">
          <cell r="F903">
            <v>57615</v>
          </cell>
          <cell r="G903">
            <v>0</v>
          </cell>
          <cell r="H903">
            <v>57615</v>
          </cell>
          <cell r="I903">
            <v>0</v>
          </cell>
        </row>
        <row r="904">
          <cell r="F904">
            <v>90922</v>
          </cell>
          <cell r="G904">
            <v>0</v>
          </cell>
          <cell r="H904">
            <v>90922</v>
          </cell>
          <cell r="I904">
            <v>0</v>
          </cell>
        </row>
        <row r="905">
          <cell r="F905">
            <v>94774</v>
          </cell>
          <cell r="G905">
            <v>0</v>
          </cell>
          <cell r="H905">
            <v>94774</v>
          </cell>
          <cell r="I905">
            <v>0</v>
          </cell>
        </row>
        <row r="906">
          <cell r="F906">
            <v>52232</v>
          </cell>
          <cell r="G906">
            <v>0</v>
          </cell>
          <cell r="H906">
            <v>52232</v>
          </cell>
          <cell r="I906">
            <v>0</v>
          </cell>
        </row>
        <row r="907">
          <cell r="F907">
            <v>73094</v>
          </cell>
          <cell r="G907">
            <v>0</v>
          </cell>
          <cell r="H907">
            <v>73094</v>
          </cell>
          <cell r="I907">
            <v>0</v>
          </cell>
        </row>
        <row r="908">
          <cell r="F908">
            <v>65838</v>
          </cell>
          <cell r="G908">
            <v>0</v>
          </cell>
          <cell r="H908">
            <v>65838</v>
          </cell>
          <cell r="I908">
            <v>0</v>
          </cell>
        </row>
        <row r="909">
          <cell r="F909">
            <v>68645</v>
          </cell>
          <cell r="G909">
            <v>0</v>
          </cell>
          <cell r="H909">
            <v>68645</v>
          </cell>
          <cell r="I909">
            <v>0</v>
          </cell>
        </row>
        <row r="910">
          <cell r="F910">
            <v>0</v>
          </cell>
          <cell r="G910">
            <v>0</v>
          </cell>
          <cell r="H910">
            <v>0</v>
          </cell>
          <cell r="I910">
            <v>0</v>
          </cell>
        </row>
        <row r="911">
          <cell r="F911">
            <v>0</v>
          </cell>
          <cell r="G911">
            <v>0</v>
          </cell>
          <cell r="H911">
            <v>0</v>
          </cell>
          <cell r="I911">
            <v>0</v>
          </cell>
        </row>
        <row r="912">
          <cell r="F912">
            <v>49542</v>
          </cell>
          <cell r="G912">
            <v>0</v>
          </cell>
          <cell r="H912">
            <v>49542</v>
          </cell>
          <cell r="I912">
            <v>0</v>
          </cell>
        </row>
        <row r="913">
          <cell r="F913">
            <v>37052</v>
          </cell>
          <cell r="G913">
            <v>0</v>
          </cell>
          <cell r="H913">
            <v>37052</v>
          </cell>
          <cell r="I913">
            <v>0</v>
          </cell>
        </row>
        <row r="914">
          <cell r="F914">
            <v>0</v>
          </cell>
          <cell r="G914">
            <v>0</v>
          </cell>
          <cell r="H914">
            <v>0</v>
          </cell>
          <cell r="I914">
            <v>0</v>
          </cell>
        </row>
        <row r="915">
          <cell r="F915">
            <v>0</v>
          </cell>
          <cell r="G915">
            <v>0</v>
          </cell>
          <cell r="H915">
            <v>0</v>
          </cell>
          <cell r="I915">
            <v>0</v>
          </cell>
        </row>
        <row r="916">
          <cell r="F916">
            <v>0</v>
          </cell>
          <cell r="G916">
            <v>0</v>
          </cell>
          <cell r="H916">
            <v>0</v>
          </cell>
          <cell r="I916">
            <v>0</v>
          </cell>
        </row>
        <row r="917">
          <cell r="F917">
            <v>0</v>
          </cell>
          <cell r="G917">
            <v>0</v>
          </cell>
          <cell r="H917">
            <v>0</v>
          </cell>
          <cell r="I917">
            <v>0</v>
          </cell>
        </row>
        <row r="918">
          <cell r="F918">
            <v>55245</v>
          </cell>
          <cell r="G918">
            <v>0</v>
          </cell>
          <cell r="H918">
            <v>55245</v>
          </cell>
          <cell r="I918">
            <v>0</v>
          </cell>
        </row>
        <row r="919">
          <cell r="F919">
            <v>43082</v>
          </cell>
          <cell r="G919">
            <v>0</v>
          </cell>
          <cell r="H919">
            <v>43082</v>
          </cell>
          <cell r="I919">
            <v>0</v>
          </cell>
        </row>
        <row r="920">
          <cell r="F920">
            <v>51165</v>
          </cell>
          <cell r="G920">
            <v>0</v>
          </cell>
          <cell r="H920">
            <v>51165</v>
          </cell>
          <cell r="I920">
            <v>0</v>
          </cell>
        </row>
        <row r="921">
          <cell r="F921">
            <v>56509</v>
          </cell>
          <cell r="G921">
            <v>0</v>
          </cell>
          <cell r="H921">
            <v>56509</v>
          </cell>
          <cell r="I921">
            <v>0</v>
          </cell>
        </row>
        <row r="922">
          <cell r="F922">
            <v>56122</v>
          </cell>
          <cell r="G922">
            <v>0</v>
          </cell>
          <cell r="H922">
            <v>56122</v>
          </cell>
          <cell r="I922">
            <v>0</v>
          </cell>
        </row>
        <row r="923">
          <cell r="F923">
            <v>37483</v>
          </cell>
          <cell r="G923">
            <v>0</v>
          </cell>
          <cell r="H923">
            <v>37483</v>
          </cell>
          <cell r="I923">
            <v>0</v>
          </cell>
        </row>
        <row r="924">
          <cell r="F924">
            <v>73094</v>
          </cell>
          <cell r="G924">
            <v>0</v>
          </cell>
          <cell r="H924">
            <v>73094</v>
          </cell>
          <cell r="I924">
            <v>0</v>
          </cell>
        </row>
        <row r="925">
          <cell r="F925">
            <v>90922</v>
          </cell>
          <cell r="G925">
            <v>0</v>
          </cell>
          <cell r="H925">
            <v>90922</v>
          </cell>
          <cell r="I925">
            <v>0</v>
          </cell>
        </row>
        <row r="926">
          <cell r="F926">
            <v>57615</v>
          </cell>
          <cell r="G926">
            <v>0</v>
          </cell>
          <cell r="H926">
            <v>57615</v>
          </cell>
          <cell r="I926">
            <v>0</v>
          </cell>
        </row>
        <row r="927">
          <cell r="F927">
            <v>86019</v>
          </cell>
          <cell r="G927">
            <v>0</v>
          </cell>
          <cell r="H927">
            <v>86019</v>
          </cell>
          <cell r="I927">
            <v>0</v>
          </cell>
        </row>
        <row r="928">
          <cell r="F928">
            <v>94774</v>
          </cell>
          <cell r="G928">
            <v>0</v>
          </cell>
          <cell r="H928">
            <v>94774</v>
          </cell>
          <cell r="I928">
            <v>0</v>
          </cell>
        </row>
        <row r="929">
          <cell r="F929">
            <v>68645</v>
          </cell>
          <cell r="G929">
            <v>0</v>
          </cell>
          <cell r="H929">
            <v>68645</v>
          </cell>
          <cell r="I929">
            <v>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옥외보안등"/>
      <sheetName val="전기실"/>
      <sheetName val="전력간선"/>
      <sheetName val="동력설비"/>
      <sheetName val="전등설비"/>
      <sheetName val="전열공사"/>
      <sheetName val="피뢰침설비"/>
      <sheetName val="SNOW"/>
      <sheetName val="주차관제"/>
      <sheetName val="무선통신"/>
      <sheetName val="자탐.유도등"/>
      <sheetName val="통신접지"/>
      <sheetName val="전기내역서"/>
      <sheetName val="전기일위대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옥외보안등"/>
      <sheetName val="전기실"/>
      <sheetName val="전력간선"/>
      <sheetName val="동력설비"/>
      <sheetName val="전등설비"/>
      <sheetName val="전열공사"/>
      <sheetName val="피뢰침설비"/>
      <sheetName val="SNOW"/>
      <sheetName val="주차관제"/>
      <sheetName val="무선통신"/>
      <sheetName val="자탐.유도등"/>
      <sheetName val="통신접지"/>
      <sheetName val="전기내역서"/>
      <sheetName val="전기일위대가"/>
      <sheetName val="단가"/>
      <sheetName val="전기"/>
      <sheetName val="별표 "/>
      <sheetName val="터파기및재료"/>
      <sheetName val="원형맨홀수량"/>
      <sheetName val="DATA"/>
      <sheetName val="주경기-오배수"/>
      <sheetName val="기본DATA"/>
      <sheetName val="Apt내역"/>
      <sheetName val="부대시설"/>
      <sheetName val="단가비교표 (계측제어)"/>
      <sheetName val="단락전류-A"/>
      <sheetName val="경북전기"/>
      <sheetName val="철거산출근거"/>
      <sheetName val="단위중기"/>
      <sheetName val="모델링"/>
      <sheetName val="하중계산"/>
      <sheetName val="FRP내역서"/>
      <sheetName val="총괄표"/>
      <sheetName val="Y-WORK"/>
      <sheetName val="대전21토목내역서"/>
      <sheetName val="기계시공"/>
      <sheetName val="현장관리비집계표"/>
      <sheetName val="기계내역"/>
      <sheetName val="조명시설"/>
      <sheetName val="입찰안"/>
      <sheetName val="#REF"/>
      <sheetName val="일위"/>
      <sheetName val="말뚝지지력산정"/>
      <sheetName val="Sheet1"/>
      <sheetName val="WORK"/>
      <sheetName val="단가표"/>
      <sheetName val="96정변2"/>
      <sheetName val="계산근거"/>
      <sheetName val="CAT_5"/>
      <sheetName val="REINF."/>
      <sheetName val="SKETCH"/>
      <sheetName val="LOADS"/>
      <sheetName val="CODE"/>
      <sheetName val="FILE1"/>
      <sheetName val="건축공사"/>
      <sheetName val="내역"/>
      <sheetName val="개요"/>
      <sheetName val="부속동"/>
      <sheetName val="내역서"/>
      <sheetName val="대비"/>
      <sheetName val="본체"/>
      <sheetName val="옥내아파트(전기)"/>
      <sheetName val="소업1교"/>
      <sheetName val="분석"/>
      <sheetName val="3.공통공사대비"/>
      <sheetName val="소비자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위대가"/>
      <sheetName val="전기일위대가"/>
      <sheetName val="단가"/>
      <sheetName val="200"/>
      <sheetName val="산출2-기기동력"/>
      <sheetName val="공통자료"/>
      <sheetName val="금액내역서"/>
      <sheetName val="BOX 본체"/>
      <sheetName val="배수유공블럭"/>
      <sheetName val="당초"/>
      <sheetName val="공사비집계"/>
      <sheetName val="내역서"/>
      <sheetName val="일위대가(계측기설치)"/>
    </sheetNames>
    <sheetDataSet>
      <sheetData sheetId="0" refreshError="1">
        <row r="1400">
          <cell r="A1400" t="str">
            <v>B22</v>
          </cell>
          <cell r="B1400">
            <v>93</v>
          </cell>
          <cell r="D1400" t="str">
            <v>제 93 호표</v>
          </cell>
          <cell r="E1400" t="str">
            <v>관용접(Φ400mm)</v>
          </cell>
          <cell r="H1400">
            <v>0</v>
          </cell>
          <cell r="L1400" t="str">
            <v>근거 : 건설17-8</v>
          </cell>
          <cell r="Q1400" t="str">
            <v>단위 : 개소/6m</v>
          </cell>
        </row>
        <row r="1401">
          <cell r="A1401" t="str">
            <v xml:space="preserve"> </v>
          </cell>
          <cell r="D1401" t="str">
            <v>명    칭</v>
          </cell>
          <cell r="E1401" t="str">
            <v>규   격</v>
          </cell>
          <cell r="F1401" t="str">
            <v>단  위</v>
          </cell>
          <cell r="G1401" t="str">
            <v>수  량</v>
          </cell>
          <cell r="H1401" t="str">
            <v>직접</v>
          </cell>
          <cell r="I1401" t="str">
            <v>재료비</v>
          </cell>
          <cell r="J1401" t="str">
            <v>간접</v>
          </cell>
          <cell r="K1401" t="str">
            <v>재료비</v>
          </cell>
          <cell r="L1401" t="str">
            <v>직접</v>
          </cell>
          <cell r="M1401" t="str">
            <v>노무비</v>
          </cell>
          <cell r="N1401" t="str">
            <v>경</v>
          </cell>
          <cell r="O1401" t="str">
            <v>비</v>
          </cell>
          <cell r="P1401" t="str">
            <v>계</v>
          </cell>
          <cell r="Q1401" t="str">
            <v>비    고</v>
          </cell>
        </row>
        <row r="1402">
          <cell r="A1402" t="str">
            <v xml:space="preserve"> </v>
          </cell>
          <cell r="H1402" t="str">
            <v>단가</v>
          </cell>
          <cell r="I1402" t="str">
            <v>금액</v>
          </cell>
          <cell r="J1402" t="str">
            <v>단가</v>
          </cell>
          <cell r="K1402" t="str">
            <v>금액</v>
          </cell>
          <cell r="L1402" t="str">
            <v>단가</v>
          </cell>
          <cell r="M1402" t="str">
            <v>금액</v>
          </cell>
          <cell r="N1402" t="str">
            <v>단가</v>
          </cell>
          <cell r="O1402" t="str">
            <v>금액</v>
          </cell>
        </row>
        <row r="1403">
          <cell r="A1403" t="str">
            <v>I020</v>
          </cell>
          <cell r="B1403">
            <v>1.6</v>
          </cell>
          <cell r="D1403" t="str">
            <v>용접봉</v>
          </cell>
          <cell r="E1403" t="str">
            <v>115×3mm</v>
          </cell>
          <cell r="F1403" t="str">
            <v>kg</v>
          </cell>
          <cell r="G1403">
            <v>1.6</v>
          </cell>
          <cell r="H1403">
            <v>0</v>
          </cell>
          <cell r="I1403">
            <v>0</v>
          </cell>
          <cell r="J1403">
            <v>920</v>
          </cell>
          <cell r="K1403">
            <v>1472</v>
          </cell>
          <cell r="L1403">
            <v>0</v>
          </cell>
          <cell r="M1403">
            <v>0</v>
          </cell>
          <cell r="N1403">
            <v>0</v>
          </cell>
          <cell r="O1403">
            <v>0</v>
          </cell>
          <cell r="P1403">
            <v>1472</v>
          </cell>
        </row>
        <row r="1404">
          <cell r="A1404" t="str">
            <v>r013</v>
          </cell>
          <cell r="B1404">
            <v>0.54</v>
          </cell>
          <cell r="D1404" t="str">
            <v>용접공</v>
          </cell>
          <cell r="E1404">
            <v>0</v>
          </cell>
          <cell r="F1404" t="str">
            <v>인</v>
          </cell>
          <cell r="G1404">
            <v>0.54</v>
          </cell>
          <cell r="H1404">
            <v>0</v>
          </cell>
          <cell r="I1404">
            <v>0</v>
          </cell>
          <cell r="J1404">
            <v>0</v>
          </cell>
          <cell r="K1404">
            <v>0</v>
          </cell>
          <cell r="L1404">
            <v>65500</v>
          </cell>
          <cell r="M1404">
            <v>35370</v>
          </cell>
          <cell r="N1404">
            <v>0</v>
          </cell>
          <cell r="O1404">
            <v>0</v>
          </cell>
          <cell r="P1404">
            <v>35370</v>
          </cell>
        </row>
        <row r="1411">
          <cell r="A1411" t="str">
            <v xml:space="preserve"> </v>
          </cell>
        </row>
        <row r="1412">
          <cell r="A1412" t="str">
            <v xml:space="preserve"> </v>
          </cell>
        </row>
        <row r="1413">
          <cell r="A1413" t="str">
            <v xml:space="preserve"> </v>
          </cell>
          <cell r="C1413" t="str">
            <v>B22</v>
          </cell>
          <cell r="D1413" t="str">
            <v>계</v>
          </cell>
          <cell r="E1413" t="str">
            <v>제 93 호표</v>
          </cell>
          <cell r="I1413">
            <v>0</v>
          </cell>
          <cell r="K1413">
            <v>1472</v>
          </cell>
          <cell r="M1413">
            <v>35370</v>
          </cell>
          <cell r="O1413">
            <v>0</v>
          </cell>
          <cell r="P1413">
            <v>36842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설계서"/>
      <sheetName val="공사원가계산서"/>
      <sheetName val="집계표"/>
      <sheetName val="일위대가"/>
      <sheetName val="시설물기초일위대가"/>
      <sheetName val="간지"/>
      <sheetName val="중기단가산출서"/>
      <sheetName val="단가비교표"/>
      <sheetName val="Sheet1"/>
      <sheetName val="Module4"/>
      <sheetName val="Module1"/>
      <sheetName val="Sheet2"/>
      <sheetName val="자재단가조사표-수목"/>
      <sheetName val="전기일위대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ecod"/>
      <sheetName val="ecode_0"/>
      <sheetName val="전력"/>
      <sheetName val="전등"/>
      <sheetName val="전열"/>
      <sheetName val="접지"/>
      <sheetName val="기타"/>
      <sheetName val="단가"/>
      <sheetName val="옥외"/>
      <sheetName val="옥외산출집계표"/>
      <sheetName val="변전산출"/>
      <sheetName val="변전산출집계표"/>
      <sheetName val="전력산출"/>
      <sheetName val="전력산출집계표"/>
      <sheetName val="전등산출"/>
      <sheetName val="전등산출집계표"/>
      <sheetName val="전열산출"/>
      <sheetName val="전열산출집계표"/>
      <sheetName val="기타산출"/>
      <sheetName val="기타산출집계표"/>
      <sheetName val="TRAY산출"/>
      <sheetName val="TRAY산출집계표"/>
      <sheetName val="피뢰침산출"/>
      <sheetName val="피뢰침산출집계표"/>
      <sheetName val="총괄"/>
      <sheetName val="일1"/>
      <sheetName val="일2"/>
      <sheetName val="일3"/>
      <sheetName val="일4"/>
      <sheetName val="일5"/>
      <sheetName val="일6"/>
      <sheetName val="일7"/>
      <sheetName val="일8"/>
      <sheetName val="일9"/>
      <sheetName val="일10"/>
      <sheetName val="자재단가비교표"/>
      <sheetName val="전기일위대가"/>
      <sheetName val="일위대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">
          <cell r="A4" t="str">
            <v>a001</v>
          </cell>
          <cell r="B4" t="str">
            <v>강제 전선관</v>
          </cell>
          <cell r="C4" t="str">
            <v>ST 16C</v>
          </cell>
          <cell r="D4" t="str">
            <v>M</v>
          </cell>
          <cell r="E4">
            <v>932</v>
          </cell>
          <cell r="F4">
            <v>1004</v>
          </cell>
          <cell r="G4" t="str">
            <v>918</v>
          </cell>
          <cell r="H4">
            <v>932</v>
          </cell>
          <cell r="I4">
            <v>851</v>
          </cell>
          <cell r="N4">
            <v>851</v>
          </cell>
          <cell r="O4" t="str">
            <v>물가자료</v>
          </cell>
          <cell r="P4" t="str">
            <v>물가자료851</v>
          </cell>
          <cell r="Q4">
            <v>0.08</v>
          </cell>
          <cell r="AD4" t="str">
            <v>전7-1</v>
          </cell>
          <cell r="AE4">
            <v>1</v>
          </cell>
        </row>
        <row r="5">
          <cell r="B5" t="str">
            <v>강제 전선관</v>
          </cell>
          <cell r="C5" t="str">
            <v>ST 22C</v>
          </cell>
          <cell r="D5" t="str">
            <v>M</v>
          </cell>
          <cell r="E5">
            <v>1192</v>
          </cell>
          <cell r="F5">
            <v>1285</v>
          </cell>
          <cell r="G5" t="str">
            <v>918</v>
          </cell>
          <cell r="H5">
            <v>1192</v>
          </cell>
          <cell r="I5">
            <v>851</v>
          </cell>
          <cell r="N5">
            <v>851</v>
          </cell>
          <cell r="O5" t="str">
            <v>물가자료</v>
          </cell>
          <cell r="P5" t="str">
            <v>물가자료851</v>
          </cell>
          <cell r="Q5">
            <v>0.11</v>
          </cell>
          <cell r="AD5" t="str">
            <v>전7-1</v>
          </cell>
          <cell r="AE5">
            <v>1</v>
          </cell>
        </row>
        <row r="6">
          <cell r="B6" t="str">
            <v>강제 전선관</v>
          </cell>
          <cell r="C6" t="str">
            <v>ST 28C</v>
          </cell>
          <cell r="D6" t="str">
            <v>M</v>
          </cell>
          <cell r="E6">
            <v>1566</v>
          </cell>
          <cell r="F6">
            <v>1678</v>
          </cell>
          <cell r="G6" t="str">
            <v>918</v>
          </cell>
          <cell r="H6">
            <v>1566</v>
          </cell>
          <cell r="I6">
            <v>851</v>
          </cell>
          <cell r="N6">
            <v>851</v>
          </cell>
          <cell r="O6" t="str">
            <v>물가자료</v>
          </cell>
          <cell r="P6" t="str">
            <v>물가자료851</v>
          </cell>
          <cell r="Q6">
            <v>0.14000000000000001</v>
          </cell>
          <cell r="AD6" t="str">
            <v>전7-1</v>
          </cell>
          <cell r="AE6">
            <v>1</v>
          </cell>
        </row>
        <row r="7">
          <cell r="B7" t="str">
            <v>강제 전선관</v>
          </cell>
          <cell r="C7" t="str">
            <v>ST 36C</v>
          </cell>
          <cell r="D7" t="str">
            <v>M</v>
          </cell>
          <cell r="E7">
            <v>1921</v>
          </cell>
          <cell r="F7">
            <v>2060</v>
          </cell>
          <cell r="G7" t="str">
            <v>918</v>
          </cell>
          <cell r="H7">
            <v>1921</v>
          </cell>
          <cell r="I7">
            <v>851</v>
          </cell>
          <cell r="N7">
            <v>851</v>
          </cell>
          <cell r="O7" t="str">
            <v>물가자료</v>
          </cell>
          <cell r="P7" t="str">
            <v>물가자료851</v>
          </cell>
          <cell r="Q7">
            <v>0.2</v>
          </cell>
          <cell r="AD7" t="str">
            <v>전7-1</v>
          </cell>
          <cell r="AE7">
            <v>1</v>
          </cell>
        </row>
        <row r="8">
          <cell r="B8" t="str">
            <v>강제 전선관</v>
          </cell>
          <cell r="C8" t="str">
            <v>ST 42C</v>
          </cell>
          <cell r="D8" t="str">
            <v>M</v>
          </cell>
          <cell r="E8">
            <v>2224</v>
          </cell>
          <cell r="F8">
            <v>2388</v>
          </cell>
          <cell r="G8" t="str">
            <v>918</v>
          </cell>
          <cell r="H8">
            <v>2224</v>
          </cell>
          <cell r="I8">
            <v>851</v>
          </cell>
          <cell r="N8">
            <v>851</v>
          </cell>
          <cell r="O8" t="str">
            <v>물가자료</v>
          </cell>
          <cell r="P8" t="str">
            <v>물가자료851</v>
          </cell>
          <cell r="Q8">
            <v>0.25</v>
          </cell>
          <cell r="AD8" t="str">
            <v>전7-1</v>
          </cell>
          <cell r="AE8">
            <v>1</v>
          </cell>
        </row>
        <row r="9">
          <cell r="B9" t="str">
            <v>강제 전선관</v>
          </cell>
          <cell r="C9" t="str">
            <v>ST 54C</v>
          </cell>
          <cell r="D9" t="str">
            <v>M</v>
          </cell>
          <cell r="E9">
            <v>3104</v>
          </cell>
          <cell r="F9">
            <v>3329</v>
          </cell>
          <cell r="G9" t="str">
            <v>918</v>
          </cell>
          <cell r="H9">
            <v>3104</v>
          </cell>
          <cell r="I9">
            <v>851</v>
          </cell>
          <cell r="N9">
            <v>851</v>
          </cell>
          <cell r="O9" t="str">
            <v>물가자료</v>
          </cell>
          <cell r="P9" t="str">
            <v>물가자료851</v>
          </cell>
          <cell r="Q9">
            <v>0.34</v>
          </cell>
          <cell r="AD9" t="str">
            <v>전7-1</v>
          </cell>
          <cell r="AE9">
            <v>1</v>
          </cell>
        </row>
        <row r="10">
          <cell r="B10" t="str">
            <v>강제 전선관</v>
          </cell>
          <cell r="C10" t="str">
            <v>ST 82C</v>
          </cell>
          <cell r="D10" t="str">
            <v>M</v>
          </cell>
          <cell r="E10">
            <v>4424</v>
          </cell>
          <cell r="F10">
            <v>4756</v>
          </cell>
          <cell r="G10" t="str">
            <v>918</v>
          </cell>
          <cell r="H10">
            <v>4424</v>
          </cell>
          <cell r="I10">
            <v>851</v>
          </cell>
          <cell r="N10">
            <v>851</v>
          </cell>
          <cell r="O10" t="str">
            <v>물가자료</v>
          </cell>
          <cell r="P10" t="str">
            <v>물가자료851</v>
          </cell>
          <cell r="Q10">
            <v>0.54</v>
          </cell>
          <cell r="AD10" t="str">
            <v>전7-1</v>
          </cell>
          <cell r="AE10">
            <v>1</v>
          </cell>
        </row>
        <row r="11">
          <cell r="B11" t="str">
            <v>강제 전선관</v>
          </cell>
          <cell r="C11" t="str">
            <v>ST 104C</v>
          </cell>
          <cell r="D11" t="str">
            <v>M</v>
          </cell>
          <cell r="E11">
            <v>7081</v>
          </cell>
          <cell r="F11">
            <v>7577</v>
          </cell>
          <cell r="G11" t="str">
            <v>918</v>
          </cell>
          <cell r="H11">
            <v>7081</v>
          </cell>
          <cell r="I11">
            <v>851</v>
          </cell>
          <cell r="N11">
            <v>851</v>
          </cell>
          <cell r="O11" t="str">
            <v>물가자료</v>
          </cell>
          <cell r="P11" t="str">
            <v>물가자료851</v>
          </cell>
          <cell r="Q11">
            <v>0.71</v>
          </cell>
          <cell r="AD11" t="str">
            <v>전7-1</v>
          </cell>
          <cell r="AE11">
            <v>1</v>
          </cell>
        </row>
        <row r="12">
          <cell r="B12" t="str">
            <v>경질비닐 전선관</v>
          </cell>
          <cell r="C12" t="str">
            <v>HI PVC 16C</v>
          </cell>
          <cell r="D12" t="str">
            <v>M</v>
          </cell>
          <cell r="E12">
            <v>265</v>
          </cell>
          <cell r="F12">
            <v>270</v>
          </cell>
          <cell r="G12" t="str">
            <v>914</v>
          </cell>
          <cell r="H12">
            <v>265</v>
          </cell>
          <cell r="I12">
            <v>855</v>
          </cell>
          <cell r="N12">
            <v>855</v>
          </cell>
          <cell r="O12" t="str">
            <v>물가자료</v>
          </cell>
          <cell r="P12" t="str">
            <v>물가자료855</v>
          </cell>
          <cell r="Q12">
            <v>0.05</v>
          </cell>
          <cell r="AD12" t="str">
            <v>전7-1</v>
          </cell>
          <cell r="AE12">
            <v>1</v>
          </cell>
        </row>
        <row r="13">
          <cell r="B13" t="str">
            <v>경질비닐 전선관</v>
          </cell>
          <cell r="C13" t="str">
            <v>HI PVC 22C</v>
          </cell>
          <cell r="D13" t="str">
            <v>M</v>
          </cell>
          <cell r="E13">
            <v>315</v>
          </cell>
          <cell r="F13">
            <v>324</v>
          </cell>
          <cell r="G13" t="str">
            <v>914</v>
          </cell>
          <cell r="H13">
            <v>315</v>
          </cell>
          <cell r="I13">
            <v>855</v>
          </cell>
          <cell r="N13">
            <v>855</v>
          </cell>
          <cell r="O13" t="str">
            <v>물가자료</v>
          </cell>
          <cell r="P13" t="str">
            <v>물가자료855</v>
          </cell>
          <cell r="Q13">
            <v>0.06</v>
          </cell>
          <cell r="AD13" t="str">
            <v>전7-1</v>
          </cell>
          <cell r="AE13">
            <v>1</v>
          </cell>
        </row>
        <row r="14">
          <cell r="B14" t="str">
            <v>경질비닐 전선관</v>
          </cell>
          <cell r="C14" t="str">
            <v>HI PVC 28C</v>
          </cell>
          <cell r="D14" t="str">
            <v>M</v>
          </cell>
          <cell r="E14">
            <v>510</v>
          </cell>
          <cell r="F14">
            <v>627</v>
          </cell>
          <cell r="G14" t="str">
            <v>914</v>
          </cell>
          <cell r="H14">
            <v>510</v>
          </cell>
          <cell r="I14">
            <v>855</v>
          </cell>
          <cell r="N14">
            <v>855</v>
          </cell>
          <cell r="O14" t="str">
            <v>물가자료</v>
          </cell>
          <cell r="P14" t="str">
            <v>물가자료855</v>
          </cell>
          <cell r="Q14">
            <v>0.08</v>
          </cell>
          <cell r="AD14" t="str">
            <v>전7-1</v>
          </cell>
          <cell r="AE14">
            <v>1</v>
          </cell>
        </row>
        <row r="15">
          <cell r="B15" t="str">
            <v>경질비닐 전선관</v>
          </cell>
          <cell r="C15" t="str">
            <v>HI PVC 36C</v>
          </cell>
          <cell r="D15" t="str">
            <v>M</v>
          </cell>
          <cell r="E15">
            <v>908</v>
          </cell>
          <cell r="F15">
            <v>908</v>
          </cell>
          <cell r="G15" t="str">
            <v>914</v>
          </cell>
          <cell r="H15">
            <v>950</v>
          </cell>
          <cell r="I15">
            <v>855</v>
          </cell>
          <cell r="N15" t="str">
            <v>914</v>
          </cell>
          <cell r="O15" t="str">
            <v>물가정보</v>
          </cell>
          <cell r="P15" t="str">
            <v>물가정보914</v>
          </cell>
          <cell r="Q15">
            <v>0.1</v>
          </cell>
          <cell r="AD15" t="str">
            <v>전7-1</v>
          </cell>
          <cell r="AE15">
            <v>1</v>
          </cell>
        </row>
        <row r="16">
          <cell r="B16" t="str">
            <v>경질비닐 전선관</v>
          </cell>
          <cell r="C16" t="str">
            <v>HI PVC 42C</v>
          </cell>
          <cell r="D16" t="str">
            <v>M</v>
          </cell>
          <cell r="E16">
            <v>1120</v>
          </cell>
          <cell r="F16">
            <v>1187</v>
          </cell>
          <cell r="G16" t="str">
            <v>914</v>
          </cell>
          <cell r="H16">
            <v>1120</v>
          </cell>
          <cell r="I16">
            <v>855</v>
          </cell>
          <cell r="N16">
            <v>855</v>
          </cell>
          <cell r="O16" t="str">
            <v>물가자료</v>
          </cell>
          <cell r="P16" t="str">
            <v>물가자료855</v>
          </cell>
          <cell r="Q16">
            <v>0.13</v>
          </cell>
          <cell r="AD16" t="str">
            <v>전7-1</v>
          </cell>
          <cell r="AE16">
            <v>1</v>
          </cell>
        </row>
        <row r="17">
          <cell r="B17" t="str">
            <v>경질비닐 전선관</v>
          </cell>
          <cell r="C17" t="str">
            <v>HI PVC 54C</v>
          </cell>
          <cell r="D17" t="str">
            <v>M</v>
          </cell>
          <cell r="E17">
            <v>1650</v>
          </cell>
          <cell r="F17">
            <v>1683</v>
          </cell>
          <cell r="G17" t="str">
            <v>914</v>
          </cell>
          <cell r="H17">
            <v>1650</v>
          </cell>
          <cell r="I17">
            <v>855</v>
          </cell>
          <cell r="N17">
            <v>855</v>
          </cell>
          <cell r="O17" t="str">
            <v>물가자료</v>
          </cell>
          <cell r="P17" t="str">
            <v>물가자료855</v>
          </cell>
          <cell r="Q17">
            <v>0.19</v>
          </cell>
          <cell r="AD17" t="str">
            <v>전7-1</v>
          </cell>
          <cell r="AE17">
            <v>1</v>
          </cell>
        </row>
        <row r="18">
          <cell r="B18" t="str">
            <v>경질비닐 전선관</v>
          </cell>
          <cell r="C18" t="str">
            <v>HI PVC 70C</v>
          </cell>
          <cell r="D18" t="str">
            <v>M</v>
          </cell>
          <cell r="E18">
            <v>2168</v>
          </cell>
          <cell r="F18">
            <v>2168</v>
          </cell>
          <cell r="G18" t="str">
            <v>914</v>
          </cell>
          <cell r="H18">
            <v>2240</v>
          </cell>
          <cell r="I18">
            <v>855</v>
          </cell>
          <cell r="N18" t="str">
            <v>914</v>
          </cell>
          <cell r="O18" t="str">
            <v>물가정보</v>
          </cell>
          <cell r="P18" t="str">
            <v>물가정보914</v>
          </cell>
          <cell r="Q18">
            <v>0.28000000000000003</v>
          </cell>
          <cell r="AD18" t="str">
            <v>전7-1</v>
          </cell>
          <cell r="AE18">
            <v>1</v>
          </cell>
        </row>
        <row r="19">
          <cell r="B19" t="str">
            <v>경질비닐 전선관</v>
          </cell>
          <cell r="C19" t="str">
            <v>HI PVC 82C</v>
          </cell>
          <cell r="D19" t="str">
            <v>M</v>
          </cell>
          <cell r="E19">
            <v>3250</v>
          </cell>
          <cell r="F19">
            <v>3303</v>
          </cell>
          <cell r="G19" t="str">
            <v>914</v>
          </cell>
          <cell r="H19">
            <v>3250</v>
          </cell>
          <cell r="I19">
            <v>855</v>
          </cell>
          <cell r="N19">
            <v>855</v>
          </cell>
          <cell r="O19" t="str">
            <v>물가자료</v>
          </cell>
          <cell r="P19" t="str">
            <v>물가자료855</v>
          </cell>
          <cell r="Q19">
            <v>0.37</v>
          </cell>
          <cell r="AD19" t="str">
            <v>전7-1</v>
          </cell>
          <cell r="AE19">
            <v>1</v>
          </cell>
        </row>
        <row r="20">
          <cell r="B20" t="str">
            <v>경질비닐 전선관</v>
          </cell>
          <cell r="C20" t="str">
            <v>HI PVC 104C</v>
          </cell>
          <cell r="D20" t="str">
            <v>M</v>
          </cell>
          <cell r="E20">
            <v>3950</v>
          </cell>
          <cell r="H20">
            <v>3950</v>
          </cell>
          <cell r="I20">
            <v>855</v>
          </cell>
          <cell r="N20">
            <v>855</v>
          </cell>
          <cell r="O20" t="str">
            <v>물가자료</v>
          </cell>
          <cell r="P20" t="str">
            <v>물가자료855</v>
          </cell>
          <cell r="Q20">
            <v>0.46</v>
          </cell>
          <cell r="AD20" t="str">
            <v>전7-1</v>
          </cell>
          <cell r="AE20">
            <v>1</v>
          </cell>
        </row>
        <row r="21">
          <cell r="B21" t="str">
            <v>노말밴드</v>
          </cell>
          <cell r="C21" t="str">
            <v>ST 28C</v>
          </cell>
          <cell r="D21" t="str">
            <v>EA</v>
          </cell>
          <cell r="E21">
            <v>1550</v>
          </cell>
          <cell r="F21">
            <v>1550</v>
          </cell>
          <cell r="G21" t="str">
            <v>919</v>
          </cell>
          <cell r="H21">
            <v>1550</v>
          </cell>
          <cell r="I21">
            <v>851</v>
          </cell>
          <cell r="N21" t="str">
            <v>919</v>
          </cell>
          <cell r="O21" t="str">
            <v>물가정보</v>
          </cell>
          <cell r="P21" t="str">
            <v>물가정보919</v>
          </cell>
        </row>
        <row r="22">
          <cell r="B22" t="str">
            <v>노말밴드</v>
          </cell>
          <cell r="C22" t="str">
            <v>ST 36C</v>
          </cell>
          <cell r="D22" t="str">
            <v>EA</v>
          </cell>
          <cell r="E22">
            <v>2070</v>
          </cell>
          <cell r="F22">
            <v>2070</v>
          </cell>
          <cell r="G22" t="str">
            <v>919</v>
          </cell>
          <cell r="H22">
            <v>2070</v>
          </cell>
          <cell r="I22">
            <v>851</v>
          </cell>
          <cell r="N22" t="str">
            <v>919</v>
          </cell>
          <cell r="O22" t="str">
            <v>물가정보</v>
          </cell>
          <cell r="P22" t="str">
            <v>물가정보919</v>
          </cell>
        </row>
        <row r="23">
          <cell r="B23" t="str">
            <v>노말밴드</v>
          </cell>
          <cell r="C23" t="str">
            <v>ST 42C</v>
          </cell>
          <cell r="D23" t="str">
            <v>EA</v>
          </cell>
          <cell r="E23">
            <v>2690</v>
          </cell>
          <cell r="F23">
            <v>2690</v>
          </cell>
          <cell r="G23" t="str">
            <v>919</v>
          </cell>
          <cell r="H23">
            <v>2690</v>
          </cell>
          <cell r="I23">
            <v>851</v>
          </cell>
          <cell r="N23" t="str">
            <v>919</v>
          </cell>
          <cell r="O23" t="str">
            <v>물가정보</v>
          </cell>
          <cell r="P23" t="str">
            <v>물가정보919</v>
          </cell>
        </row>
        <row r="24">
          <cell r="B24" t="str">
            <v>노말밴드</v>
          </cell>
          <cell r="C24" t="str">
            <v>ST 54C</v>
          </cell>
          <cell r="D24" t="str">
            <v>EA</v>
          </cell>
          <cell r="E24">
            <v>3830</v>
          </cell>
          <cell r="F24">
            <v>3830</v>
          </cell>
          <cell r="G24" t="str">
            <v>919</v>
          </cell>
          <cell r="H24">
            <v>3830</v>
          </cell>
          <cell r="I24">
            <v>851</v>
          </cell>
          <cell r="N24" t="str">
            <v>919</v>
          </cell>
          <cell r="O24" t="str">
            <v>물가정보</v>
          </cell>
          <cell r="P24" t="str">
            <v>물가정보919</v>
          </cell>
        </row>
        <row r="25">
          <cell r="B25" t="str">
            <v>노말밴드</v>
          </cell>
          <cell r="C25" t="str">
            <v>ST 82C</v>
          </cell>
          <cell r="D25" t="str">
            <v>EA</v>
          </cell>
          <cell r="E25">
            <v>9330</v>
          </cell>
          <cell r="F25">
            <v>9330</v>
          </cell>
          <cell r="G25" t="str">
            <v>919</v>
          </cell>
          <cell r="H25">
            <v>9330</v>
          </cell>
          <cell r="I25">
            <v>851</v>
          </cell>
          <cell r="N25" t="str">
            <v>919</v>
          </cell>
          <cell r="O25" t="str">
            <v>물가정보</v>
          </cell>
          <cell r="P25" t="str">
            <v>물가정보919</v>
          </cell>
        </row>
        <row r="26">
          <cell r="B26" t="str">
            <v>노말밴드</v>
          </cell>
          <cell r="C26" t="str">
            <v>ST 104C</v>
          </cell>
          <cell r="D26" t="str">
            <v>EA</v>
          </cell>
          <cell r="E26">
            <v>17550</v>
          </cell>
          <cell r="F26">
            <v>17630</v>
          </cell>
          <cell r="G26" t="str">
            <v>919</v>
          </cell>
          <cell r="H26">
            <v>17550</v>
          </cell>
          <cell r="I26">
            <v>851</v>
          </cell>
          <cell r="N26">
            <v>851</v>
          </cell>
          <cell r="O26" t="str">
            <v>물가자료</v>
          </cell>
          <cell r="P26" t="str">
            <v>물가자료851</v>
          </cell>
        </row>
        <row r="27">
          <cell r="B27" t="str">
            <v>노말밴드</v>
          </cell>
          <cell r="C27" t="str">
            <v>HI PVC 28C</v>
          </cell>
          <cell r="D27" t="str">
            <v>EA</v>
          </cell>
          <cell r="E27">
            <v>960</v>
          </cell>
          <cell r="F27">
            <v>1005</v>
          </cell>
          <cell r="G27" t="str">
            <v>914</v>
          </cell>
          <cell r="H27">
            <v>960</v>
          </cell>
          <cell r="I27">
            <v>855</v>
          </cell>
          <cell r="N27">
            <v>855</v>
          </cell>
          <cell r="O27" t="str">
            <v>물가자료</v>
          </cell>
          <cell r="P27" t="str">
            <v>물가자료855</v>
          </cell>
        </row>
        <row r="28">
          <cell r="B28" t="str">
            <v>노말밴드</v>
          </cell>
          <cell r="C28" t="str">
            <v>HI PVC 36C</v>
          </cell>
          <cell r="D28" t="str">
            <v>EA</v>
          </cell>
          <cell r="E28">
            <v>1080</v>
          </cell>
          <cell r="F28">
            <v>1370</v>
          </cell>
          <cell r="G28" t="str">
            <v>914</v>
          </cell>
          <cell r="H28">
            <v>1080</v>
          </cell>
          <cell r="I28">
            <v>855</v>
          </cell>
          <cell r="N28">
            <v>855</v>
          </cell>
          <cell r="O28" t="str">
            <v>물가자료</v>
          </cell>
          <cell r="P28" t="str">
            <v>물가자료855</v>
          </cell>
        </row>
        <row r="29">
          <cell r="B29" t="str">
            <v>노말밴드</v>
          </cell>
          <cell r="C29" t="str">
            <v>HI PVC 42C</v>
          </cell>
          <cell r="D29" t="str">
            <v>EA</v>
          </cell>
          <cell r="E29">
            <v>1440</v>
          </cell>
          <cell r="F29">
            <v>1815</v>
          </cell>
          <cell r="G29" t="str">
            <v>914</v>
          </cell>
          <cell r="H29">
            <v>1440</v>
          </cell>
          <cell r="I29">
            <v>855</v>
          </cell>
          <cell r="N29">
            <v>855</v>
          </cell>
          <cell r="O29" t="str">
            <v>물가자료</v>
          </cell>
          <cell r="P29" t="str">
            <v>물가자료855</v>
          </cell>
        </row>
        <row r="30">
          <cell r="B30" t="str">
            <v>노말밴드</v>
          </cell>
          <cell r="C30" t="str">
            <v>HI PVC 54C</v>
          </cell>
          <cell r="D30" t="str">
            <v>EA</v>
          </cell>
          <cell r="E30">
            <v>2040</v>
          </cell>
          <cell r="F30">
            <v>2677</v>
          </cell>
          <cell r="G30" t="str">
            <v>914</v>
          </cell>
          <cell r="H30">
            <v>2040</v>
          </cell>
          <cell r="I30">
            <v>855</v>
          </cell>
          <cell r="N30">
            <v>855</v>
          </cell>
          <cell r="O30" t="str">
            <v>물가자료</v>
          </cell>
          <cell r="P30" t="str">
            <v>물가자료855</v>
          </cell>
        </row>
        <row r="31">
          <cell r="B31" t="str">
            <v>노말밴드</v>
          </cell>
          <cell r="C31" t="str">
            <v>HI PVC 70C</v>
          </cell>
          <cell r="D31" t="str">
            <v>EA</v>
          </cell>
          <cell r="E31">
            <v>3960</v>
          </cell>
          <cell r="F31">
            <v>4932</v>
          </cell>
          <cell r="G31" t="str">
            <v>914</v>
          </cell>
          <cell r="H31">
            <v>3960</v>
          </cell>
          <cell r="I31">
            <v>855</v>
          </cell>
          <cell r="N31">
            <v>855</v>
          </cell>
          <cell r="O31" t="str">
            <v>물가자료</v>
          </cell>
          <cell r="P31" t="str">
            <v>물가자료855</v>
          </cell>
        </row>
        <row r="32">
          <cell r="B32" t="str">
            <v>노말밴드</v>
          </cell>
          <cell r="C32" t="str">
            <v>HI PVC 82C</v>
          </cell>
          <cell r="D32" t="str">
            <v>EA</v>
          </cell>
          <cell r="E32">
            <v>4800</v>
          </cell>
          <cell r="F32">
            <v>7308</v>
          </cell>
          <cell r="G32" t="str">
            <v>914</v>
          </cell>
          <cell r="H32">
            <v>4800</v>
          </cell>
          <cell r="I32">
            <v>855</v>
          </cell>
          <cell r="N32">
            <v>855</v>
          </cell>
          <cell r="O32" t="str">
            <v>물가자료</v>
          </cell>
          <cell r="P32" t="str">
            <v>물가자료855</v>
          </cell>
        </row>
        <row r="33">
          <cell r="B33" t="str">
            <v>노말밴드</v>
          </cell>
          <cell r="C33" t="str">
            <v>HI PVC 104C</v>
          </cell>
          <cell r="D33" t="str">
            <v>EA</v>
          </cell>
          <cell r="E33">
            <v>8400</v>
          </cell>
          <cell r="F33">
            <v>10048</v>
          </cell>
          <cell r="G33" t="str">
            <v>914</v>
          </cell>
          <cell r="H33">
            <v>8400</v>
          </cell>
          <cell r="I33">
            <v>855</v>
          </cell>
          <cell r="N33">
            <v>855</v>
          </cell>
          <cell r="O33" t="str">
            <v>물가자료</v>
          </cell>
          <cell r="P33" t="str">
            <v>물가자료855</v>
          </cell>
        </row>
        <row r="34">
          <cell r="B34" t="str">
            <v>후렉시블 전선관</v>
          </cell>
          <cell r="C34" t="str">
            <v>고장력비방수 16C</v>
          </cell>
          <cell r="D34" t="str">
            <v>M</v>
          </cell>
          <cell r="E34">
            <v>620</v>
          </cell>
          <cell r="F34">
            <v>620</v>
          </cell>
          <cell r="G34" t="str">
            <v>917</v>
          </cell>
          <cell r="H34">
            <v>620</v>
          </cell>
          <cell r="I34" t="str">
            <v>852</v>
          </cell>
          <cell r="N34" t="str">
            <v>917</v>
          </cell>
          <cell r="O34" t="str">
            <v>물가정보</v>
          </cell>
          <cell r="P34" t="str">
            <v>물가정보917</v>
          </cell>
          <cell r="Q34">
            <v>3.9E-2</v>
          </cell>
          <cell r="AD34" t="str">
            <v>전7-1</v>
          </cell>
          <cell r="AE34">
            <v>1</v>
          </cell>
        </row>
        <row r="35">
          <cell r="B35" t="str">
            <v>후렉시블 전선관</v>
          </cell>
          <cell r="C35" t="str">
            <v>고장력비방수 22C</v>
          </cell>
          <cell r="D35" t="str">
            <v>M</v>
          </cell>
          <cell r="E35">
            <v>855</v>
          </cell>
          <cell r="F35">
            <v>855</v>
          </cell>
          <cell r="G35" t="str">
            <v>917</v>
          </cell>
          <cell r="H35">
            <v>860</v>
          </cell>
          <cell r="I35" t="str">
            <v>852</v>
          </cell>
          <cell r="N35" t="str">
            <v>917</v>
          </cell>
          <cell r="O35" t="str">
            <v>물가정보</v>
          </cell>
          <cell r="P35" t="str">
            <v>물가정보917</v>
          </cell>
          <cell r="Q35">
            <v>4.9000000000000002E-2</v>
          </cell>
          <cell r="AD35" t="str">
            <v>전7-1</v>
          </cell>
          <cell r="AE35">
            <v>1</v>
          </cell>
        </row>
        <row r="36">
          <cell r="B36" t="str">
            <v>후렉시블 전선관</v>
          </cell>
          <cell r="C36" t="str">
            <v>고장력비방수 36C</v>
          </cell>
          <cell r="D36" t="str">
            <v>M</v>
          </cell>
          <cell r="E36">
            <v>1800</v>
          </cell>
          <cell r="F36">
            <v>1800</v>
          </cell>
          <cell r="G36" t="str">
            <v>917</v>
          </cell>
          <cell r="H36">
            <v>1810</v>
          </cell>
          <cell r="I36" t="str">
            <v>852</v>
          </cell>
          <cell r="N36" t="str">
            <v>917</v>
          </cell>
          <cell r="O36" t="str">
            <v>물가정보</v>
          </cell>
          <cell r="P36" t="str">
            <v>물가정보917</v>
          </cell>
          <cell r="Q36">
            <v>7.6999999999999999E-2</v>
          </cell>
          <cell r="AD36" t="str">
            <v>전7-1</v>
          </cell>
          <cell r="AE36">
            <v>1</v>
          </cell>
        </row>
        <row r="37">
          <cell r="B37" t="str">
            <v>후렉시블 전선관</v>
          </cell>
          <cell r="C37" t="str">
            <v>고장력비방수 42C</v>
          </cell>
          <cell r="D37" t="str">
            <v>M</v>
          </cell>
          <cell r="E37">
            <v>2070</v>
          </cell>
          <cell r="F37">
            <v>2070</v>
          </cell>
          <cell r="G37" t="str">
            <v>917</v>
          </cell>
          <cell r="H37">
            <v>2070</v>
          </cell>
          <cell r="I37" t="str">
            <v>852</v>
          </cell>
          <cell r="N37" t="str">
            <v>917</v>
          </cell>
          <cell r="O37" t="str">
            <v>물가정보</v>
          </cell>
          <cell r="P37" t="str">
            <v>물가정보917</v>
          </cell>
          <cell r="Q37">
            <v>9.0999999999999998E-2</v>
          </cell>
          <cell r="AD37" t="str">
            <v>전7-1</v>
          </cell>
          <cell r="AE37">
            <v>1</v>
          </cell>
        </row>
        <row r="38">
          <cell r="B38" t="str">
            <v>후렉시블 전선관</v>
          </cell>
          <cell r="C38" t="str">
            <v>고장력비방수 104C</v>
          </cell>
          <cell r="D38" t="str">
            <v>M</v>
          </cell>
          <cell r="E38">
            <v>18050</v>
          </cell>
          <cell r="F38">
            <v>18050</v>
          </cell>
          <cell r="G38" t="str">
            <v>917</v>
          </cell>
          <cell r="H38">
            <v>18050</v>
          </cell>
          <cell r="I38" t="str">
            <v>852</v>
          </cell>
          <cell r="N38" t="str">
            <v>917</v>
          </cell>
          <cell r="O38" t="str">
            <v>물가정보</v>
          </cell>
          <cell r="P38" t="str">
            <v>물가정보917</v>
          </cell>
          <cell r="Q38">
            <v>0.46</v>
          </cell>
          <cell r="AD38" t="str">
            <v>전7-1</v>
          </cell>
          <cell r="AE38">
            <v>1</v>
          </cell>
        </row>
        <row r="39">
          <cell r="B39" t="str">
            <v>후렉시블 전선관</v>
          </cell>
          <cell r="C39" t="str">
            <v>고장력 방수 16C</v>
          </cell>
          <cell r="D39" t="str">
            <v>M</v>
          </cell>
          <cell r="E39">
            <v>1280</v>
          </cell>
          <cell r="F39">
            <v>1300</v>
          </cell>
          <cell r="G39" t="str">
            <v>917</v>
          </cell>
          <cell r="H39">
            <v>1280</v>
          </cell>
          <cell r="I39" t="str">
            <v>852</v>
          </cell>
          <cell r="N39" t="str">
            <v>852</v>
          </cell>
          <cell r="O39" t="str">
            <v>물가자료</v>
          </cell>
          <cell r="P39" t="str">
            <v>물가자료852</v>
          </cell>
          <cell r="Q39">
            <v>3.9E-2</v>
          </cell>
          <cell r="AD39" t="str">
            <v>전7-1</v>
          </cell>
          <cell r="AE39">
            <v>1</v>
          </cell>
        </row>
        <row r="40">
          <cell r="B40" t="str">
            <v>후렉시블 전선관</v>
          </cell>
          <cell r="C40" t="str">
            <v>고장력 방수 22C</v>
          </cell>
          <cell r="D40" t="str">
            <v>M</v>
          </cell>
          <cell r="E40">
            <v>1610</v>
          </cell>
          <cell r="F40">
            <v>1610</v>
          </cell>
          <cell r="G40" t="str">
            <v>917</v>
          </cell>
          <cell r="H40">
            <v>1620</v>
          </cell>
          <cell r="I40" t="str">
            <v>852</v>
          </cell>
          <cell r="N40" t="str">
            <v>917</v>
          </cell>
          <cell r="O40" t="str">
            <v>물가정보</v>
          </cell>
          <cell r="P40" t="str">
            <v>물가정보917</v>
          </cell>
          <cell r="Q40">
            <v>4.9000000000000002E-2</v>
          </cell>
          <cell r="AD40" t="str">
            <v>전7-1</v>
          </cell>
          <cell r="AE40">
            <v>1</v>
          </cell>
        </row>
        <row r="41">
          <cell r="B41" t="str">
            <v>후렉시블 전선관</v>
          </cell>
          <cell r="C41" t="str">
            <v>고장력 방수 28C</v>
          </cell>
          <cell r="D41" t="str">
            <v>M</v>
          </cell>
          <cell r="E41">
            <v>2280</v>
          </cell>
          <cell r="F41">
            <v>2280</v>
          </cell>
          <cell r="G41" t="str">
            <v>917</v>
          </cell>
          <cell r="H41">
            <v>2280</v>
          </cell>
          <cell r="I41" t="str">
            <v>852</v>
          </cell>
          <cell r="N41" t="str">
            <v>917</v>
          </cell>
          <cell r="O41" t="str">
            <v>물가정보</v>
          </cell>
          <cell r="P41" t="str">
            <v>물가정보917</v>
          </cell>
          <cell r="Q41">
            <v>6.3E-2</v>
          </cell>
          <cell r="AD41" t="str">
            <v>전7-1</v>
          </cell>
          <cell r="AE41">
            <v>1</v>
          </cell>
        </row>
        <row r="42">
          <cell r="B42" t="str">
            <v>후렉시블 전선관</v>
          </cell>
          <cell r="C42" t="str">
            <v>고장력 방수 36C</v>
          </cell>
          <cell r="D42" t="str">
            <v>M</v>
          </cell>
          <cell r="E42">
            <v>3040</v>
          </cell>
          <cell r="F42">
            <v>3040</v>
          </cell>
          <cell r="G42" t="str">
            <v>917</v>
          </cell>
          <cell r="H42">
            <v>3040</v>
          </cell>
          <cell r="I42" t="str">
            <v>852</v>
          </cell>
          <cell r="N42" t="str">
            <v>917</v>
          </cell>
          <cell r="O42" t="str">
            <v>물가정보</v>
          </cell>
          <cell r="P42" t="str">
            <v>물가정보917</v>
          </cell>
          <cell r="Q42">
            <v>7.6999999999999999E-2</v>
          </cell>
          <cell r="AD42" t="str">
            <v>전7-1</v>
          </cell>
          <cell r="AE42">
            <v>1</v>
          </cell>
        </row>
        <row r="43">
          <cell r="B43" t="str">
            <v>후렉시블 전선관</v>
          </cell>
          <cell r="C43" t="str">
            <v>고장력 방수 42C</v>
          </cell>
          <cell r="D43" t="str">
            <v>M</v>
          </cell>
          <cell r="E43">
            <v>4750</v>
          </cell>
          <cell r="F43">
            <v>4750</v>
          </cell>
          <cell r="G43" t="str">
            <v>917</v>
          </cell>
          <cell r="H43">
            <v>4750</v>
          </cell>
          <cell r="I43" t="str">
            <v>852</v>
          </cell>
          <cell r="N43" t="str">
            <v>917</v>
          </cell>
          <cell r="O43" t="str">
            <v>물가정보</v>
          </cell>
          <cell r="P43" t="str">
            <v>물가정보917</v>
          </cell>
          <cell r="Q43">
            <v>9.0999999999999998E-2</v>
          </cell>
          <cell r="AD43" t="str">
            <v>전7-1</v>
          </cell>
          <cell r="AE43">
            <v>1</v>
          </cell>
        </row>
        <row r="44">
          <cell r="B44" t="str">
            <v>후렉시블 전선관</v>
          </cell>
          <cell r="C44" t="str">
            <v>고장력 방수 54C</v>
          </cell>
          <cell r="D44" t="str">
            <v>M</v>
          </cell>
          <cell r="E44">
            <v>6180</v>
          </cell>
          <cell r="F44">
            <v>6180</v>
          </cell>
          <cell r="G44" t="str">
            <v>917</v>
          </cell>
          <cell r="H44">
            <v>6180</v>
          </cell>
          <cell r="I44" t="str">
            <v>852</v>
          </cell>
          <cell r="N44" t="str">
            <v>917</v>
          </cell>
          <cell r="O44" t="str">
            <v>물가정보</v>
          </cell>
          <cell r="P44" t="str">
            <v>물가정보917</v>
          </cell>
          <cell r="Q44">
            <v>0.13</v>
          </cell>
          <cell r="AD44" t="str">
            <v>전7-1</v>
          </cell>
          <cell r="AE44">
            <v>1</v>
          </cell>
        </row>
        <row r="45">
          <cell r="B45" t="str">
            <v>후렉시블 콘넥타</v>
          </cell>
          <cell r="C45" t="str">
            <v>고장력비방수 16C</v>
          </cell>
          <cell r="D45" t="str">
            <v>EA</v>
          </cell>
          <cell r="E45">
            <v>360</v>
          </cell>
          <cell r="F45">
            <v>360</v>
          </cell>
          <cell r="G45" t="str">
            <v>918</v>
          </cell>
          <cell r="H45">
            <v>360</v>
          </cell>
          <cell r="I45" t="str">
            <v>852</v>
          </cell>
          <cell r="N45" t="str">
            <v>918</v>
          </cell>
          <cell r="O45" t="str">
            <v>물가정보</v>
          </cell>
          <cell r="P45" t="str">
            <v>물가정보918</v>
          </cell>
        </row>
        <row r="46">
          <cell r="B46" t="str">
            <v>후렉시블 콘넥타</v>
          </cell>
          <cell r="C46" t="str">
            <v>고장력비방수 22C</v>
          </cell>
          <cell r="D46" t="str">
            <v>EA</v>
          </cell>
          <cell r="E46">
            <v>500</v>
          </cell>
          <cell r="F46">
            <v>500</v>
          </cell>
          <cell r="G46" t="str">
            <v>918</v>
          </cell>
          <cell r="H46">
            <v>500</v>
          </cell>
          <cell r="I46" t="str">
            <v>852</v>
          </cell>
          <cell r="N46" t="str">
            <v>918</v>
          </cell>
          <cell r="O46" t="str">
            <v>물가정보</v>
          </cell>
          <cell r="P46" t="str">
            <v>물가정보918</v>
          </cell>
        </row>
        <row r="47">
          <cell r="B47" t="str">
            <v>후렉시블 콘넥타</v>
          </cell>
          <cell r="C47" t="str">
            <v>고장력비방수 36C</v>
          </cell>
          <cell r="D47" t="str">
            <v>EA</v>
          </cell>
          <cell r="E47">
            <v>1140</v>
          </cell>
          <cell r="F47">
            <v>1140</v>
          </cell>
          <cell r="G47" t="str">
            <v>918</v>
          </cell>
          <cell r="H47">
            <v>1140</v>
          </cell>
          <cell r="I47" t="str">
            <v>852</v>
          </cell>
          <cell r="N47" t="str">
            <v>918</v>
          </cell>
          <cell r="O47" t="str">
            <v>물가정보</v>
          </cell>
          <cell r="P47" t="str">
            <v>물가정보918</v>
          </cell>
        </row>
        <row r="48">
          <cell r="B48" t="str">
            <v>후렉시블 콘넥타</v>
          </cell>
          <cell r="C48" t="str">
            <v>고장력비방수 42C</v>
          </cell>
          <cell r="D48" t="str">
            <v>EA</v>
          </cell>
          <cell r="E48">
            <v>1430</v>
          </cell>
          <cell r="F48">
            <v>1430</v>
          </cell>
          <cell r="G48" t="str">
            <v>918</v>
          </cell>
          <cell r="H48">
            <v>1430</v>
          </cell>
          <cell r="I48" t="str">
            <v>852</v>
          </cell>
          <cell r="N48" t="str">
            <v>918</v>
          </cell>
          <cell r="O48" t="str">
            <v>물가정보</v>
          </cell>
          <cell r="P48" t="str">
            <v>물가정보918</v>
          </cell>
        </row>
        <row r="49">
          <cell r="B49" t="str">
            <v>후렉시블 콘넥타</v>
          </cell>
          <cell r="C49" t="str">
            <v>고장력비방수 104C</v>
          </cell>
          <cell r="D49" t="str">
            <v>EA</v>
          </cell>
          <cell r="E49">
            <v>5000</v>
          </cell>
          <cell r="M49">
            <v>5000</v>
          </cell>
          <cell r="O49" t="str">
            <v>시중가</v>
          </cell>
          <cell r="P49" t="str">
            <v>시중가</v>
          </cell>
        </row>
        <row r="50">
          <cell r="B50" t="str">
            <v>후렉시블 콘넥타</v>
          </cell>
          <cell r="C50" t="str">
            <v>고장력 방수 16C</v>
          </cell>
          <cell r="D50" t="str">
            <v>EA</v>
          </cell>
          <cell r="E50">
            <v>880</v>
          </cell>
          <cell r="F50">
            <v>880</v>
          </cell>
          <cell r="G50" t="str">
            <v>918</v>
          </cell>
          <cell r="H50">
            <v>1280</v>
          </cell>
          <cell r="I50" t="str">
            <v>852</v>
          </cell>
          <cell r="N50" t="str">
            <v>918</v>
          </cell>
          <cell r="O50" t="str">
            <v>물가정보</v>
          </cell>
          <cell r="P50" t="str">
            <v>물가정보918</v>
          </cell>
        </row>
        <row r="51">
          <cell r="B51" t="str">
            <v>후렉시블 콘넥타</v>
          </cell>
          <cell r="C51" t="str">
            <v>고장력 방수 22C</v>
          </cell>
          <cell r="D51" t="str">
            <v>EA</v>
          </cell>
          <cell r="E51">
            <v>1120</v>
          </cell>
          <cell r="F51">
            <v>1120</v>
          </cell>
          <cell r="G51" t="str">
            <v>918</v>
          </cell>
          <cell r="H51">
            <v>1620</v>
          </cell>
          <cell r="I51" t="str">
            <v>852</v>
          </cell>
          <cell r="N51" t="str">
            <v>918</v>
          </cell>
          <cell r="O51" t="str">
            <v>물가정보</v>
          </cell>
          <cell r="P51" t="str">
            <v>물가정보918</v>
          </cell>
        </row>
        <row r="52">
          <cell r="B52" t="str">
            <v>후렉시블 콘넥타</v>
          </cell>
          <cell r="C52" t="str">
            <v>고장력 방수 28C</v>
          </cell>
          <cell r="D52" t="str">
            <v>EA</v>
          </cell>
          <cell r="E52">
            <v>1880</v>
          </cell>
          <cell r="F52">
            <v>1880</v>
          </cell>
          <cell r="G52" t="str">
            <v>918</v>
          </cell>
          <cell r="H52">
            <v>2280</v>
          </cell>
          <cell r="I52" t="str">
            <v>852</v>
          </cell>
          <cell r="N52" t="str">
            <v>918</v>
          </cell>
          <cell r="O52" t="str">
            <v>물가정보</v>
          </cell>
          <cell r="P52" t="str">
            <v>물가정보918</v>
          </cell>
        </row>
        <row r="53">
          <cell r="B53" t="str">
            <v>후렉시블 콘넥타</v>
          </cell>
          <cell r="C53" t="str">
            <v>고장력 방수 36C</v>
          </cell>
          <cell r="D53" t="str">
            <v>EA</v>
          </cell>
          <cell r="E53">
            <v>2450</v>
          </cell>
          <cell r="F53">
            <v>2450</v>
          </cell>
          <cell r="G53" t="str">
            <v>918</v>
          </cell>
          <cell r="H53">
            <v>3040</v>
          </cell>
          <cell r="I53" t="str">
            <v>852</v>
          </cell>
          <cell r="N53" t="str">
            <v>918</v>
          </cell>
          <cell r="O53" t="str">
            <v>물가정보</v>
          </cell>
          <cell r="P53" t="str">
            <v>물가정보918</v>
          </cell>
        </row>
        <row r="54">
          <cell r="B54" t="str">
            <v>후렉시블 콘넥타</v>
          </cell>
          <cell r="C54" t="str">
            <v>고장력 방수 42C</v>
          </cell>
          <cell r="D54" t="str">
            <v>EA</v>
          </cell>
          <cell r="E54">
            <v>3130</v>
          </cell>
          <cell r="F54">
            <v>3130</v>
          </cell>
          <cell r="G54" t="str">
            <v>918</v>
          </cell>
          <cell r="H54">
            <v>4750</v>
          </cell>
          <cell r="I54" t="str">
            <v>852</v>
          </cell>
          <cell r="N54" t="str">
            <v>918</v>
          </cell>
          <cell r="O54" t="str">
            <v>물가정보</v>
          </cell>
          <cell r="P54" t="str">
            <v>물가정보918</v>
          </cell>
        </row>
        <row r="55">
          <cell r="B55" t="str">
            <v>후렉시블 콘넥타</v>
          </cell>
          <cell r="C55" t="str">
            <v>고장력 방수 54C</v>
          </cell>
          <cell r="D55" t="str">
            <v>EA</v>
          </cell>
          <cell r="E55">
            <v>4460</v>
          </cell>
          <cell r="F55">
            <v>4460</v>
          </cell>
          <cell r="G55" t="str">
            <v>918</v>
          </cell>
          <cell r="H55">
            <v>6180</v>
          </cell>
          <cell r="I55" t="str">
            <v>852</v>
          </cell>
          <cell r="N55" t="str">
            <v>918</v>
          </cell>
          <cell r="O55" t="str">
            <v>물가정보</v>
          </cell>
          <cell r="P55" t="str">
            <v>물가정보918</v>
          </cell>
        </row>
        <row r="56">
          <cell r="B56" t="str">
            <v>아우트레트 박스</v>
          </cell>
          <cell r="C56" t="str">
            <v>4각 54mm</v>
          </cell>
          <cell r="D56" t="str">
            <v>EA</v>
          </cell>
          <cell r="E56">
            <v>832</v>
          </cell>
          <cell r="H56">
            <v>832</v>
          </cell>
          <cell r="I56">
            <v>857</v>
          </cell>
          <cell r="N56">
            <v>857</v>
          </cell>
          <cell r="O56" t="str">
            <v>물가자료</v>
          </cell>
          <cell r="P56" t="str">
            <v>물가자료857</v>
          </cell>
          <cell r="Q56">
            <v>0.12</v>
          </cell>
          <cell r="AD56" t="str">
            <v>전7-2</v>
          </cell>
          <cell r="AE56">
            <v>1</v>
          </cell>
        </row>
        <row r="57">
          <cell r="B57" t="str">
            <v>아우트레트 박스</v>
          </cell>
          <cell r="C57" t="str">
            <v>8각 54mm</v>
          </cell>
          <cell r="D57" t="str">
            <v>EA</v>
          </cell>
          <cell r="E57">
            <v>450</v>
          </cell>
          <cell r="F57">
            <v>450</v>
          </cell>
          <cell r="G57" t="str">
            <v>928</v>
          </cell>
          <cell r="H57">
            <v>714</v>
          </cell>
          <cell r="I57">
            <v>857</v>
          </cell>
          <cell r="N57" t="str">
            <v>928</v>
          </cell>
          <cell r="O57" t="str">
            <v>물가정보</v>
          </cell>
          <cell r="P57" t="str">
            <v>물가정보928</v>
          </cell>
          <cell r="Q57">
            <v>0.12</v>
          </cell>
          <cell r="AD57" t="str">
            <v>전7-2</v>
          </cell>
          <cell r="AE57">
            <v>1</v>
          </cell>
        </row>
        <row r="58">
          <cell r="B58" t="str">
            <v>스위치 박스</v>
          </cell>
          <cell r="C58" t="str">
            <v>1개용 54mm</v>
          </cell>
          <cell r="D58" t="str">
            <v>EA</v>
          </cell>
          <cell r="E58">
            <v>410</v>
          </cell>
          <cell r="F58">
            <v>410</v>
          </cell>
          <cell r="G58" t="str">
            <v>928</v>
          </cell>
          <cell r="H58">
            <v>654</v>
          </cell>
          <cell r="I58">
            <v>857</v>
          </cell>
          <cell r="N58" t="str">
            <v>928</v>
          </cell>
          <cell r="O58" t="str">
            <v>물가정보</v>
          </cell>
          <cell r="P58" t="str">
            <v>물가정보928</v>
          </cell>
          <cell r="Q58">
            <v>0.2</v>
          </cell>
          <cell r="AD58" t="str">
            <v>전7-2</v>
          </cell>
          <cell r="AE58">
            <v>1</v>
          </cell>
        </row>
        <row r="59">
          <cell r="B59" t="str">
            <v>박스카바</v>
          </cell>
          <cell r="C59" t="str">
            <v>4각 콘카바</v>
          </cell>
          <cell r="D59" t="str">
            <v>EA</v>
          </cell>
          <cell r="E59">
            <v>200</v>
          </cell>
          <cell r="F59">
            <v>200</v>
          </cell>
          <cell r="G59" t="str">
            <v>928</v>
          </cell>
          <cell r="H59">
            <v>258</v>
          </cell>
          <cell r="I59">
            <v>857</v>
          </cell>
          <cell r="N59" t="str">
            <v>928</v>
          </cell>
          <cell r="O59" t="str">
            <v>물가정보</v>
          </cell>
          <cell r="P59" t="str">
            <v>물가정보928</v>
          </cell>
        </row>
        <row r="60">
          <cell r="B60" t="str">
            <v>박스카바</v>
          </cell>
          <cell r="C60" t="str">
            <v>4각 맹카바</v>
          </cell>
          <cell r="D60" t="str">
            <v>EA</v>
          </cell>
          <cell r="E60">
            <v>115</v>
          </cell>
          <cell r="F60">
            <v>190</v>
          </cell>
          <cell r="G60" t="str">
            <v>928</v>
          </cell>
          <cell r="H60">
            <v>115</v>
          </cell>
          <cell r="I60">
            <v>857</v>
          </cell>
          <cell r="N60">
            <v>857</v>
          </cell>
          <cell r="O60" t="str">
            <v>물가자료</v>
          </cell>
          <cell r="P60" t="str">
            <v>물가자료857</v>
          </cell>
        </row>
        <row r="61">
          <cell r="B61" t="str">
            <v>박스카바</v>
          </cell>
          <cell r="C61" t="str">
            <v>8각 맹카바</v>
          </cell>
          <cell r="D61" t="str">
            <v>EA</v>
          </cell>
          <cell r="E61">
            <v>115</v>
          </cell>
          <cell r="F61">
            <v>150</v>
          </cell>
          <cell r="G61" t="str">
            <v>928</v>
          </cell>
          <cell r="H61">
            <v>115</v>
          </cell>
          <cell r="I61">
            <v>857</v>
          </cell>
          <cell r="N61">
            <v>857</v>
          </cell>
          <cell r="O61" t="str">
            <v>물가자료</v>
          </cell>
          <cell r="P61" t="str">
            <v>물가자료857</v>
          </cell>
        </row>
        <row r="62">
          <cell r="B62" t="str">
            <v>죠인트박스</v>
          </cell>
          <cell r="C62" t="str">
            <v>100x100x50mm</v>
          </cell>
          <cell r="D62" t="str">
            <v>EA</v>
          </cell>
          <cell r="E62">
            <v>1400</v>
          </cell>
          <cell r="F62">
            <v>1400</v>
          </cell>
          <cell r="G62" t="str">
            <v>929</v>
          </cell>
          <cell r="H62">
            <v>1400</v>
          </cell>
          <cell r="I62">
            <v>856</v>
          </cell>
          <cell r="N62" t="str">
            <v>929</v>
          </cell>
          <cell r="O62" t="str">
            <v>물가정보</v>
          </cell>
          <cell r="P62" t="str">
            <v>물가정보929</v>
          </cell>
          <cell r="Q62">
            <v>0.3</v>
          </cell>
          <cell r="AD62" t="str">
            <v>전7-18</v>
          </cell>
          <cell r="AE62">
            <v>1</v>
          </cell>
        </row>
        <row r="63">
          <cell r="B63" t="str">
            <v>풀박스</v>
          </cell>
          <cell r="C63" t="str">
            <v>100x100x100mm</v>
          </cell>
          <cell r="D63" t="str">
            <v>EA</v>
          </cell>
          <cell r="E63">
            <v>1650</v>
          </cell>
          <cell r="F63">
            <v>1650</v>
          </cell>
          <cell r="G63" t="str">
            <v>929</v>
          </cell>
          <cell r="H63">
            <v>1750</v>
          </cell>
          <cell r="I63">
            <v>856</v>
          </cell>
          <cell r="N63" t="str">
            <v>929</v>
          </cell>
          <cell r="O63" t="str">
            <v>물가정보</v>
          </cell>
          <cell r="P63" t="str">
            <v>물가정보929</v>
          </cell>
          <cell r="Q63">
            <v>0.35</v>
          </cell>
          <cell r="AD63" t="str">
            <v>전7-3</v>
          </cell>
          <cell r="AE63">
            <v>1</v>
          </cell>
        </row>
        <row r="64">
          <cell r="B64" t="str">
            <v>풀박스</v>
          </cell>
          <cell r="C64" t="str">
            <v>150x150x100mm</v>
          </cell>
          <cell r="D64" t="str">
            <v>EA</v>
          </cell>
          <cell r="E64">
            <v>2330</v>
          </cell>
          <cell r="F64">
            <v>2330</v>
          </cell>
          <cell r="G64" t="str">
            <v>929</v>
          </cell>
          <cell r="H64">
            <v>2350</v>
          </cell>
          <cell r="I64">
            <v>856</v>
          </cell>
          <cell r="N64" t="str">
            <v>929</v>
          </cell>
          <cell r="O64" t="str">
            <v>물가정보</v>
          </cell>
          <cell r="P64" t="str">
            <v>물가정보929</v>
          </cell>
          <cell r="Q64">
            <v>0.35</v>
          </cell>
          <cell r="AD64" t="str">
            <v>전7-3</v>
          </cell>
          <cell r="AE64">
            <v>1</v>
          </cell>
        </row>
        <row r="65">
          <cell r="B65" t="str">
            <v>풀박스</v>
          </cell>
          <cell r="C65" t="str">
            <v>200x200x100mm</v>
          </cell>
          <cell r="D65" t="str">
            <v>EA</v>
          </cell>
          <cell r="E65">
            <v>3230</v>
          </cell>
          <cell r="F65">
            <v>3230</v>
          </cell>
          <cell r="G65" t="str">
            <v>929</v>
          </cell>
          <cell r="H65">
            <v>3440</v>
          </cell>
          <cell r="I65">
            <v>856</v>
          </cell>
          <cell r="N65" t="str">
            <v>929</v>
          </cell>
          <cell r="O65" t="str">
            <v>물가정보</v>
          </cell>
          <cell r="P65" t="str">
            <v>물가정보929</v>
          </cell>
          <cell r="Q65">
            <v>0.35</v>
          </cell>
          <cell r="AD65" t="str">
            <v>전7-3</v>
          </cell>
          <cell r="AE65">
            <v>1</v>
          </cell>
        </row>
        <row r="66">
          <cell r="B66" t="str">
            <v>풀박스</v>
          </cell>
          <cell r="C66" t="str">
            <v>300x300x200mm</v>
          </cell>
          <cell r="D66" t="str">
            <v>EA</v>
          </cell>
          <cell r="E66">
            <v>6800</v>
          </cell>
          <cell r="F66">
            <v>6800</v>
          </cell>
          <cell r="G66" t="str">
            <v>929</v>
          </cell>
          <cell r="H66">
            <v>7110</v>
          </cell>
          <cell r="I66">
            <v>856</v>
          </cell>
          <cell r="N66" t="str">
            <v>929</v>
          </cell>
          <cell r="O66" t="str">
            <v>물가정보</v>
          </cell>
          <cell r="P66" t="str">
            <v>물가정보929</v>
          </cell>
          <cell r="Q66">
            <v>0.35</v>
          </cell>
          <cell r="AD66" t="str">
            <v>전7-3</v>
          </cell>
          <cell r="AE66">
            <v>1</v>
          </cell>
        </row>
        <row r="67">
          <cell r="B67" t="str">
            <v>풀박스</v>
          </cell>
          <cell r="C67" t="str">
            <v>400x400x200mm</v>
          </cell>
          <cell r="D67" t="str">
            <v>EA</v>
          </cell>
          <cell r="E67">
            <v>10540</v>
          </cell>
          <cell r="F67">
            <v>10540</v>
          </cell>
          <cell r="G67" t="str">
            <v>929</v>
          </cell>
          <cell r="H67">
            <v>10900</v>
          </cell>
          <cell r="I67">
            <v>856</v>
          </cell>
          <cell r="N67" t="str">
            <v>929</v>
          </cell>
          <cell r="O67" t="str">
            <v>물가정보</v>
          </cell>
          <cell r="P67" t="str">
            <v>물가정보929</v>
          </cell>
          <cell r="Q67">
            <v>0.66</v>
          </cell>
          <cell r="AD67" t="str">
            <v>전7-3</v>
          </cell>
          <cell r="AE67">
            <v>1</v>
          </cell>
        </row>
        <row r="68">
          <cell r="B68" t="str">
            <v>SYSTEM BOX</v>
          </cell>
          <cell r="C68" t="str">
            <v>(전열및전화포함)</v>
          </cell>
          <cell r="D68" t="str">
            <v>조</v>
          </cell>
          <cell r="E68">
            <v>65000</v>
          </cell>
          <cell r="F68">
            <v>65000</v>
          </cell>
          <cell r="G68" t="str">
            <v>923</v>
          </cell>
          <cell r="H68">
            <v>65000</v>
          </cell>
          <cell r="I68" t="str">
            <v>867</v>
          </cell>
          <cell r="N68" t="str">
            <v>923</v>
          </cell>
          <cell r="O68" t="str">
            <v>물가정보</v>
          </cell>
          <cell r="P68" t="str">
            <v>물가정보923</v>
          </cell>
          <cell r="Q68">
            <v>0.2</v>
          </cell>
          <cell r="AD68" t="str">
            <v>전7-2</v>
          </cell>
          <cell r="AE68">
            <v>1</v>
          </cell>
        </row>
        <row r="69">
          <cell r="B69" t="str">
            <v>600V 2종비닐절연전선</v>
          </cell>
          <cell r="C69" t="str">
            <v>HIV 1.6mm</v>
          </cell>
          <cell r="D69" t="str">
            <v>M</v>
          </cell>
          <cell r="E69">
            <v>78</v>
          </cell>
          <cell r="F69">
            <v>79</v>
          </cell>
          <cell r="G69" t="str">
            <v>889</v>
          </cell>
          <cell r="H69">
            <v>78</v>
          </cell>
          <cell r="I69">
            <v>826</v>
          </cell>
          <cell r="N69">
            <v>826</v>
          </cell>
          <cell r="O69" t="str">
            <v>물가자료</v>
          </cell>
          <cell r="P69" t="str">
            <v>물가자료826</v>
          </cell>
          <cell r="Q69">
            <v>0.01</v>
          </cell>
          <cell r="AD69" t="str">
            <v>전7-8</v>
          </cell>
          <cell r="AE69">
            <v>1</v>
          </cell>
        </row>
        <row r="70">
          <cell r="B70" t="str">
            <v>600V 2종비닐절연전선</v>
          </cell>
          <cell r="C70" t="str">
            <v>HIV 2.0mm</v>
          </cell>
          <cell r="D70" t="str">
            <v>M</v>
          </cell>
          <cell r="E70">
            <v>113</v>
          </cell>
          <cell r="F70">
            <v>115</v>
          </cell>
          <cell r="G70" t="str">
            <v>889</v>
          </cell>
          <cell r="H70">
            <v>113</v>
          </cell>
          <cell r="I70">
            <v>826</v>
          </cell>
          <cell r="N70">
            <v>826</v>
          </cell>
          <cell r="O70" t="str">
            <v>물가자료</v>
          </cell>
          <cell r="P70" t="str">
            <v>물가자료826</v>
          </cell>
          <cell r="Q70">
            <v>0.01</v>
          </cell>
          <cell r="AD70" t="str">
            <v>전7-8</v>
          </cell>
          <cell r="AE70">
            <v>1</v>
          </cell>
        </row>
        <row r="71">
          <cell r="B71" t="str">
            <v>600V 2종비닐절연전선</v>
          </cell>
          <cell r="C71" t="str">
            <v>HIV 5.5sq</v>
          </cell>
          <cell r="D71" t="str">
            <v>M</v>
          </cell>
          <cell r="E71">
            <v>217</v>
          </cell>
          <cell r="F71">
            <v>221</v>
          </cell>
          <cell r="G71" t="str">
            <v>889</v>
          </cell>
          <cell r="H71">
            <v>217</v>
          </cell>
          <cell r="I71">
            <v>826</v>
          </cell>
          <cell r="N71">
            <v>826</v>
          </cell>
          <cell r="O71" t="str">
            <v>물가자료</v>
          </cell>
          <cell r="P71" t="str">
            <v>물가자료826</v>
          </cell>
          <cell r="Q71">
            <v>0.01</v>
          </cell>
          <cell r="AD71" t="str">
            <v>전7-8</v>
          </cell>
          <cell r="AE71">
            <v>1</v>
          </cell>
        </row>
        <row r="72">
          <cell r="B72" t="str">
            <v>600V 2종비닐절연전선</v>
          </cell>
          <cell r="C72" t="str">
            <v>HIV 8sq</v>
          </cell>
          <cell r="D72" t="str">
            <v>M</v>
          </cell>
          <cell r="E72">
            <v>315</v>
          </cell>
          <cell r="F72">
            <v>322</v>
          </cell>
          <cell r="G72" t="str">
            <v>889</v>
          </cell>
          <cell r="H72">
            <v>315</v>
          </cell>
          <cell r="I72">
            <v>826</v>
          </cell>
          <cell r="N72">
            <v>826</v>
          </cell>
          <cell r="O72" t="str">
            <v>물가자료</v>
          </cell>
          <cell r="P72" t="str">
            <v>물가자료826</v>
          </cell>
          <cell r="Q72">
            <v>0.02</v>
          </cell>
          <cell r="AD72" t="str">
            <v>전7-8</v>
          </cell>
          <cell r="AE72">
            <v>1</v>
          </cell>
        </row>
        <row r="73">
          <cell r="B73" t="str">
            <v>600V 비닐절연전선</v>
          </cell>
          <cell r="C73" t="str">
            <v>IV 2.0mm</v>
          </cell>
          <cell r="D73" t="str">
            <v>M</v>
          </cell>
          <cell r="E73">
            <v>110</v>
          </cell>
          <cell r="F73">
            <v>112</v>
          </cell>
          <cell r="G73" t="str">
            <v>889</v>
          </cell>
          <cell r="H73">
            <v>110</v>
          </cell>
          <cell r="I73">
            <v>826</v>
          </cell>
          <cell r="N73">
            <v>826</v>
          </cell>
          <cell r="O73" t="str">
            <v>물가자료</v>
          </cell>
          <cell r="P73" t="str">
            <v>물가자료826</v>
          </cell>
          <cell r="Q73">
            <v>0.01</v>
          </cell>
          <cell r="AD73" t="str">
            <v>전7-8</v>
          </cell>
          <cell r="AE73">
            <v>1</v>
          </cell>
        </row>
        <row r="74">
          <cell r="B74" t="str">
            <v>600V 비닐절연전선</v>
          </cell>
          <cell r="C74" t="str">
            <v>IV 5.5sq</v>
          </cell>
          <cell r="D74" t="str">
            <v>M</v>
          </cell>
          <cell r="E74">
            <v>210</v>
          </cell>
          <cell r="F74">
            <v>214</v>
          </cell>
          <cell r="G74" t="str">
            <v>889</v>
          </cell>
          <cell r="H74">
            <v>210</v>
          </cell>
          <cell r="I74">
            <v>826</v>
          </cell>
          <cell r="N74">
            <v>826</v>
          </cell>
          <cell r="O74" t="str">
            <v>물가자료</v>
          </cell>
          <cell r="P74" t="str">
            <v>물가자료826</v>
          </cell>
          <cell r="Q74">
            <v>0.01</v>
          </cell>
          <cell r="AD74" t="str">
            <v>전7-8</v>
          </cell>
          <cell r="AE74">
            <v>1</v>
          </cell>
        </row>
        <row r="75">
          <cell r="B75" t="str">
            <v>600V 비닐절연전선</v>
          </cell>
          <cell r="C75" t="str">
            <v>IV 8sq</v>
          </cell>
          <cell r="D75" t="str">
            <v>M</v>
          </cell>
          <cell r="E75">
            <v>306</v>
          </cell>
          <cell r="F75">
            <v>312</v>
          </cell>
          <cell r="G75" t="str">
            <v>889</v>
          </cell>
          <cell r="H75">
            <v>306</v>
          </cell>
          <cell r="I75">
            <v>826</v>
          </cell>
          <cell r="N75">
            <v>826</v>
          </cell>
          <cell r="O75" t="str">
            <v>물가자료</v>
          </cell>
          <cell r="P75" t="str">
            <v>물가자료826</v>
          </cell>
          <cell r="Q75">
            <v>0.02</v>
          </cell>
          <cell r="AD75" t="str">
            <v>전7-8</v>
          </cell>
          <cell r="AE75">
            <v>1</v>
          </cell>
        </row>
        <row r="76">
          <cell r="B76" t="str">
            <v>600V 비닐절연전선</v>
          </cell>
          <cell r="C76" t="str">
            <v>IV 14sq</v>
          </cell>
          <cell r="D76" t="str">
            <v>M</v>
          </cell>
          <cell r="E76">
            <v>556</v>
          </cell>
          <cell r="F76">
            <v>568</v>
          </cell>
          <cell r="G76" t="str">
            <v>889</v>
          </cell>
          <cell r="H76">
            <v>556</v>
          </cell>
          <cell r="I76">
            <v>826</v>
          </cell>
          <cell r="N76">
            <v>826</v>
          </cell>
          <cell r="O76" t="str">
            <v>물가자료</v>
          </cell>
          <cell r="P76" t="str">
            <v>물가자료826</v>
          </cell>
          <cell r="Q76">
            <v>0.02</v>
          </cell>
          <cell r="AD76" t="str">
            <v>전7-8</v>
          </cell>
          <cell r="AE76">
            <v>1</v>
          </cell>
        </row>
        <row r="77">
          <cell r="B77" t="str">
            <v>600V 비닐절연전선</v>
          </cell>
          <cell r="C77" t="str">
            <v>IV 22sq</v>
          </cell>
          <cell r="D77" t="str">
            <v>M</v>
          </cell>
          <cell r="E77">
            <v>819</v>
          </cell>
          <cell r="F77">
            <v>836</v>
          </cell>
          <cell r="G77" t="str">
            <v>889</v>
          </cell>
          <cell r="H77">
            <v>819</v>
          </cell>
          <cell r="I77">
            <v>826</v>
          </cell>
          <cell r="N77">
            <v>826</v>
          </cell>
          <cell r="O77" t="str">
            <v>물가자료</v>
          </cell>
          <cell r="P77" t="str">
            <v>물가자료826</v>
          </cell>
          <cell r="Q77">
            <v>3.1E-2</v>
          </cell>
          <cell r="AD77" t="str">
            <v>전7-8</v>
          </cell>
          <cell r="AE77">
            <v>1</v>
          </cell>
        </row>
        <row r="78">
          <cell r="B78" t="str">
            <v>600V 비닐절연전선</v>
          </cell>
          <cell r="C78" t="str">
            <v>IV 38sq</v>
          </cell>
          <cell r="D78" t="str">
            <v>M</v>
          </cell>
          <cell r="E78">
            <v>1277</v>
          </cell>
          <cell r="F78">
            <v>1304</v>
          </cell>
          <cell r="G78" t="str">
            <v>889</v>
          </cell>
          <cell r="H78">
            <v>1277</v>
          </cell>
          <cell r="I78">
            <v>826</v>
          </cell>
          <cell r="N78">
            <v>826</v>
          </cell>
          <cell r="O78" t="str">
            <v>물가자료</v>
          </cell>
          <cell r="P78" t="str">
            <v>물가자료826</v>
          </cell>
          <cell r="Q78">
            <v>3.1E-2</v>
          </cell>
          <cell r="AD78" t="str">
            <v>전7-8</v>
          </cell>
          <cell r="AE78">
            <v>1</v>
          </cell>
        </row>
        <row r="79">
          <cell r="B79" t="str">
            <v>접지용 전선</v>
          </cell>
          <cell r="C79" t="str">
            <v>GV 2.0sq</v>
          </cell>
          <cell r="D79" t="str">
            <v>M</v>
          </cell>
          <cell r="E79">
            <v>153</v>
          </cell>
          <cell r="F79">
            <v>156</v>
          </cell>
          <cell r="G79" t="str">
            <v>890</v>
          </cell>
          <cell r="H79">
            <v>153</v>
          </cell>
          <cell r="I79">
            <v>827</v>
          </cell>
          <cell r="N79">
            <v>827</v>
          </cell>
          <cell r="O79" t="str">
            <v>물가자료</v>
          </cell>
          <cell r="P79" t="str">
            <v>물가자료827</v>
          </cell>
          <cell r="Q79">
            <v>0.01</v>
          </cell>
          <cell r="AD79" t="str">
            <v>전3-72</v>
          </cell>
          <cell r="AE79">
            <v>1.5</v>
          </cell>
        </row>
        <row r="80">
          <cell r="B80" t="str">
            <v>접지용 전선</v>
          </cell>
          <cell r="C80" t="str">
            <v>GV 5.5sq</v>
          </cell>
          <cell r="D80" t="str">
            <v>M</v>
          </cell>
          <cell r="E80">
            <v>344</v>
          </cell>
          <cell r="F80">
            <v>353</v>
          </cell>
          <cell r="G80" t="str">
            <v>890</v>
          </cell>
          <cell r="H80">
            <v>344</v>
          </cell>
          <cell r="I80">
            <v>827</v>
          </cell>
          <cell r="N80">
            <v>827</v>
          </cell>
          <cell r="O80" t="str">
            <v>물가자료</v>
          </cell>
          <cell r="P80" t="str">
            <v>물가자료827</v>
          </cell>
          <cell r="Q80">
            <v>0.01</v>
          </cell>
          <cell r="AD80" t="str">
            <v>전3-72</v>
          </cell>
          <cell r="AE80">
            <v>1.5</v>
          </cell>
        </row>
        <row r="81">
          <cell r="B81" t="str">
            <v>접지용 전선</v>
          </cell>
          <cell r="C81" t="str">
            <v>GV 8sq</v>
          </cell>
          <cell r="D81" t="str">
            <v>M</v>
          </cell>
          <cell r="E81">
            <v>451</v>
          </cell>
          <cell r="F81">
            <v>462</v>
          </cell>
          <cell r="G81" t="str">
            <v>890</v>
          </cell>
          <cell r="H81">
            <v>451</v>
          </cell>
          <cell r="I81">
            <v>827</v>
          </cell>
          <cell r="N81">
            <v>827</v>
          </cell>
          <cell r="O81" t="str">
            <v>물가자료</v>
          </cell>
          <cell r="P81" t="str">
            <v>물가자료827</v>
          </cell>
          <cell r="Q81">
            <v>0.01</v>
          </cell>
          <cell r="AD81" t="str">
            <v>전3-72</v>
          </cell>
          <cell r="AE81">
            <v>1.5</v>
          </cell>
        </row>
        <row r="82">
          <cell r="B82" t="str">
            <v>접지용 전선</v>
          </cell>
          <cell r="C82" t="str">
            <v>GV 14sq</v>
          </cell>
          <cell r="D82" t="str">
            <v>M</v>
          </cell>
          <cell r="E82">
            <v>691</v>
          </cell>
          <cell r="F82">
            <v>703</v>
          </cell>
          <cell r="G82" t="str">
            <v>890</v>
          </cell>
          <cell r="H82">
            <v>691</v>
          </cell>
          <cell r="I82">
            <v>827</v>
          </cell>
          <cell r="N82">
            <v>827</v>
          </cell>
          <cell r="O82" t="str">
            <v>물가자료</v>
          </cell>
          <cell r="P82" t="str">
            <v>물가자료827</v>
          </cell>
          <cell r="Q82">
            <v>0.01</v>
          </cell>
          <cell r="AD82" t="str">
            <v>전3-72</v>
          </cell>
          <cell r="AE82">
            <v>1.5</v>
          </cell>
        </row>
        <row r="83">
          <cell r="B83" t="str">
            <v>접지용 전선</v>
          </cell>
          <cell r="C83" t="str">
            <v>GV 22sq</v>
          </cell>
          <cell r="D83" t="str">
            <v>M</v>
          </cell>
          <cell r="E83">
            <v>980</v>
          </cell>
          <cell r="F83">
            <v>1001</v>
          </cell>
          <cell r="G83" t="str">
            <v>890</v>
          </cell>
          <cell r="H83">
            <v>980</v>
          </cell>
          <cell r="I83">
            <v>827</v>
          </cell>
          <cell r="N83">
            <v>827</v>
          </cell>
          <cell r="O83" t="str">
            <v>물가자료</v>
          </cell>
          <cell r="P83" t="str">
            <v>물가자료827</v>
          </cell>
          <cell r="Q83">
            <v>1.2E-2</v>
          </cell>
          <cell r="AD83" t="str">
            <v>전3-72</v>
          </cell>
          <cell r="AE83">
            <v>1.5</v>
          </cell>
        </row>
        <row r="84">
          <cell r="B84" t="str">
            <v>접지용 전선</v>
          </cell>
          <cell r="C84" t="str">
            <v>GV 38sq</v>
          </cell>
          <cell r="D84" t="str">
            <v>M</v>
          </cell>
          <cell r="E84">
            <v>1525</v>
          </cell>
          <cell r="F84">
            <v>1558</v>
          </cell>
          <cell r="G84" t="str">
            <v>890</v>
          </cell>
          <cell r="H84">
            <v>1525</v>
          </cell>
          <cell r="I84">
            <v>827</v>
          </cell>
          <cell r="N84">
            <v>827</v>
          </cell>
          <cell r="O84" t="str">
            <v>물가자료</v>
          </cell>
          <cell r="P84" t="str">
            <v>물가자료827</v>
          </cell>
          <cell r="Q84">
            <v>1.2E-2</v>
          </cell>
          <cell r="AD84" t="str">
            <v>전3-72</v>
          </cell>
          <cell r="AE84">
            <v>1.5</v>
          </cell>
        </row>
        <row r="85">
          <cell r="B85" t="str">
            <v>접지용 전선</v>
          </cell>
          <cell r="C85" t="str">
            <v>GV 60sq</v>
          </cell>
          <cell r="D85" t="str">
            <v>M</v>
          </cell>
          <cell r="E85">
            <v>2357</v>
          </cell>
          <cell r="F85">
            <v>2411</v>
          </cell>
          <cell r="G85" t="str">
            <v>890</v>
          </cell>
          <cell r="H85">
            <v>2357</v>
          </cell>
          <cell r="I85">
            <v>827</v>
          </cell>
          <cell r="N85">
            <v>827</v>
          </cell>
          <cell r="O85" t="str">
            <v>물가자료</v>
          </cell>
          <cell r="P85" t="str">
            <v>물가자료827</v>
          </cell>
          <cell r="Q85">
            <v>1.4999999999999999E-2</v>
          </cell>
          <cell r="AD85" t="str">
            <v>전3-72</v>
          </cell>
          <cell r="AE85">
            <v>1.5</v>
          </cell>
        </row>
        <row r="86">
          <cell r="B86" t="str">
            <v>제어용 비닐차폐케이블</v>
          </cell>
          <cell r="C86" t="str">
            <v>CVV-S 2.0sq/3C</v>
          </cell>
          <cell r="D86" t="str">
            <v>M</v>
          </cell>
          <cell r="E86">
            <v>611</v>
          </cell>
          <cell r="H86">
            <v>611</v>
          </cell>
          <cell r="I86" t="str">
            <v>829</v>
          </cell>
          <cell r="N86" t="str">
            <v>829</v>
          </cell>
          <cell r="O86" t="str">
            <v>물가자료</v>
          </cell>
          <cell r="P86" t="str">
            <v>물가자료829</v>
          </cell>
          <cell r="S86">
            <v>1.9E-2</v>
          </cell>
          <cell r="AD86" t="str">
            <v>전7-10</v>
          </cell>
          <cell r="AE86">
            <v>1</v>
          </cell>
        </row>
        <row r="87">
          <cell r="B87" t="str">
            <v>제어용 비닐차폐케이블</v>
          </cell>
          <cell r="C87" t="str">
            <v>CVV-S 3.5sq/3C</v>
          </cell>
          <cell r="D87" t="str">
            <v>M</v>
          </cell>
          <cell r="E87">
            <v>866</v>
          </cell>
          <cell r="H87">
            <v>866</v>
          </cell>
          <cell r="I87" t="str">
            <v>829</v>
          </cell>
          <cell r="N87" t="str">
            <v>829</v>
          </cell>
          <cell r="O87" t="str">
            <v>물가자료</v>
          </cell>
          <cell r="P87" t="str">
            <v>물가자료829</v>
          </cell>
          <cell r="S87">
            <v>2.1999999999999999E-2</v>
          </cell>
          <cell r="AD87" t="str">
            <v>전7-10</v>
          </cell>
          <cell r="AE87">
            <v>1</v>
          </cell>
        </row>
        <row r="88">
          <cell r="B88" t="str">
            <v>동심중심선 전력케이블</v>
          </cell>
          <cell r="C88" t="str">
            <v xml:space="preserve">22.9KV CNCV 60sq/1C </v>
          </cell>
          <cell r="D88" t="str">
            <v>M</v>
          </cell>
          <cell r="E88">
            <v>7229</v>
          </cell>
          <cell r="H88">
            <v>7229</v>
          </cell>
          <cell r="I88" t="str">
            <v>832</v>
          </cell>
          <cell r="N88" t="str">
            <v>832</v>
          </cell>
          <cell r="O88" t="str">
            <v>물가자료</v>
          </cell>
          <cell r="P88" t="str">
            <v>물가자료832</v>
          </cell>
          <cell r="AD88" t="str">
            <v>전7-10</v>
          </cell>
          <cell r="AE88">
            <v>1</v>
          </cell>
        </row>
        <row r="89">
          <cell r="B89" t="str">
            <v>600V 가교PE케이블</v>
          </cell>
          <cell r="C89" t="str">
            <v>CV 5.5sq/2C</v>
          </cell>
          <cell r="D89" t="str">
            <v>M</v>
          </cell>
          <cell r="E89">
            <v>731</v>
          </cell>
          <cell r="F89">
            <v>731</v>
          </cell>
          <cell r="G89" t="str">
            <v>897</v>
          </cell>
          <cell r="H89">
            <v>731</v>
          </cell>
          <cell r="I89">
            <v>830</v>
          </cell>
          <cell r="N89" t="str">
            <v>897</v>
          </cell>
          <cell r="O89" t="str">
            <v>물가정보</v>
          </cell>
          <cell r="P89" t="str">
            <v>물가정보897</v>
          </cell>
          <cell r="S89">
            <v>1.7999999999999999E-2</v>
          </cell>
          <cell r="AD89" t="str">
            <v>전7-10</v>
          </cell>
          <cell r="AE89">
            <v>1</v>
          </cell>
        </row>
        <row r="90">
          <cell r="B90" t="str">
            <v>600V 가교PE케이블</v>
          </cell>
          <cell r="C90" t="str">
            <v>CV 5.5sq/3C</v>
          </cell>
          <cell r="D90" t="str">
            <v>M</v>
          </cell>
          <cell r="E90">
            <v>974</v>
          </cell>
          <cell r="F90">
            <v>974</v>
          </cell>
          <cell r="G90" t="str">
            <v>898</v>
          </cell>
          <cell r="H90">
            <v>975</v>
          </cell>
          <cell r="I90">
            <v>830</v>
          </cell>
          <cell r="N90" t="str">
            <v>898</v>
          </cell>
          <cell r="O90" t="str">
            <v>물가정보</v>
          </cell>
          <cell r="P90" t="str">
            <v>물가정보898</v>
          </cell>
          <cell r="S90">
            <v>2.5999999999999999E-2</v>
          </cell>
          <cell r="AD90" t="str">
            <v>전7-10</v>
          </cell>
          <cell r="AE90">
            <v>1</v>
          </cell>
        </row>
        <row r="91">
          <cell r="B91" t="str">
            <v>600V 가교PE케이블</v>
          </cell>
          <cell r="C91" t="str">
            <v>CV 5.5sq/4C</v>
          </cell>
          <cell r="D91" t="str">
            <v>M</v>
          </cell>
          <cell r="E91">
            <v>1218</v>
          </cell>
          <cell r="F91">
            <v>1218</v>
          </cell>
          <cell r="G91" t="str">
            <v>898</v>
          </cell>
          <cell r="H91">
            <v>1218</v>
          </cell>
          <cell r="I91">
            <v>830</v>
          </cell>
          <cell r="N91" t="str">
            <v>898</v>
          </cell>
          <cell r="O91" t="str">
            <v>물가정보</v>
          </cell>
          <cell r="P91" t="str">
            <v>물가정보898</v>
          </cell>
          <cell r="S91">
            <v>3.4000000000000002E-2</v>
          </cell>
          <cell r="AD91" t="str">
            <v>전7-10</v>
          </cell>
          <cell r="AE91">
            <v>1</v>
          </cell>
        </row>
        <row r="92">
          <cell r="B92" t="str">
            <v>600V 가교PE케이블</v>
          </cell>
          <cell r="C92" t="str">
            <v>CV 8sq/2C</v>
          </cell>
          <cell r="D92" t="str">
            <v>M</v>
          </cell>
          <cell r="E92">
            <v>974</v>
          </cell>
          <cell r="F92">
            <v>974</v>
          </cell>
          <cell r="G92" t="str">
            <v>897</v>
          </cell>
          <cell r="H92">
            <v>975</v>
          </cell>
          <cell r="I92">
            <v>830</v>
          </cell>
          <cell r="N92" t="str">
            <v>897</v>
          </cell>
          <cell r="O92" t="str">
            <v>물가정보</v>
          </cell>
          <cell r="P92" t="str">
            <v>물가정보897</v>
          </cell>
          <cell r="S92">
            <v>0.02</v>
          </cell>
          <cell r="AD92" t="str">
            <v>전7-10</v>
          </cell>
          <cell r="AE92">
            <v>1</v>
          </cell>
        </row>
        <row r="93">
          <cell r="B93" t="str">
            <v>600V 가교PE케이블</v>
          </cell>
          <cell r="C93" t="str">
            <v>CV 8sq/4C</v>
          </cell>
          <cell r="D93" t="str">
            <v>M</v>
          </cell>
          <cell r="E93">
            <v>1609</v>
          </cell>
          <cell r="F93">
            <v>1609</v>
          </cell>
          <cell r="G93" t="str">
            <v>898</v>
          </cell>
          <cell r="H93">
            <v>1609</v>
          </cell>
          <cell r="I93">
            <v>830</v>
          </cell>
          <cell r="N93" t="str">
            <v>898</v>
          </cell>
          <cell r="O93" t="str">
            <v>물가정보</v>
          </cell>
          <cell r="P93" t="str">
            <v>물가정보898</v>
          </cell>
          <cell r="S93">
            <v>3.9E-2</v>
          </cell>
          <cell r="AD93" t="str">
            <v>전7-10</v>
          </cell>
          <cell r="AE93">
            <v>1</v>
          </cell>
        </row>
        <row r="94">
          <cell r="B94" t="str">
            <v>600V 가교PE케이블</v>
          </cell>
          <cell r="C94" t="str">
            <v>CV 14sq/4C</v>
          </cell>
          <cell r="D94" t="str">
            <v>M</v>
          </cell>
          <cell r="E94">
            <v>2507</v>
          </cell>
          <cell r="F94">
            <v>2507</v>
          </cell>
          <cell r="G94" t="str">
            <v>898</v>
          </cell>
          <cell r="H94">
            <v>2510</v>
          </cell>
          <cell r="I94">
            <v>830</v>
          </cell>
          <cell r="N94" t="str">
            <v>898</v>
          </cell>
          <cell r="O94" t="str">
            <v>물가정보</v>
          </cell>
          <cell r="P94" t="str">
            <v>물가정보898</v>
          </cell>
          <cell r="S94">
            <v>0.02</v>
          </cell>
          <cell r="AD94" t="str">
            <v>전7-9</v>
          </cell>
          <cell r="AE94">
            <v>2.6</v>
          </cell>
        </row>
        <row r="95">
          <cell r="B95" t="str">
            <v>600V 가교PE케이블</v>
          </cell>
          <cell r="C95" t="str">
            <v>CV 22sq/4C</v>
          </cell>
          <cell r="D95" t="str">
            <v>M</v>
          </cell>
          <cell r="E95">
            <v>3735</v>
          </cell>
          <cell r="F95">
            <v>3735</v>
          </cell>
          <cell r="G95" t="str">
            <v>898</v>
          </cell>
          <cell r="H95">
            <v>3737</v>
          </cell>
          <cell r="I95">
            <v>830</v>
          </cell>
          <cell r="N95" t="str">
            <v>898</v>
          </cell>
          <cell r="O95" t="str">
            <v>물가정보</v>
          </cell>
          <cell r="P95" t="str">
            <v>물가정보898</v>
          </cell>
          <cell r="S95">
            <v>2.5999999999999999E-2</v>
          </cell>
          <cell r="AD95" t="str">
            <v>전7-9</v>
          </cell>
          <cell r="AE95">
            <v>2.6</v>
          </cell>
        </row>
        <row r="96">
          <cell r="B96" t="str">
            <v>600V 가교PE케이블</v>
          </cell>
          <cell r="C96" t="str">
            <v>CV 38sq/1C</v>
          </cell>
          <cell r="D96" t="str">
            <v>M</v>
          </cell>
          <cell r="E96">
            <v>1468</v>
          </cell>
          <cell r="F96">
            <v>1468</v>
          </cell>
          <cell r="G96" t="str">
            <v>897</v>
          </cell>
          <cell r="H96">
            <v>1469</v>
          </cell>
          <cell r="I96">
            <v>830</v>
          </cell>
          <cell r="N96" t="str">
            <v>897</v>
          </cell>
          <cell r="O96" t="str">
            <v>물가정보</v>
          </cell>
          <cell r="P96" t="str">
            <v>물가정보897</v>
          </cell>
          <cell r="S96">
            <v>3.5999999999999997E-2</v>
          </cell>
          <cell r="AD96" t="str">
            <v>전7-9</v>
          </cell>
          <cell r="AE96">
            <v>1</v>
          </cell>
        </row>
        <row r="97">
          <cell r="B97" t="str">
            <v>600V 가교PE케이블</v>
          </cell>
          <cell r="C97" t="str">
            <v>CV 60sq/1C</v>
          </cell>
          <cell r="D97" t="str">
            <v>M</v>
          </cell>
          <cell r="E97">
            <v>2299</v>
          </cell>
          <cell r="F97">
            <v>2299</v>
          </cell>
          <cell r="G97" t="str">
            <v>897</v>
          </cell>
          <cell r="H97">
            <v>2300</v>
          </cell>
          <cell r="I97">
            <v>830</v>
          </cell>
          <cell r="N97" t="str">
            <v>897</v>
          </cell>
          <cell r="O97" t="str">
            <v>물가정보</v>
          </cell>
          <cell r="P97" t="str">
            <v>물가정보897</v>
          </cell>
          <cell r="S97">
            <v>4.9000000000000002E-2</v>
          </cell>
          <cell r="AD97" t="str">
            <v>전7-9</v>
          </cell>
          <cell r="AE97">
            <v>1</v>
          </cell>
        </row>
        <row r="98">
          <cell r="B98" t="str">
            <v>600V 가교PE케이블</v>
          </cell>
          <cell r="C98" t="str">
            <v>CV 100sq/1C</v>
          </cell>
          <cell r="D98" t="str">
            <v>M</v>
          </cell>
          <cell r="E98">
            <v>3723</v>
          </cell>
          <cell r="F98">
            <v>3723</v>
          </cell>
          <cell r="G98" t="str">
            <v>897</v>
          </cell>
          <cell r="H98">
            <v>3724</v>
          </cell>
          <cell r="I98">
            <v>830</v>
          </cell>
          <cell r="N98" t="str">
            <v>897</v>
          </cell>
          <cell r="O98" t="str">
            <v>물가정보</v>
          </cell>
          <cell r="P98" t="str">
            <v>물가정보897</v>
          </cell>
          <cell r="S98">
            <v>7.0999999999999994E-2</v>
          </cell>
          <cell r="AD98" t="str">
            <v>전7-9</v>
          </cell>
          <cell r="AE98">
            <v>1</v>
          </cell>
        </row>
        <row r="99">
          <cell r="B99" t="str">
            <v>600V 가교PE케이블</v>
          </cell>
          <cell r="C99" t="str">
            <v>CV 150sq/1C</v>
          </cell>
          <cell r="D99" t="str">
            <v>M</v>
          </cell>
          <cell r="E99">
            <v>5491</v>
          </cell>
          <cell r="F99">
            <v>5491</v>
          </cell>
          <cell r="G99" t="str">
            <v>897</v>
          </cell>
          <cell r="H99">
            <v>5492</v>
          </cell>
          <cell r="I99">
            <v>830</v>
          </cell>
          <cell r="N99" t="str">
            <v>897</v>
          </cell>
          <cell r="O99" t="str">
            <v>물가정보</v>
          </cell>
          <cell r="P99" t="str">
            <v>물가정보897</v>
          </cell>
          <cell r="S99">
            <v>9.7000000000000003E-2</v>
          </cell>
          <cell r="AD99" t="str">
            <v>전7-9</v>
          </cell>
          <cell r="AE99">
            <v>1</v>
          </cell>
        </row>
        <row r="100">
          <cell r="B100" t="str">
            <v>내화전선</v>
          </cell>
          <cell r="C100" t="str">
            <v>FR-8 5.5sq/3C</v>
          </cell>
          <cell r="D100" t="str">
            <v>M</v>
          </cell>
          <cell r="E100">
            <v>2489</v>
          </cell>
          <cell r="F100">
            <v>2520</v>
          </cell>
          <cell r="G100" t="str">
            <v>896</v>
          </cell>
          <cell r="H100">
            <v>2489</v>
          </cell>
          <cell r="I100" t="str">
            <v>830</v>
          </cell>
          <cell r="N100" t="str">
            <v>830</v>
          </cell>
          <cell r="O100" t="str">
            <v>물가자료</v>
          </cell>
          <cell r="P100" t="str">
            <v>물가자료830</v>
          </cell>
          <cell r="S100">
            <v>2.5999999999999999E-2</v>
          </cell>
          <cell r="AD100" t="str">
            <v>전7-10</v>
          </cell>
          <cell r="AE100">
            <v>1</v>
          </cell>
        </row>
        <row r="101">
          <cell r="B101" t="str">
            <v>내화전선</v>
          </cell>
          <cell r="C101" t="str">
            <v>FR-8 14sq/3C</v>
          </cell>
          <cell r="D101" t="str">
            <v>M</v>
          </cell>
          <cell r="E101">
            <v>3125</v>
          </cell>
          <cell r="F101">
            <v>3164</v>
          </cell>
          <cell r="G101" t="str">
            <v>896</v>
          </cell>
          <cell r="H101">
            <v>3125</v>
          </cell>
          <cell r="I101" t="str">
            <v>830</v>
          </cell>
          <cell r="N101" t="str">
            <v>830</v>
          </cell>
          <cell r="O101" t="str">
            <v>물가자료</v>
          </cell>
          <cell r="P101" t="str">
            <v>물가자료830</v>
          </cell>
          <cell r="S101">
            <v>0.02</v>
          </cell>
          <cell r="AD101" t="str">
            <v>전7-9</v>
          </cell>
          <cell r="AE101">
            <v>2</v>
          </cell>
        </row>
        <row r="102">
          <cell r="B102" t="str">
            <v>내화전선</v>
          </cell>
          <cell r="C102" t="str">
            <v>FR-8 14sq/4C</v>
          </cell>
          <cell r="D102" t="str">
            <v>M</v>
          </cell>
          <cell r="E102">
            <v>3939</v>
          </cell>
          <cell r="F102">
            <v>3989</v>
          </cell>
          <cell r="G102" t="str">
            <v>896</v>
          </cell>
          <cell r="H102">
            <v>3939</v>
          </cell>
          <cell r="I102" t="str">
            <v>830</v>
          </cell>
          <cell r="N102" t="str">
            <v>830</v>
          </cell>
          <cell r="O102" t="str">
            <v>물가자료</v>
          </cell>
          <cell r="P102" t="str">
            <v>물가자료830</v>
          </cell>
          <cell r="S102">
            <v>0.02</v>
          </cell>
          <cell r="AD102" t="str">
            <v>전7-9</v>
          </cell>
          <cell r="AE102">
            <v>2.6</v>
          </cell>
        </row>
        <row r="103">
          <cell r="B103" t="str">
            <v>내화전선</v>
          </cell>
          <cell r="C103" t="str">
            <v>FR-8 38sq/1C</v>
          </cell>
          <cell r="D103" t="str">
            <v>M</v>
          </cell>
          <cell r="E103">
            <v>2251</v>
          </cell>
          <cell r="F103">
            <v>2280</v>
          </cell>
          <cell r="G103" t="str">
            <v>896</v>
          </cell>
          <cell r="H103">
            <v>2251</v>
          </cell>
          <cell r="I103" t="str">
            <v>830</v>
          </cell>
          <cell r="N103" t="str">
            <v>830</v>
          </cell>
          <cell r="O103" t="str">
            <v>물가자료</v>
          </cell>
          <cell r="P103" t="str">
            <v>물가자료830</v>
          </cell>
          <cell r="S103">
            <v>3.5999999999999997E-2</v>
          </cell>
          <cell r="AD103" t="str">
            <v>전7-9</v>
          </cell>
          <cell r="AE103">
            <v>1</v>
          </cell>
        </row>
        <row r="104">
          <cell r="B104" t="str">
            <v>내화전선</v>
          </cell>
          <cell r="C104" t="str">
            <v>FR-8 100sq/1C</v>
          </cell>
          <cell r="D104" t="str">
            <v>M</v>
          </cell>
          <cell r="E104">
            <v>5043</v>
          </cell>
          <cell r="F104">
            <v>5107</v>
          </cell>
          <cell r="G104" t="str">
            <v>896</v>
          </cell>
          <cell r="H104">
            <v>5043</v>
          </cell>
          <cell r="I104" t="str">
            <v>830</v>
          </cell>
          <cell r="N104" t="str">
            <v>830</v>
          </cell>
          <cell r="O104" t="str">
            <v>물가자료</v>
          </cell>
          <cell r="P104" t="str">
            <v>물가자료830</v>
          </cell>
          <cell r="S104">
            <v>7.0999999999999994E-2</v>
          </cell>
          <cell r="AD104" t="str">
            <v>전7-9</v>
          </cell>
          <cell r="AE104">
            <v>1</v>
          </cell>
        </row>
        <row r="106">
          <cell r="B106" t="str">
            <v>CABLE TRAY (PUNCHED)</v>
          </cell>
          <cell r="C106" t="str">
            <v>W:300xH:100mm</v>
          </cell>
          <cell r="D106" t="str">
            <v>M</v>
          </cell>
          <cell r="E106">
            <v>16340</v>
          </cell>
          <cell r="F106">
            <v>16340</v>
          </cell>
          <cell r="G106" t="str">
            <v>928</v>
          </cell>
          <cell r="H106">
            <v>16340</v>
          </cell>
          <cell r="I106" t="str">
            <v>860</v>
          </cell>
          <cell r="N106" t="str">
            <v>928</v>
          </cell>
          <cell r="O106" t="str">
            <v>물가정보</v>
          </cell>
          <cell r="P106" t="str">
            <v>물가정보928</v>
          </cell>
          <cell r="Q106">
            <v>0.28499999999999998</v>
          </cell>
          <cell r="AD106" t="str">
            <v>전7-20</v>
          </cell>
          <cell r="AE106">
            <v>1</v>
          </cell>
        </row>
        <row r="107">
          <cell r="B107" t="str">
            <v>CABLE TRAY (PUNCHED)</v>
          </cell>
          <cell r="C107" t="str">
            <v>W:400xH:100mm</v>
          </cell>
          <cell r="D107" t="str">
            <v>M</v>
          </cell>
          <cell r="E107">
            <v>19750</v>
          </cell>
          <cell r="F107">
            <v>19750</v>
          </cell>
          <cell r="G107" t="str">
            <v>928</v>
          </cell>
          <cell r="H107">
            <v>19750</v>
          </cell>
          <cell r="I107" t="str">
            <v>860</v>
          </cell>
          <cell r="N107" t="str">
            <v>928</v>
          </cell>
          <cell r="O107" t="str">
            <v>물가정보</v>
          </cell>
          <cell r="P107" t="str">
            <v>물가정보928</v>
          </cell>
          <cell r="Q107">
            <v>0.35499999999999998</v>
          </cell>
          <cell r="AD107" t="str">
            <v>전7-20</v>
          </cell>
          <cell r="AE107">
            <v>1</v>
          </cell>
        </row>
        <row r="108">
          <cell r="B108" t="str">
            <v>CABLE TRAY (PUNCHED)</v>
          </cell>
          <cell r="C108" t="str">
            <v>W:600xH:100mm</v>
          </cell>
          <cell r="D108" t="str">
            <v>M</v>
          </cell>
          <cell r="E108">
            <v>27420</v>
          </cell>
          <cell r="F108">
            <v>27420</v>
          </cell>
          <cell r="G108" t="str">
            <v>928</v>
          </cell>
          <cell r="H108">
            <v>27420</v>
          </cell>
          <cell r="I108" t="str">
            <v>860</v>
          </cell>
          <cell r="N108" t="str">
            <v>928</v>
          </cell>
          <cell r="O108" t="str">
            <v>물가정보</v>
          </cell>
          <cell r="P108" t="str">
            <v>물가정보928</v>
          </cell>
          <cell r="Q108">
            <v>0.52</v>
          </cell>
          <cell r="AD108" t="str">
            <v>전7-20</v>
          </cell>
          <cell r="AE108">
            <v>1</v>
          </cell>
        </row>
        <row r="109">
          <cell r="B109" t="str">
            <v>VERTICAL ELBOW</v>
          </cell>
          <cell r="C109" t="str">
            <v>W:300xH:100mm</v>
          </cell>
          <cell r="D109" t="str">
            <v>EA</v>
          </cell>
          <cell r="E109">
            <v>24940</v>
          </cell>
          <cell r="H109">
            <v>24940</v>
          </cell>
          <cell r="I109" t="str">
            <v>860</v>
          </cell>
          <cell r="N109" t="str">
            <v>860</v>
          </cell>
          <cell r="O109" t="str">
            <v>물가자료</v>
          </cell>
          <cell r="P109" t="str">
            <v>물가자료860</v>
          </cell>
        </row>
        <row r="110">
          <cell r="B110" t="str">
            <v>VERTICAL ELBOW</v>
          </cell>
          <cell r="C110" t="str">
            <v>W:400xH:100mm</v>
          </cell>
          <cell r="D110" t="str">
            <v>EA</v>
          </cell>
          <cell r="E110">
            <v>26140</v>
          </cell>
          <cell r="H110">
            <v>26140</v>
          </cell>
          <cell r="I110" t="str">
            <v>860</v>
          </cell>
          <cell r="N110" t="str">
            <v>860</v>
          </cell>
          <cell r="O110" t="str">
            <v>물가자료</v>
          </cell>
          <cell r="P110" t="str">
            <v>물가자료860</v>
          </cell>
        </row>
        <row r="111">
          <cell r="B111" t="str">
            <v>VERTICAL ELBOW</v>
          </cell>
          <cell r="C111" t="str">
            <v>W:600xH:100mm</v>
          </cell>
          <cell r="D111" t="str">
            <v>EA</v>
          </cell>
          <cell r="E111">
            <v>29090</v>
          </cell>
          <cell r="H111">
            <v>29090</v>
          </cell>
          <cell r="I111" t="str">
            <v>860</v>
          </cell>
          <cell r="N111" t="str">
            <v>860</v>
          </cell>
          <cell r="O111" t="str">
            <v>물가자료</v>
          </cell>
          <cell r="P111" t="str">
            <v>물가자료860</v>
          </cell>
        </row>
        <row r="112">
          <cell r="B112" t="str">
            <v>BEND 90˚</v>
          </cell>
          <cell r="C112" t="str">
            <v>W:300mm</v>
          </cell>
          <cell r="D112" t="str">
            <v>EA</v>
          </cell>
          <cell r="E112">
            <v>25720</v>
          </cell>
          <cell r="H112">
            <v>25720</v>
          </cell>
          <cell r="I112" t="str">
            <v>860</v>
          </cell>
          <cell r="N112" t="str">
            <v>860</v>
          </cell>
          <cell r="O112" t="str">
            <v>물가자료</v>
          </cell>
          <cell r="P112" t="str">
            <v>물가자료860</v>
          </cell>
        </row>
        <row r="113">
          <cell r="B113" t="str">
            <v>BEND 90˚</v>
          </cell>
          <cell r="C113" t="str">
            <v>W:400mm</v>
          </cell>
          <cell r="D113" t="str">
            <v>EA</v>
          </cell>
          <cell r="E113">
            <v>34240</v>
          </cell>
          <cell r="H113">
            <v>34240</v>
          </cell>
          <cell r="I113" t="str">
            <v>860</v>
          </cell>
          <cell r="N113" t="str">
            <v>860</v>
          </cell>
          <cell r="O113" t="str">
            <v>물가자료</v>
          </cell>
          <cell r="P113" t="str">
            <v>물가자료860</v>
          </cell>
        </row>
        <row r="114">
          <cell r="B114" t="str">
            <v>BEND 90˚</v>
          </cell>
          <cell r="C114" t="str">
            <v>W:600mm</v>
          </cell>
          <cell r="D114" t="str">
            <v>EA</v>
          </cell>
          <cell r="E114">
            <v>52010</v>
          </cell>
          <cell r="H114">
            <v>52010</v>
          </cell>
          <cell r="I114" t="str">
            <v>860</v>
          </cell>
          <cell r="N114" t="str">
            <v>860</v>
          </cell>
          <cell r="O114" t="str">
            <v>물가자료</v>
          </cell>
          <cell r="P114" t="str">
            <v>물가자료860</v>
          </cell>
        </row>
        <row r="115">
          <cell r="B115" t="str">
            <v>TEE</v>
          </cell>
          <cell r="C115" t="str">
            <v>W:400mm</v>
          </cell>
          <cell r="D115" t="str">
            <v>EA</v>
          </cell>
          <cell r="E115">
            <v>42850</v>
          </cell>
          <cell r="H115">
            <v>42850</v>
          </cell>
          <cell r="I115" t="str">
            <v>860</v>
          </cell>
          <cell r="N115" t="str">
            <v>860</v>
          </cell>
          <cell r="O115" t="str">
            <v>물가자료</v>
          </cell>
          <cell r="P115" t="str">
            <v>물가자료860</v>
          </cell>
        </row>
        <row r="116">
          <cell r="B116" t="str">
            <v>TEE</v>
          </cell>
          <cell r="C116" t="str">
            <v>W:600mm</v>
          </cell>
          <cell r="D116" t="str">
            <v>EA</v>
          </cell>
          <cell r="E116">
            <v>63320</v>
          </cell>
          <cell r="H116">
            <v>63320</v>
          </cell>
          <cell r="I116" t="str">
            <v>860</v>
          </cell>
          <cell r="N116" t="str">
            <v>860</v>
          </cell>
          <cell r="O116" t="str">
            <v>물가자료</v>
          </cell>
          <cell r="P116" t="str">
            <v>물가자료860</v>
          </cell>
        </row>
        <row r="117">
          <cell r="B117" t="str">
            <v>CROSS</v>
          </cell>
          <cell r="C117" t="str">
            <v>W:600mm</v>
          </cell>
          <cell r="D117" t="str">
            <v>EA</v>
          </cell>
          <cell r="E117">
            <v>68730</v>
          </cell>
          <cell r="H117">
            <v>68730</v>
          </cell>
          <cell r="I117" t="str">
            <v>861</v>
          </cell>
          <cell r="N117" t="str">
            <v>861</v>
          </cell>
          <cell r="O117" t="str">
            <v>물가자료</v>
          </cell>
          <cell r="P117" t="str">
            <v>물가자료861</v>
          </cell>
        </row>
        <row r="118">
          <cell r="B118" t="str">
            <v>REDUCER</v>
          </cell>
          <cell r="C118" t="str">
            <v>W:600mm</v>
          </cell>
          <cell r="D118" t="str">
            <v>EA</v>
          </cell>
          <cell r="E118">
            <v>4860</v>
          </cell>
          <cell r="H118">
            <v>4860</v>
          </cell>
          <cell r="I118" t="str">
            <v>861</v>
          </cell>
          <cell r="N118" t="str">
            <v>861</v>
          </cell>
          <cell r="O118" t="str">
            <v>물가자료</v>
          </cell>
          <cell r="P118" t="str">
            <v>물가자료861</v>
          </cell>
        </row>
        <row r="119">
          <cell r="B119" t="str">
            <v>END CAP</v>
          </cell>
          <cell r="C119" t="str">
            <v>W:300mm</v>
          </cell>
          <cell r="D119" t="str">
            <v>EA</v>
          </cell>
          <cell r="E119">
            <v>2410</v>
          </cell>
          <cell r="H119">
            <v>2410</v>
          </cell>
          <cell r="I119" t="str">
            <v>861</v>
          </cell>
          <cell r="N119" t="str">
            <v>861</v>
          </cell>
          <cell r="O119" t="str">
            <v>물가자료</v>
          </cell>
          <cell r="P119" t="str">
            <v>물가자료861</v>
          </cell>
        </row>
        <row r="120">
          <cell r="B120" t="str">
            <v>END CAP</v>
          </cell>
          <cell r="C120" t="str">
            <v>W:400mm</v>
          </cell>
          <cell r="D120" t="str">
            <v>EA</v>
          </cell>
          <cell r="E120">
            <v>3060</v>
          </cell>
          <cell r="H120">
            <v>3060</v>
          </cell>
          <cell r="I120" t="str">
            <v>861</v>
          </cell>
          <cell r="N120" t="str">
            <v>861</v>
          </cell>
          <cell r="O120" t="str">
            <v>물가자료</v>
          </cell>
          <cell r="P120" t="str">
            <v>물가자료861</v>
          </cell>
        </row>
        <row r="121">
          <cell r="B121" t="str">
            <v>END CAP</v>
          </cell>
          <cell r="C121" t="str">
            <v>W:600mm</v>
          </cell>
          <cell r="D121" t="str">
            <v>EA</v>
          </cell>
          <cell r="E121">
            <v>4860</v>
          </cell>
          <cell r="H121">
            <v>4860</v>
          </cell>
          <cell r="I121" t="str">
            <v>861</v>
          </cell>
          <cell r="N121" t="str">
            <v>861</v>
          </cell>
          <cell r="O121" t="str">
            <v>물가자료</v>
          </cell>
          <cell r="P121" t="str">
            <v>물가자료861</v>
          </cell>
        </row>
        <row r="122">
          <cell r="B122" t="str">
            <v>JOINER SET</v>
          </cell>
          <cell r="C122" t="str">
            <v>W:300mm</v>
          </cell>
          <cell r="D122" t="str">
            <v>set</v>
          </cell>
          <cell r="E122">
            <v>2880</v>
          </cell>
          <cell r="F122">
            <v>2880</v>
          </cell>
          <cell r="G122" t="str">
            <v>928</v>
          </cell>
          <cell r="H122">
            <v>2880</v>
          </cell>
          <cell r="I122" t="str">
            <v>860</v>
          </cell>
          <cell r="N122" t="str">
            <v>928</v>
          </cell>
          <cell r="O122" t="str">
            <v>물가정보</v>
          </cell>
          <cell r="P122" t="str">
            <v>물가정보928</v>
          </cell>
        </row>
        <row r="123">
          <cell r="B123" t="str">
            <v>JOINER SET</v>
          </cell>
          <cell r="C123" t="str">
            <v>W:400mm</v>
          </cell>
          <cell r="D123" t="str">
            <v>set</v>
          </cell>
          <cell r="E123">
            <v>3460</v>
          </cell>
          <cell r="F123">
            <v>3460</v>
          </cell>
          <cell r="G123" t="str">
            <v>928</v>
          </cell>
          <cell r="H123">
            <v>3460</v>
          </cell>
          <cell r="I123" t="str">
            <v>860</v>
          </cell>
          <cell r="N123" t="str">
            <v>928</v>
          </cell>
          <cell r="O123" t="str">
            <v>물가정보</v>
          </cell>
          <cell r="P123" t="str">
            <v>물가정보928</v>
          </cell>
        </row>
        <row r="124">
          <cell r="B124" t="str">
            <v>JOINER SET</v>
          </cell>
          <cell r="C124" t="str">
            <v>W:600mm</v>
          </cell>
          <cell r="D124" t="str">
            <v>set</v>
          </cell>
          <cell r="E124">
            <v>5710</v>
          </cell>
          <cell r="F124">
            <v>5710</v>
          </cell>
          <cell r="G124" t="str">
            <v>928</v>
          </cell>
          <cell r="H124">
            <v>5710</v>
          </cell>
          <cell r="I124" t="str">
            <v>860</v>
          </cell>
          <cell r="N124" t="str">
            <v>928</v>
          </cell>
          <cell r="O124" t="str">
            <v>물가정보</v>
          </cell>
          <cell r="P124" t="str">
            <v>물가정보928</v>
          </cell>
        </row>
        <row r="125">
          <cell r="B125" t="str">
            <v>GROUNDING JUMPER</v>
          </cell>
          <cell r="C125" t="str">
            <v>WIRE TYPE</v>
          </cell>
          <cell r="D125" t="str">
            <v>EA</v>
          </cell>
          <cell r="E125">
            <v>1800</v>
          </cell>
          <cell r="F125">
            <v>1800</v>
          </cell>
          <cell r="G125" t="str">
            <v>928</v>
          </cell>
          <cell r="H125">
            <v>1800</v>
          </cell>
          <cell r="I125" t="str">
            <v>860</v>
          </cell>
          <cell r="N125" t="str">
            <v>928</v>
          </cell>
          <cell r="O125" t="str">
            <v>물가정보</v>
          </cell>
          <cell r="P125" t="str">
            <v>물가정보928</v>
          </cell>
        </row>
        <row r="126">
          <cell r="B126" t="str">
            <v>SHANK BOLT &amp; NUT</v>
          </cell>
          <cell r="C126" t="str">
            <v>SUS M6 x 12</v>
          </cell>
          <cell r="D126" t="str">
            <v>EA</v>
          </cell>
          <cell r="E126">
            <v>300</v>
          </cell>
          <cell r="F126">
            <v>300</v>
          </cell>
          <cell r="G126" t="str">
            <v>928</v>
          </cell>
          <cell r="H126">
            <v>300</v>
          </cell>
          <cell r="I126" t="str">
            <v>860</v>
          </cell>
          <cell r="N126" t="str">
            <v>928</v>
          </cell>
          <cell r="O126" t="str">
            <v>물가정보</v>
          </cell>
          <cell r="P126" t="str">
            <v>물가정보928</v>
          </cell>
        </row>
        <row r="127">
          <cell r="D127" t="str">
            <v>EA</v>
          </cell>
          <cell r="E127">
            <v>0</v>
          </cell>
          <cell r="N127">
            <v>0</v>
          </cell>
          <cell r="O127" t="str">
            <v>물가정보</v>
          </cell>
          <cell r="P127" t="str">
            <v>물가정보0</v>
          </cell>
        </row>
        <row r="128">
          <cell r="D128" t="str">
            <v>EA</v>
          </cell>
          <cell r="E128">
            <v>0</v>
          </cell>
          <cell r="N128">
            <v>0</v>
          </cell>
          <cell r="O128" t="str">
            <v>물가정보</v>
          </cell>
          <cell r="P128" t="str">
            <v>물가정보0</v>
          </cell>
        </row>
        <row r="129">
          <cell r="D129" t="str">
            <v>EA</v>
          </cell>
          <cell r="E129">
            <v>0</v>
          </cell>
          <cell r="N129">
            <v>0</v>
          </cell>
          <cell r="O129" t="str">
            <v>물가정보</v>
          </cell>
          <cell r="P129" t="str">
            <v>물가정보0</v>
          </cell>
        </row>
        <row r="130">
          <cell r="D130" t="str">
            <v>EA</v>
          </cell>
          <cell r="E130">
            <v>0</v>
          </cell>
          <cell r="N130">
            <v>0</v>
          </cell>
          <cell r="O130" t="str">
            <v>물가정보</v>
          </cell>
          <cell r="P130" t="str">
            <v>물가정보0</v>
          </cell>
        </row>
        <row r="131">
          <cell r="D131" t="str">
            <v>EA</v>
          </cell>
          <cell r="E131">
            <v>0</v>
          </cell>
          <cell r="N131">
            <v>0</v>
          </cell>
          <cell r="O131" t="str">
            <v>물가정보</v>
          </cell>
          <cell r="P131" t="str">
            <v>물가정보0</v>
          </cell>
        </row>
        <row r="132">
          <cell r="D132" t="str">
            <v>EA</v>
          </cell>
          <cell r="E132">
            <v>0</v>
          </cell>
          <cell r="G132" t="str">
            <v>896</v>
          </cell>
          <cell r="I132" t="str">
            <v>830</v>
          </cell>
          <cell r="N132" t="str">
            <v>896</v>
          </cell>
          <cell r="O132" t="str">
            <v>물가정보</v>
          </cell>
          <cell r="P132" t="str">
            <v>물가정보896</v>
          </cell>
        </row>
        <row r="133">
          <cell r="D133" t="str">
            <v>EA</v>
          </cell>
          <cell r="E133">
            <v>0</v>
          </cell>
          <cell r="G133" t="str">
            <v>896</v>
          </cell>
          <cell r="I133" t="str">
            <v>830</v>
          </cell>
          <cell r="N133" t="str">
            <v>896</v>
          </cell>
          <cell r="O133" t="str">
            <v>물가정보</v>
          </cell>
          <cell r="P133" t="str">
            <v>물가정보896</v>
          </cell>
        </row>
        <row r="134">
          <cell r="D134" t="str">
            <v>EA</v>
          </cell>
          <cell r="E134">
            <v>0</v>
          </cell>
          <cell r="G134" t="str">
            <v>896</v>
          </cell>
          <cell r="I134" t="str">
            <v>830</v>
          </cell>
          <cell r="N134" t="str">
            <v>896</v>
          </cell>
          <cell r="O134" t="str">
            <v>물가정보</v>
          </cell>
          <cell r="P134" t="str">
            <v>물가정보896</v>
          </cell>
        </row>
        <row r="135">
          <cell r="D135" t="str">
            <v>EA</v>
          </cell>
          <cell r="E135">
            <v>0</v>
          </cell>
          <cell r="G135" t="str">
            <v>896</v>
          </cell>
          <cell r="I135" t="str">
            <v>830</v>
          </cell>
          <cell r="N135" t="str">
            <v>896</v>
          </cell>
          <cell r="O135" t="str">
            <v>물가정보</v>
          </cell>
          <cell r="P135" t="str">
            <v>물가정보896</v>
          </cell>
        </row>
        <row r="136">
          <cell r="D136" t="str">
            <v>EA</v>
          </cell>
          <cell r="E136">
            <v>0</v>
          </cell>
          <cell r="G136" t="str">
            <v>896</v>
          </cell>
          <cell r="I136" t="str">
            <v>830</v>
          </cell>
          <cell r="N136" t="str">
            <v>896</v>
          </cell>
          <cell r="O136" t="str">
            <v>물가정보</v>
          </cell>
          <cell r="P136" t="str">
            <v>물가정보896</v>
          </cell>
        </row>
        <row r="137">
          <cell r="D137" t="str">
            <v>EA</v>
          </cell>
          <cell r="E137">
            <v>0</v>
          </cell>
          <cell r="G137" t="str">
            <v>896</v>
          </cell>
          <cell r="I137" t="str">
            <v>830</v>
          </cell>
          <cell r="N137" t="str">
            <v>896</v>
          </cell>
          <cell r="O137" t="str">
            <v>물가정보</v>
          </cell>
          <cell r="P137" t="str">
            <v>물가정보896</v>
          </cell>
        </row>
        <row r="139">
          <cell r="B139" t="str">
            <v>매입 접지콘센트</v>
          </cell>
          <cell r="C139" t="str">
            <v>2P 250V 15A 1구</v>
          </cell>
          <cell r="D139" t="str">
            <v>EA</v>
          </cell>
          <cell r="E139">
            <v>834</v>
          </cell>
          <cell r="F139">
            <v>834</v>
          </cell>
          <cell r="G139" t="str">
            <v>979</v>
          </cell>
          <cell r="H139">
            <v>1080</v>
          </cell>
          <cell r="I139" t="str">
            <v>922</v>
          </cell>
          <cell r="N139" t="str">
            <v>979</v>
          </cell>
          <cell r="O139" t="str">
            <v>물가정보</v>
          </cell>
          <cell r="P139" t="str">
            <v>물가정보979</v>
          </cell>
          <cell r="Q139">
            <v>0.08</v>
          </cell>
          <cell r="AD139" t="str">
            <v>전7-14-가</v>
          </cell>
          <cell r="AE139">
            <v>1</v>
          </cell>
        </row>
        <row r="140">
          <cell r="B140" t="str">
            <v>매입 접지콘센트</v>
          </cell>
          <cell r="C140" t="str">
            <v>2P 250V 15A 2구</v>
          </cell>
          <cell r="D140" t="str">
            <v>EA</v>
          </cell>
          <cell r="E140">
            <v>1140</v>
          </cell>
          <cell r="F140">
            <v>1140</v>
          </cell>
          <cell r="G140" t="str">
            <v>979</v>
          </cell>
          <cell r="H140">
            <v>1364</v>
          </cell>
          <cell r="I140" t="str">
            <v>922</v>
          </cell>
          <cell r="N140" t="str">
            <v>979</v>
          </cell>
          <cell r="O140" t="str">
            <v>물가정보</v>
          </cell>
          <cell r="P140" t="str">
            <v>물가정보979</v>
          </cell>
          <cell r="Q140">
            <v>0.08</v>
          </cell>
          <cell r="AD140" t="str">
            <v>전7-14-가</v>
          </cell>
          <cell r="AE140">
            <v>1</v>
          </cell>
        </row>
        <row r="141">
          <cell r="B141" t="str">
            <v>스위치 (WIDE)</v>
          </cell>
          <cell r="C141" t="str">
            <v>250V 15A 1구(단로)</v>
          </cell>
          <cell r="D141" t="str">
            <v>EA</v>
          </cell>
          <cell r="E141">
            <v>1357</v>
          </cell>
          <cell r="F141">
            <v>1440</v>
          </cell>
          <cell r="G141" t="str">
            <v>981</v>
          </cell>
          <cell r="H141">
            <v>1357</v>
          </cell>
          <cell r="I141" t="str">
            <v>922</v>
          </cell>
          <cell r="N141" t="str">
            <v>922</v>
          </cell>
          <cell r="O141" t="str">
            <v>물가자료</v>
          </cell>
          <cell r="P141" t="str">
            <v>물가자료922</v>
          </cell>
          <cell r="Q141">
            <v>6.5000000000000002E-2</v>
          </cell>
          <cell r="AD141" t="str">
            <v>전7-14-나</v>
          </cell>
          <cell r="AE141">
            <v>1</v>
          </cell>
        </row>
        <row r="142">
          <cell r="B142" t="str">
            <v>스위치 (WIDE)</v>
          </cell>
          <cell r="C142" t="str">
            <v>250V 15A 2구(단로)</v>
          </cell>
          <cell r="D142" t="str">
            <v>EA</v>
          </cell>
          <cell r="E142">
            <v>2329</v>
          </cell>
          <cell r="F142">
            <v>2340</v>
          </cell>
          <cell r="G142" t="str">
            <v>981</v>
          </cell>
          <cell r="H142">
            <v>2329</v>
          </cell>
          <cell r="I142" t="str">
            <v>922</v>
          </cell>
          <cell r="N142" t="str">
            <v>922</v>
          </cell>
          <cell r="O142" t="str">
            <v>물가자료</v>
          </cell>
          <cell r="P142" t="str">
            <v>물가자료922</v>
          </cell>
          <cell r="Q142">
            <v>6.5000000000000002E-2</v>
          </cell>
          <cell r="AD142" t="str">
            <v>전7-14-나</v>
          </cell>
          <cell r="AE142">
            <v>1.2</v>
          </cell>
        </row>
        <row r="143">
          <cell r="B143" t="str">
            <v>스위치 (WIDE)</v>
          </cell>
          <cell r="C143" t="str">
            <v>250V 15A 3구(단로)</v>
          </cell>
          <cell r="D143" t="str">
            <v>EA</v>
          </cell>
          <cell r="E143">
            <v>3240</v>
          </cell>
          <cell r="F143">
            <v>3240</v>
          </cell>
          <cell r="G143" t="str">
            <v>981</v>
          </cell>
          <cell r="H143">
            <v>3301</v>
          </cell>
          <cell r="I143" t="str">
            <v>922</v>
          </cell>
          <cell r="N143" t="str">
            <v>981</v>
          </cell>
          <cell r="O143" t="str">
            <v>물가정보</v>
          </cell>
          <cell r="P143" t="str">
            <v>물가정보981</v>
          </cell>
          <cell r="Q143">
            <v>6.5000000000000002E-2</v>
          </cell>
          <cell r="AD143" t="str">
            <v>전7-14-나</v>
          </cell>
          <cell r="AE143">
            <v>1.4</v>
          </cell>
        </row>
        <row r="144">
          <cell r="B144" t="str">
            <v>스위치 (WIDE)</v>
          </cell>
          <cell r="C144" t="str">
            <v>250V 15A 1구(삼로)</v>
          </cell>
          <cell r="D144" t="str">
            <v>EA</v>
          </cell>
          <cell r="E144">
            <v>1542</v>
          </cell>
          <cell r="F144">
            <v>1620</v>
          </cell>
          <cell r="G144" t="str">
            <v>981</v>
          </cell>
          <cell r="H144">
            <v>1542</v>
          </cell>
          <cell r="I144" t="str">
            <v>922</v>
          </cell>
          <cell r="N144" t="str">
            <v>922</v>
          </cell>
          <cell r="O144" t="str">
            <v>물가자료</v>
          </cell>
          <cell r="P144" t="str">
            <v>물가자료922</v>
          </cell>
          <cell r="Q144">
            <v>8.5000000000000006E-2</v>
          </cell>
          <cell r="AD144" t="str">
            <v>전7-14-나</v>
          </cell>
          <cell r="AE144">
            <v>1</v>
          </cell>
        </row>
        <row r="145">
          <cell r="B145" t="str">
            <v>동관단자 (2HOLE)</v>
          </cell>
          <cell r="C145" t="str">
            <v>22sq</v>
          </cell>
          <cell r="D145" t="str">
            <v>EA</v>
          </cell>
          <cell r="E145">
            <v>640</v>
          </cell>
          <cell r="F145">
            <v>640</v>
          </cell>
          <cell r="G145" t="str">
            <v>909</v>
          </cell>
          <cell r="H145">
            <v>700</v>
          </cell>
          <cell r="I145">
            <v>846</v>
          </cell>
          <cell r="N145" t="str">
            <v>909</v>
          </cell>
          <cell r="O145" t="str">
            <v>물가정보</v>
          </cell>
          <cell r="P145" t="str">
            <v>물가정보909</v>
          </cell>
          <cell r="S145">
            <v>0.32</v>
          </cell>
          <cell r="AD145" t="str">
            <v>전5-40</v>
          </cell>
          <cell r="AE145">
            <v>0.3</v>
          </cell>
        </row>
        <row r="146">
          <cell r="B146" t="str">
            <v>동관단자 (2HOLE)</v>
          </cell>
          <cell r="C146" t="str">
            <v>38sq</v>
          </cell>
          <cell r="D146" t="str">
            <v>EA</v>
          </cell>
          <cell r="E146">
            <v>760</v>
          </cell>
          <cell r="F146">
            <v>760</v>
          </cell>
          <cell r="G146" t="str">
            <v>909</v>
          </cell>
          <cell r="H146">
            <v>960</v>
          </cell>
          <cell r="I146">
            <v>846</v>
          </cell>
          <cell r="N146" t="str">
            <v>909</v>
          </cell>
          <cell r="O146" t="str">
            <v>물가정보</v>
          </cell>
          <cell r="P146" t="str">
            <v>물가정보909</v>
          </cell>
          <cell r="S146">
            <v>0.38</v>
          </cell>
          <cell r="AD146" t="str">
            <v>전5-40</v>
          </cell>
          <cell r="AE146">
            <v>0.3</v>
          </cell>
        </row>
        <row r="147">
          <cell r="B147" t="str">
            <v>동관단자 (2HOLE)</v>
          </cell>
          <cell r="C147" t="str">
            <v>60sq</v>
          </cell>
          <cell r="D147" t="str">
            <v>EA</v>
          </cell>
          <cell r="E147">
            <v>1050</v>
          </cell>
          <cell r="F147">
            <v>1050</v>
          </cell>
          <cell r="G147" t="str">
            <v>909</v>
          </cell>
          <cell r="H147">
            <v>1550</v>
          </cell>
          <cell r="I147">
            <v>846</v>
          </cell>
          <cell r="N147" t="str">
            <v>909</v>
          </cell>
          <cell r="O147" t="str">
            <v>물가정보</v>
          </cell>
          <cell r="P147" t="str">
            <v>물가정보909</v>
          </cell>
          <cell r="S147">
            <v>0.46</v>
          </cell>
          <cell r="AD147" t="str">
            <v>전5-40</v>
          </cell>
          <cell r="AE147">
            <v>0.3</v>
          </cell>
        </row>
        <row r="148">
          <cell r="B148" t="str">
            <v>동관단자 (2HOLE)</v>
          </cell>
          <cell r="C148" t="str">
            <v>100sq</v>
          </cell>
          <cell r="D148" t="str">
            <v>EA</v>
          </cell>
          <cell r="E148">
            <v>1870</v>
          </cell>
          <cell r="F148">
            <v>1870</v>
          </cell>
          <cell r="G148" t="str">
            <v>909</v>
          </cell>
          <cell r="H148">
            <v>2500</v>
          </cell>
          <cell r="I148">
            <v>846</v>
          </cell>
          <cell r="N148" t="str">
            <v>909</v>
          </cell>
          <cell r="O148" t="str">
            <v>물가정보</v>
          </cell>
          <cell r="P148" t="str">
            <v>물가정보909</v>
          </cell>
          <cell r="S148">
            <v>0.53</v>
          </cell>
          <cell r="AD148" t="str">
            <v>전5-40</v>
          </cell>
          <cell r="AE148">
            <v>0.3</v>
          </cell>
        </row>
        <row r="149">
          <cell r="B149" t="str">
            <v>동관단자 (2HOLE)</v>
          </cell>
          <cell r="C149" t="str">
            <v>200sq</v>
          </cell>
          <cell r="D149" t="str">
            <v>EA</v>
          </cell>
          <cell r="E149">
            <v>4090</v>
          </cell>
          <cell r="F149">
            <v>4090</v>
          </cell>
          <cell r="G149" t="str">
            <v>909</v>
          </cell>
          <cell r="H149">
            <v>5350</v>
          </cell>
          <cell r="I149">
            <v>846</v>
          </cell>
          <cell r="N149" t="str">
            <v>909</v>
          </cell>
          <cell r="O149" t="str">
            <v>물가정보</v>
          </cell>
          <cell r="P149" t="str">
            <v>물가정보909</v>
          </cell>
          <cell r="S149">
            <v>0.72</v>
          </cell>
          <cell r="AD149" t="str">
            <v>전5-40</v>
          </cell>
          <cell r="AE149">
            <v>0.3</v>
          </cell>
        </row>
        <row r="150">
          <cell r="B150" t="str">
            <v>동관단자 (2HOLE)</v>
          </cell>
          <cell r="C150" t="str">
            <v>400sq</v>
          </cell>
          <cell r="D150" t="str">
            <v>EA</v>
          </cell>
          <cell r="E150">
            <v>9360</v>
          </cell>
          <cell r="F150">
            <v>9360</v>
          </cell>
          <cell r="G150" t="str">
            <v>909</v>
          </cell>
          <cell r="H150">
            <v>13750</v>
          </cell>
          <cell r="I150">
            <v>846</v>
          </cell>
          <cell r="N150" t="str">
            <v>909</v>
          </cell>
          <cell r="O150" t="str">
            <v>물가정보</v>
          </cell>
          <cell r="P150" t="str">
            <v>물가정보909</v>
          </cell>
          <cell r="S150">
            <v>1</v>
          </cell>
          <cell r="AD150" t="str">
            <v>전5-40</v>
          </cell>
          <cell r="AE150">
            <v>0.3</v>
          </cell>
        </row>
        <row r="151">
          <cell r="B151" t="str">
            <v>동 압착슬리브</v>
          </cell>
          <cell r="C151" t="str">
            <v>C형 50sq</v>
          </cell>
          <cell r="D151" t="str">
            <v>EA</v>
          </cell>
          <cell r="E151">
            <v>1180</v>
          </cell>
          <cell r="F151">
            <v>1500</v>
          </cell>
          <cell r="G151" t="str">
            <v>977</v>
          </cell>
          <cell r="H151">
            <v>1180</v>
          </cell>
          <cell r="I151" t="str">
            <v>918</v>
          </cell>
          <cell r="N151" t="str">
            <v>918</v>
          </cell>
          <cell r="O151" t="str">
            <v>물가자료</v>
          </cell>
          <cell r="P151" t="str">
            <v>물가자료918</v>
          </cell>
          <cell r="Q151">
            <v>0.03</v>
          </cell>
          <cell r="AD151" t="str">
            <v>전3-72</v>
          </cell>
          <cell r="AE151">
            <v>1</v>
          </cell>
        </row>
        <row r="152">
          <cell r="B152" t="str">
            <v>동 압착슬리브</v>
          </cell>
          <cell r="C152" t="str">
            <v>C형 50-400sq</v>
          </cell>
          <cell r="D152" t="str">
            <v>EA</v>
          </cell>
          <cell r="E152">
            <v>9400</v>
          </cell>
          <cell r="M152">
            <v>9400</v>
          </cell>
          <cell r="O152" t="str">
            <v>시중가</v>
          </cell>
          <cell r="P152" t="str">
            <v>시중가</v>
          </cell>
          <cell r="Q152">
            <v>0.03</v>
          </cell>
          <cell r="AD152" t="str">
            <v>전3-72</v>
          </cell>
          <cell r="AE152">
            <v>1</v>
          </cell>
        </row>
        <row r="153">
          <cell r="B153" t="str">
            <v>접지동봉</v>
          </cell>
          <cell r="C153" t="str">
            <v>Φ16 x 1800L</v>
          </cell>
          <cell r="D153" t="str">
            <v>EA</v>
          </cell>
          <cell r="E153">
            <v>4500</v>
          </cell>
          <cell r="F153">
            <v>4500</v>
          </cell>
          <cell r="G153" t="str">
            <v>977</v>
          </cell>
          <cell r="H153">
            <v>4900</v>
          </cell>
          <cell r="I153">
            <v>918</v>
          </cell>
          <cell r="N153" t="str">
            <v>977</v>
          </cell>
          <cell r="O153" t="str">
            <v>물가정보</v>
          </cell>
          <cell r="P153" t="str">
            <v>물가정보977</v>
          </cell>
          <cell r="Q153">
            <v>0.2</v>
          </cell>
          <cell r="U153">
            <v>0.1</v>
          </cell>
          <cell r="AD153" t="str">
            <v>전3-72</v>
          </cell>
          <cell r="AE153">
            <v>1</v>
          </cell>
        </row>
        <row r="154">
          <cell r="B154" t="str">
            <v>접지저항 저감제</v>
          </cell>
          <cell r="C154" t="str">
            <v>아스판-M</v>
          </cell>
          <cell r="D154" t="str">
            <v>포</v>
          </cell>
          <cell r="E154">
            <v>25000</v>
          </cell>
          <cell r="F154">
            <v>25000</v>
          </cell>
          <cell r="G154" t="str">
            <v>977</v>
          </cell>
          <cell r="H154">
            <v>25000</v>
          </cell>
          <cell r="I154">
            <v>918</v>
          </cell>
          <cell r="N154" t="str">
            <v>977</v>
          </cell>
          <cell r="O154" t="str">
            <v>물가정보</v>
          </cell>
          <cell r="P154" t="str">
            <v>물가정보977</v>
          </cell>
        </row>
        <row r="155">
          <cell r="B155" t="str">
            <v>BUS BAR</v>
          </cell>
          <cell r="C155" t="str">
            <v>10t x 100mm/8.9Kg</v>
          </cell>
          <cell r="D155" t="str">
            <v>M</v>
          </cell>
          <cell r="E155">
            <v>31150</v>
          </cell>
          <cell r="H155">
            <v>31150</v>
          </cell>
          <cell r="I155">
            <v>839</v>
          </cell>
          <cell r="N155">
            <v>839</v>
          </cell>
          <cell r="O155" t="str">
            <v>물가자료</v>
          </cell>
          <cell r="P155" t="str">
            <v>물가자료839</v>
          </cell>
          <cell r="T155">
            <v>0.21</v>
          </cell>
          <cell r="U155">
            <v>0.15</v>
          </cell>
          <cell r="AD155" t="str">
            <v>전3-39</v>
          </cell>
          <cell r="AE155">
            <v>1</v>
          </cell>
        </row>
        <row r="156">
          <cell r="B156" t="str">
            <v>옥내 에폭시 지지애자</v>
          </cell>
          <cell r="C156" t="str">
            <v>7.2KV 55 x 80mm</v>
          </cell>
          <cell r="D156" t="str">
            <v>EA</v>
          </cell>
          <cell r="E156">
            <v>5000</v>
          </cell>
          <cell r="F156">
            <v>5000</v>
          </cell>
          <cell r="G156" t="str">
            <v>1000</v>
          </cell>
          <cell r="H156">
            <v>5000</v>
          </cell>
          <cell r="I156">
            <v>946</v>
          </cell>
          <cell r="N156" t="str">
            <v>1000</v>
          </cell>
          <cell r="O156" t="str">
            <v>물가정보</v>
          </cell>
          <cell r="P156" t="str">
            <v>물가정보1000</v>
          </cell>
        </row>
        <row r="157">
          <cell r="B157" t="str">
            <v>통신용 접지함</v>
          </cell>
          <cell r="C157" t="str">
            <v>아크릴 5t</v>
          </cell>
          <cell r="D157" t="str">
            <v>EA</v>
          </cell>
          <cell r="E157">
            <v>15000</v>
          </cell>
          <cell r="M157">
            <v>15000</v>
          </cell>
          <cell r="O157" t="str">
            <v>시중가</v>
          </cell>
          <cell r="P157" t="str">
            <v>시중가</v>
          </cell>
        </row>
        <row r="158">
          <cell r="B158" t="str">
            <v>볼트&amp;너트</v>
          </cell>
          <cell r="C158" t="str">
            <v>M10x40L (황동)</v>
          </cell>
          <cell r="D158" t="str">
            <v>EA</v>
          </cell>
          <cell r="E158">
            <v>77</v>
          </cell>
          <cell r="F158">
            <v>77</v>
          </cell>
          <cell r="G158">
            <v>73</v>
          </cell>
          <cell r="H158">
            <v>85.8</v>
          </cell>
          <cell r="I158">
            <v>91</v>
          </cell>
          <cell r="N158">
            <v>73</v>
          </cell>
          <cell r="O158" t="str">
            <v>물가정보</v>
          </cell>
          <cell r="P158" t="str">
            <v>물가정보73</v>
          </cell>
        </row>
        <row r="159">
          <cell r="B159" t="str">
            <v>평와셔</v>
          </cell>
          <cell r="C159" t="str">
            <v>3/8" x 0.5mm (황동)</v>
          </cell>
          <cell r="D159" t="str">
            <v>EA</v>
          </cell>
          <cell r="E159">
            <v>7.67</v>
          </cell>
          <cell r="H159">
            <v>7.67</v>
          </cell>
          <cell r="I159">
            <v>97</v>
          </cell>
          <cell r="N159">
            <v>97</v>
          </cell>
          <cell r="O159" t="str">
            <v>물가자료</v>
          </cell>
          <cell r="P159" t="str">
            <v>물가자료97</v>
          </cell>
        </row>
        <row r="160">
          <cell r="B160" t="str">
            <v>셋트앵커</v>
          </cell>
          <cell r="C160" t="str">
            <v>1/2" x 100mm</v>
          </cell>
          <cell r="D160" t="str">
            <v>EA</v>
          </cell>
          <cell r="E160">
            <v>163</v>
          </cell>
          <cell r="F160">
            <v>163</v>
          </cell>
          <cell r="G160">
            <v>77</v>
          </cell>
          <cell r="N160">
            <v>77</v>
          </cell>
          <cell r="O160" t="str">
            <v>물가정보</v>
          </cell>
          <cell r="P160" t="str">
            <v>물가정보77</v>
          </cell>
          <cell r="Q160">
            <v>0.08</v>
          </cell>
          <cell r="AD160" t="str">
            <v>전7-18</v>
          </cell>
          <cell r="AE160">
            <v>1</v>
          </cell>
        </row>
        <row r="161">
          <cell r="B161" t="str">
            <v>접지시험 단자함</v>
          </cell>
          <cell r="C161" t="str">
            <v>2회로용(SUS)</v>
          </cell>
          <cell r="D161" t="str">
            <v>면</v>
          </cell>
          <cell r="E161">
            <v>72000</v>
          </cell>
          <cell r="F161">
            <v>78000</v>
          </cell>
          <cell r="G161" t="str">
            <v>977</v>
          </cell>
          <cell r="H161">
            <v>72000</v>
          </cell>
          <cell r="I161">
            <v>918</v>
          </cell>
          <cell r="N161">
            <v>918</v>
          </cell>
          <cell r="O161" t="str">
            <v>물가자료</v>
          </cell>
          <cell r="P161" t="str">
            <v>물가자료918</v>
          </cell>
          <cell r="Q161">
            <v>0.66</v>
          </cell>
          <cell r="AD161" t="str">
            <v>전7-3</v>
          </cell>
          <cell r="AE161">
            <v>1</v>
          </cell>
        </row>
        <row r="162">
          <cell r="B162" t="str">
            <v>감지기</v>
          </cell>
          <cell r="C162" t="str">
            <v>차동식</v>
          </cell>
          <cell r="D162" t="str">
            <v>EA</v>
          </cell>
          <cell r="E162">
            <v>5000</v>
          </cell>
          <cell r="F162">
            <v>5000</v>
          </cell>
          <cell r="G162" t="str">
            <v>1053</v>
          </cell>
          <cell r="H162">
            <v>5000</v>
          </cell>
          <cell r="I162">
            <v>730</v>
          </cell>
          <cell r="N162" t="str">
            <v>1053</v>
          </cell>
          <cell r="O162" t="str">
            <v>물가정보</v>
          </cell>
          <cell r="P162" t="str">
            <v>물가정보1053</v>
          </cell>
          <cell r="Q162">
            <v>0.13</v>
          </cell>
          <cell r="AD162" t="str">
            <v>전7-19</v>
          </cell>
          <cell r="AE162">
            <v>1</v>
          </cell>
        </row>
        <row r="163">
          <cell r="B163" t="str">
            <v>리미트 스위치</v>
          </cell>
          <cell r="C163" t="str">
            <v>250V 15A 로라레바형</v>
          </cell>
          <cell r="D163" t="str">
            <v>EA</v>
          </cell>
          <cell r="E163">
            <v>7500</v>
          </cell>
          <cell r="F163">
            <v>7500</v>
          </cell>
          <cell r="G163" t="str">
            <v>967</v>
          </cell>
          <cell r="N163" t="str">
            <v>967</v>
          </cell>
          <cell r="O163" t="str">
            <v>물가정보</v>
          </cell>
          <cell r="P163" t="str">
            <v>물가정보967</v>
          </cell>
          <cell r="Q163">
            <v>6.5000000000000002E-2</v>
          </cell>
          <cell r="AD163" t="str">
            <v>전7-14-나</v>
          </cell>
          <cell r="AE163">
            <v>1</v>
          </cell>
        </row>
        <row r="164">
          <cell r="B164" t="str">
            <v>24시간 TIMER</v>
          </cell>
          <cell r="C164" t="str">
            <v>220V/40A (최소15분)</v>
          </cell>
          <cell r="D164" t="str">
            <v>EA</v>
          </cell>
          <cell r="E164">
            <v>36000</v>
          </cell>
          <cell r="F164">
            <v>36000</v>
          </cell>
          <cell r="G164" t="str">
            <v>966</v>
          </cell>
          <cell r="H164">
            <v>36000</v>
          </cell>
          <cell r="I164">
            <v>910</v>
          </cell>
          <cell r="N164" t="str">
            <v>966</v>
          </cell>
          <cell r="O164" t="str">
            <v>물가정보</v>
          </cell>
          <cell r="P164" t="str">
            <v>물가정보966</v>
          </cell>
        </row>
        <row r="165">
          <cell r="B165" t="str">
            <v>조명기구 (RACE WAY)</v>
          </cell>
          <cell r="C165" t="str">
            <v>FL 2/32W (전자식,고조도)</v>
          </cell>
          <cell r="D165" t="str">
            <v>EA</v>
          </cell>
          <cell r="E165">
            <v>48000</v>
          </cell>
          <cell r="M165">
            <v>48000</v>
          </cell>
          <cell r="O165" t="str">
            <v>시중가</v>
          </cell>
          <cell r="P165" t="str">
            <v>시중가</v>
          </cell>
          <cell r="Q165">
            <v>0.30499999999999999</v>
          </cell>
          <cell r="AD165" t="str">
            <v>전7-16</v>
          </cell>
          <cell r="AE165">
            <v>1</v>
          </cell>
        </row>
        <row r="166">
          <cell r="B166" t="str">
            <v>조명기구 (직부등)</v>
          </cell>
          <cell r="C166" t="str">
            <v>IL 60W (방습형)</v>
          </cell>
          <cell r="D166" t="str">
            <v>EA</v>
          </cell>
          <cell r="E166">
            <v>5000</v>
          </cell>
          <cell r="M166">
            <v>5000</v>
          </cell>
          <cell r="O166" t="str">
            <v>시중가</v>
          </cell>
          <cell r="P166" t="str">
            <v>시중가</v>
          </cell>
          <cell r="Q166">
            <v>0.18</v>
          </cell>
          <cell r="AD166" t="str">
            <v>전7-15</v>
          </cell>
          <cell r="AE166">
            <v>1</v>
          </cell>
        </row>
        <row r="167">
          <cell r="B167" t="str">
            <v>조명기구 (벽부등)</v>
          </cell>
          <cell r="C167" t="str">
            <v>IL 60W (방습형)</v>
          </cell>
          <cell r="D167" t="str">
            <v>EA</v>
          </cell>
          <cell r="E167">
            <v>6500</v>
          </cell>
          <cell r="M167">
            <v>6500</v>
          </cell>
          <cell r="O167" t="str">
            <v>시중가</v>
          </cell>
          <cell r="P167" t="str">
            <v>시중가</v>
          </cell>
          <cell r="Q167">
            <v>0.15</v>
          </cell>
          <cell r="AD167" t="str">
            <v>전7-15</v>
          </cell>
          <cell r="AE167">
            <v>1</v>
          </cell>
        </row>
        <row r="168">
          <cell r="B168" t="str">
            <v>핸드홀</v>
          </cell>
          <cell r="C168" t="str">
            <v>600x600x600mm</v>
          </cell>
          <cell r="D168" t="str">
            <v>식</v>
          </cell>
          <cell r="E168">
            <v>125000</v>
          </cell>
          <cell r="H168">
            <v>125000</v>
          </cell>
          <cell r="I168">
            <v>179</v>
          </cell>
          <cell r="N168">
            <v>179</v>
          </cell>
          <cell r="O168" t="str">
            <v>물가자료</v>
          </cell>
          <cell r="P168" t="str">
            <v>물가자료179</v>
          </cell>
        </row>
        <row r="169">
          <cell r="B169" t="str">
            <v>터파고되메우기</v>
          </cell>
          <cell r="C169" t="str">
            <v>1M이하</v>
          </cell>
          <cell r="D169" t="str">
            <v>㎥</v>
          </cell>
          <cell r="E169">
            <v>0</v>
          </cell>
          <cell r="N169">
            <v>0</v>
          </cell>
          <cell r="O169" t="str">
            <v>물가정보</v>
          </cell>
          <cell r="P169" t="str">
            <v>물가정보0</v>
          </cell>
          <cell r="Q169">
            <v>0.3</v>
          </cell>
          <cell r="AD169" t="str">
            <v>건3-1-나</v>
          </cell>
          <cell r="AE169">
            <v>1</v>
          </cell>
        </row>
        <row r="170">
          <cell r="B170" t="str">
            <v>스트롱 앵커</v>
          </cell>
          <cell r="C170" t="str">
            <v>1/2"</v>
          </cell>
          <cell r="D170" t="str">
            <v>EA</v>
          </cell>
          <cell r="E170">
            <v>117</v>
          </cell>
          <cell r="F170">
            <v>117</v>
          </cell>
          <cell r="G170">
            <v>77</v>
          </cell>
          <cell r="N170">
            <v>77</v>
          </cell>
          <cell r="O170" t="str">
            <v>물가정보</v>
          </cell>
          <cell r="P170" t="str">
            <v>물가정보77</v>
          </cell>
        </row>
        <row r="171">
          <cell r="B171" t="str">
            <v>행거볼트</v>
          </cell>
          <cell r="C171" t="str">
            <v>D:9mm x 1000L</v>
          </cell>
          <cell r="D171" t="str">
            <v>EA</v>
          </cell>
          <cell r="E171">
            <v>1890</v>
          </cell>
          <cell r="F171">
            <v>1890</v>
          </cell>
          <cell r="G171">
            <v>78</v>
          </cell>
          <cell r="N171">
            <v>78</v>
          </cell>
          <cell r="O171" t="str">
            <v>물가정보</v>
          </cell>
          <cell r="P171" t="str">
            <v>물가정보78</v>
          </cell>
          <cell r="Q171">
            <v>0.08</v>
          </cell>
          <cell r="AD171" t="str">
            <v>전7-18</v>
          </cell>
          <cell r="AE171">
            <v>1</v>
          </cell>
        </row>
        <row r="172">
          <cell r="B172" t="str">
            <v>U-CHANNEL</v>
          </cell>
          <cell r="C172" t="str">
            <v>42x42x2.3t</v>
          </cell>
          <cell r="D172" t="str">
            <v>M</v>
          </cell>
          <cell r="E172">
            <v>3000</v>
          </cell>
          <cell r="F172">
            <v>3000</v>
          </cell>
          <cell r="G172" t="str">
            <v>925</v>
          </cell>
          <cell r="H172">
            <v>3500</v>
          </cell>
          <cell r="I172" t="str">
            <v>864</v>
          </cell>
          <cell r="N172" t="str">
            <v>925</v>
          </cell>
          <cell r="O172" t="str">
            <v>물가정보</v>
          </cell>
          <cell r="P172" t="str">
            <v>물가정보925</v>
          </cell>
        </row>
        <row r="173">
          <cell r="B173" t="str">
            <v>파이프 행거</v>
          </cell>
          <cell r="C173" t="str">
            <v>ST 22C</v>
          </cell>
          <cell r="D173" t="str">
            <v>EA</v>
          </cell>
          <cell r="E173">
            <v>465</v>
          </cell>
          <cell r="F173">
            <v>465</v>
          </cell>
          <cell r="G173" t="str">
            <v>919</v>
          </cell>
          <cell r="H173">
            <v>475</v>
          </cell>
          <cell r="I173">
            <v>851</v>
          </cell>
          <cell r="N173" t="str">
            <v>919</v>
          </cell>
          <cell r="O173" t="str">
            <v>물가정보</v>
          </cell>
          <cell r="P173" t="str">
            <v>물가정보919</v>
          </cell>
        </row>
        <row r="174">
          <cell r="B174" t="str">
            <v>파이프 크램프</v>
          </cell>
          <cell r="C174" t="str">
            <v>ST 22C</v>
          </cell>
          <cell r="D174" t="str">
            <v>EA</v>
          </cell>
          <cell r="E174">
            <v>270</v>
          </cell>
          <cell r="H174">
            <v>270</v>
          </cell>
          <cell r="I174">
            <v>851</v>
          </cell>
          <cell r="N174">
            <v>851</v>
          </cell>
          <cell r="O174" t="str">
            <v>물가자료</v>
          </cell>
          <cell r="P174" t="str">
            <v>물가자료851</v>
          </cell>
        </row>
        <row r="175">
          <cell r="B175" t="str">
            <v>파이프 크램프</v>
          </cell>
          <cell r="C175" t="str">
            <v>ST 36C</v>
          </cell>
          <cell r="D175" t="str">
            <v>EA</v>
          </cell>
          <cell r="E175">
            <v>378</v>
          </cell>
          <cell r="H175">
            <v>378</v>
          </cell>
          <cell r="I175">
            <v>851</v>
          </cell>
          <cell r="N175">
            <v>851</v>
          </cell>
          <cell r="O175" t="str">
            <v>물가자료</v>
          </cell>
          <cell r="P175" t="str">
            <v>물가자료851</v>
          </cell>
        </row>
        <row r="176">
          <cell r="B176" t="str">
            <v>파이프 크램프</v>
          </cell>
          <cell r="C176" t="str">
            <v>ST 54C</v>
          </cell>
          <cell r="D176" t="str">
            <v>EA</v>
          </cell>
          <cell r="E176">
            <v>495</v>
          </cell>
          <cell r="H176">
            <v>495</v>
          </cell>
          <cell r="I176">
            <v>851</v>
          </cell>
          <cell r="N176">
            <v>851</v>
          </cell>
          <cell r="O176" t="str">
            <v>물가자료</v>
          </cell>
          <cell r="P176" t="str">
            <v>물가자료851</v>
          </cell>
        </row>
        <row r="177">
          <cell r="B177" t="str">
            <v>너트</v>
          </cell>
          <cell r="C177" t="str">
            <v>D:10mm</v>
          </cell>
          <cell r="D177" t="str">
            <v>EA</v>
          </cell>
          <cell r="E177">
            <v>13.9</v>
          </cell>
          <cell r="F177">
            <v>15.3</v>
          </cell>
          <cell r="G177">
            <v>79</v>
          </cell>
          <cell r="H177">
            <v>13.9</v>
          </cell>
          <cell r="I177">
            <v>95</v>
          </cell>
          <cell r="N177">
            <v>95</v>
          </cell>
          <cell r="O177" t="str">
            <v>물가자료</v>
          </cell>
          <cell r="P177" t="str">
            <v>물가자료95</v>
          </cell>
        </row>
        <row r="178">
          <cell r="B178" t="str">
            <v>와샤</v>
          </cell>
          <cell r="C178" t="str">
            <v>D:10mm</v>
          </cell>
          <cell r="D178" t="str">
            <v>EA</v>
          </cell>
          <cell r="E178">
            <v>7.67</v>
          </cell>
          <cell r="F178">
            <v>20</v>
          </cell>
          <cell r="G178">
            <v>79</v>
          </cell>
          <cell r="H178">
            <v>7.67</v>
          </cell>
          <cell r="I178">
            <v>97</v>
          </cell>
          <cell r="N178">
            <v>97</v>
          </cell>
          <cell r="O178" t="str">
            <v>물가자료</v>
          </cell>
          <cell r="P178" t="str">
            <v>물가자료97</v>
          </cell>
        </row>
        <row r="179">
          <cell r="B179" t="str">
            <v>작은나사</v>
          </cell>
          <cell r="C179" t="str">
            <v>1/8" x 1mm (황동)</v>
          </cell>
          <cell r="D179" t="str">
            <v>EA</v>
          </cell>
          <cell r="E179">
            <v>4.8</v>
          </cell>
          <cell r="F179">
            <v>4.8</v>
          </cell>
          <cell r="G179">
            <v>80</v>
          </cell>
          <cell r="H179">
            <v>5</v>
          </cell>
          <cell r="I179">
            <v>98</v>
          </cell>
          <cell r="N179">
            <v>80</v>
          </cell>
          <cell r="O179" t="str">
            <v>물가정보</v>
          </cell>
          <cell r="P179" t="str">
            <v>물가정보80</v>
          </cell>
        </row>
        <row r="180">
          <cell r="B180" t="str">
            <v>분전반외함 (ALL SUS)</v>
          </cell>
          <cell r="C180" t="str">
            <v>200Wx300Hx150D</v>
          </cell>
          <cell r="D180" t="str">
            <v>면</v>
          </cell>
          <cell r="E180">
            <v>23500</v>
          </cell>
          <cell r="M180">
            <v>23500</v>
          </cell>
          <cell r="O180" t="str">
            <v>시중가</v>
          </cell>
          <cell r="P180" t="str">
            <v>시중가</v>
          </cell>
        </row>
        <row r="181">
          <cell r="B181" t="str">
            <v>분전반외함 (ALL SUS)</v>
          </cell>
          <cell r="C181" t="str">
            <v>500Wx500Hx150D</v>
          </cell>
          <cell r="D181" t="str">
            <v>면</v>
          </cell>
          <cell r="E181">
            <v>97500</v>
          </cell>
          <cell r="M181">
            <v>97500</v>
          </cell>
          <cell r="O181" t="str">
            <v>시중가</v>
          </cell>
          <cell r="P181" t="str">
            <v>시중가</v>
          </cell>
        </row>
        <row r="182">
          <cell r="B182" t="str">
            <v>분전반외함 (DOOR SUS)</v>
          </cell>
          <cell r="C182" t="str">
            <v>400Wx400Hx150D</v>
          </cell>
          <cell r="D182" t="str">
            <v>면</v>
          </cell>
          <cell r="E182">
            <v>45000</v>
          </cell>
          <cell r="M182">
            <v>45000</v>
          </cell>
          <cell r="O182" t="str">
            <v>시중가</v>
          </cell>
          <cell r="P182" t="str">
            <v>시중가</v>
          </cell>
        </row>
        <row r="183">
          <cell r="B183" t="str">
            <v>분전반외함 (DOOR SUS)</v>
          </cell>
          <cell r="C183" t="str">
            <v>400Wx400Hx180D</v>
          </cell>
          <cell r="D183" t="str">
            <v>면</v>
          </cell>
          <cell r="E183">
            <v>47500</v>
          </cell>
          <cell r="M183">
            <v>47500</v>
          </cell>
          <cell r="O183" t="str">
            <v>시중가</v>
          </cell>
          <cell r="P183" t="str">
            <v>시중가</v>
          </cell>
        </row>
        <row r="184">
          <cell r="B184" t="str">
            <v>DOOR HANDLE</v>
          </cell>
          <cell r="C184" t="str">
            <v>PUSH (S)</v>
          </cell>
          <cell r="D184" t="str">
            <v>EA</v>
          </cell>
          <cell r="E184">
            <v>2000</v>
          </cell>
          <cell r="M184">
            <v>2000</v>
          </cell>
          <cell r="O184" t="str">
            <v>시중가</v>
          </cell>
          <cell r="P184" t="str">
            <v>시중가</v>
          </cell>
        </row>
        <row r="185">
          <cell r="B185" t="str">
            <v>NAME PLATE</v>
          </cell>
          <cell r="C185" t="str">
            <v>아크릴(M)</v>
          </cell>
          <cell r="D185" t="str">
            <v>EA</v>
          </cell>
          <cell r="E185">
            <v>2500</v>
          </cell>
          <cell r="M185">
            <v>2500</v>
          </cell>
          <cell r="O185" t="str">
            <v>시중가</v>
          </cell>
          <cell r="P185" t="str">
            <v>시중가</v>
          </cell>
        </row>
        <row r="186">
          <cell r="B186" t="str">
            <v>NAME PLATE</v>
          </cell>
          <cell r="C186" t="str">
            <v>CARD HOLDER</v>
          </cell>
          <cell r="D186" t="str">
            <v>EA</v>
          </cell>
          <cell r="E186">
            <v>300</v>
          </cell>
          <cell r="M186">
            <v>300</v>
          </cell>
          <cell r="O186" t="str">
            <v>시중가</v>
          </cell>
          <cell r="P186" t="str">
            <v>시중가</v>
          </cell>
        </row>
        <row r="187">
          <cell r="B187" t="str">
            <v>BUS BAR</v>
          </cell>
          <cell r="C187" t="str">
            <v>3t x 25mm/0.67Kg</v>
          </cell>
          <cell r="D187" t="str">
            <v>M</v>
          </cell>
          <cell r="E187">
            <v>2345</v>
          </cell>
          <cell r="H187">
            <v>2345</v>
          </cell>
          <cell r="I187">
            <v>839</v>
          </cell>
          <cell r="N187">
            <v>839</v>
          </cell>
          <cell r="O187" t="str">
            <v>물가자료</v>
          </cell>
          <cell r="P187" t="str">
            <v>물가자료839</v>
          </cell>
          <cell r="T187">
            <v>0.12</v>
          </cell>
          <cell r="U187">
            <v>0.08</v>
          </cell>
          <cell r="AD187" t="str">
            <v>전3-39</v>
          </cell>
          <cell r="AE187">
            <v>1</v>
          </cell>
        </row>
        <row r="188">
          <cell r="B188" t="str">
            <v>칼라 수축 튜브</v>
          </cell>
          <cell r="C188" t="str">
            <v>적,청,흑 20mm</v>
          </cell>
          <cell r="D188" t="str">
            <v>EA</v>
          </cell>
          <cell r="E188">
            <v>500</v>
          </cell>
          <cell r="M188">
            <v>500</v>
          </cell>
          <cell r="O188" t="str">
            <v>시중가</v>
          </cell>
          <cell r="P188" t="str">
            <v>시중가</v>
          </cell>
        </row>
        <row r="189">
          <cell r="B189" t="str">
            <v>E.T</v>
          </cell>
          <cell r="C189" t="str">
            <v>5P</v>
          </cell>
          <cell r="D189" t="str">
            <v>EA</v>
          </cell>
          <cell r="E189">
            <v>2500</v>
          </cell>
          <cell r="M189">
            <v>2500</v>
          </cell>
          <cell r="O189" t="str">
            <v>시중가</v>
          </cell>
          <cell r="P189" t="str">
            <v>시중가</v>
          </cell>
        </row>
        <row r="190">
          <cell r="B190" t="str">
            <v>RACE WAY (BODY)</v>
          </cell>
          <cell r="C190" t="str">
            <v>40x40mm</v>
          </cell>
          <cell r="D190" t="str">
            <v>M</v>
          </cell>
          <cell r="E190">
            <v>2100</v>
          </cell>
          <cell r="F190">
            <v>2100</v>
          </cell>
          <cell r="G190" t="str">
            <v>929</v>
          </cell>
          <cell r="H190">
            <v>2100</v>
          </cell>
          <cell r="I190" t="str">
            <v>862</v>
          </cell>
          <cell r="N190" t="str">
            <v>929</v>
          </cell>
          <cell r="O190" t="str">
            <v>물가정보</v>
          </cell>
          <cell r="P190" t="str">
            <v>물가정보929</v>
          </cell>
          <cell r="Q190">
            <v>0.3</v>
          </cell>
          <cell r="AD190" t="str">
            <v>전7-7</v>
          </cell>
          <cell r="AE190">
            <v>1</v>
          </cell>
        </row>
        <row r="191">
          <cell r="B191" t="str">
            <v>RACE WAY (COVER)</v>
          </cell>
          <cell r="C191" t="str">
            <v>40x40mm</v>
          </cell>
          <cell r="D191" t="str">
            <v>M</v>
          </cell>
          <cell r="E191">
            <v>810</v>
          </cell>
          <cell r="F191">
            <v>810</v>
          </cell>
          <cell r="G191" t="str">
            <v>929</v>
          </cell>
          <cell r="H191">
            <v>810</v>
          </cell>
          <cell r="I191" t="str">
            <v>862</v>
          </cell>
          <cell r="N191" t="str">
            <v>929</v>
          </cell>
          <cell r="O191" t="str">
            <v>물가정보</v>
          </cell>
          <cell r="P191" t="str">
            <v>물가정보929</v>
          </cell>
        </row>
        <row r="192">
          <cell r="B192" t="str">
            <v>JUNCTION BOX</v>
          </cell>
          <cell r="C192" t="str">
            <v>T형 40x40mm</v>
          </cell>
          <cell r="D192" t="str">
            <v>EA</v>
          </cell>
          <cell r="E192">
            <v>3800</v>
          </cell>
          <cell r="F192">
            <v>3800</v>
          </cell>
          <cell r="G192" t="str">
            <v>929</v>
          </cell>
          <cell r="H192">
            <v>3800</v>
          </cell>
          <cell r="I192" t="str">
            <v>862</v>
          </cell>
          <cell r="N192" t="str">
            <v>929</v>
          </cell>
          <cell r="O192" t="str">
            <v>물가정보</v>
          </cell>
          <cell r="P192" t="str">
            <v>물가정보929</v>
          </cell>
        </row>
        <row r="193">
          <cell r="B193" t="str">
            <v>HANGER</v>
          </cell>
          <cell r="C193" t="str">
            <v>A형 40x40mm</v>
          </cell>
          <cell r="D193" t="str">
            <v>EA</v>
          </cell>
          <cell r="E193">
            <v>760</v>
          </cell>
          <cell r="F193">
            <v>760</v>
          </cell>
          <cell r="G193" t="str">
            <v>929</v>
          </cell>
          <cell r="H193">
            <v>760</v>
          </cell>
          <cell r="I193" t="str">
            <v>862</v>
          </cell>
          <cell r="N193" t="str">
            <v>929</v>
          </cell>
          <cell r="O193" t="str">
            <v>물가정보</v>
          </cell>
          <cell r="P193" t="str">
            <v>물가정보929</v>
          </cell>
        </row>
        <row r="194">
          <cell r="B194" t="str">
            <v>JUNCTION BOX</v>
          </cell>
          <cell r="C194" t="str">
            <v>+형 40x40mm</v>
          </cell>
          <cell r="D194" t="str">
            <v>EA</v>
          </cell>
          <cell r="E194">
            <v>4560</v>
          </cell>
          <cell r="F194">
            <v>4880</v>
          </cell>
          <cell r="G194" t="str">
            <v>929</v>
          </cell>
          <cell r="H194">
            <v>4560</v>
          </cell>
          <cell r="I194" t="str">
            <v>862</v>
          </cell>
          <cell r="N194" t="str">
            <v>862</v>
          </cell>
          <cell r="O194" t="str">
            <v>물가자료</v>
          </cell>
          <cell r="P194" t="str">
            <v>물가자료862</v>
          </cell>
        </row>
        <row r="195">
          <cell r="B195" t="str">
            <v>JOINER</v>
          </cell>
          <cell r="C195" t="str">
            <v>40x40mm</v>
          </cell>
          <cell r="D195" t="str">
            <v>EA</v>
          </cell>
          <cell r="E195">
            <v>860</v>
          </cell>
          <cell r="F195">
            <v>860</v>
          </cell>
          <cell r="G195" t="str">
            <v>929</v>
          </cell>
          <cell r="H195">
            <v>860</v>
          </cell>
          <cell r="I195" t="str">
            <v>862</v>
          </cell>
          <cell r="N195" t="str">
            <v>929</v>
          </cell>
          <cell r="O195" t="str">
            <v>물가정보</v>
          </cell>
          <cell r="P195" t="str">
            <v>물가정보929</v>
          </cell>
        </row>
        <row r="196">
          <cell r="B196" t="str">
            <v>END CAP</v>
          </cell>
          <cell r="C196" t="str">
            <v>40x40mm</v>
          </cell>
          <cell r="D196" t="str">
            <v>EA</v>
          </cell>
          <cell r="E196">
            <v>480</v>
          </cell>
          <cell r="F196">
            <v>480</v>
          </cell>
          <cell r="G196" t="str">
            <v>929</v>
          </cell>
          <cell r="H196">
            <v>480</v>
          </cell>
          <cell r="I196" t="str">
            <v>862</v>
          </cell>
          <cell r="N196" t="str">
            <v>929</v>
          </cell>
          <cell r="O196" t="str">
            <v>물가정보</v>
          </cell>
          <cell r="P196" t="str">
            <v>물가정보929</v>
          </cell>
        </row>
        <row r="197">
          <cell r="B197" t="str">
            <v>기구용금구</v>
          </cell>
          <cell r="C197" t="str">
            <v>40x40mm</v>
          </cell>
          <cell r="D197" t="str">
            <v>EA</v>
          </cell>
          <cell r="E197">
            <v>480</v>
          </cell>
          <cell r="F197">
            <v>480</v>
          </cell>
          <cell r="G197" t="str">
            <v>929</v>
          </cell>
          <cell r="H197">
            <v>480</v>
          </cell>
          <cell r="I197" t="str">
            <v>862</v>
          </cell>
          <cell r="N197" t="str">
            <v>929</v>
          </cell>
          <cell r="O197" t="str">
            <v>물가정보</v>
          </cell>
          <cell r="P197" t="str">
            <v>물가정보929</v>
          </cell>
        </row>
        <row r="198">
          <cell r="A198" t="str">
            <v>a096</v>
          </cell>
          <cell r="B198" t="str">
            <v>WIRE DUCT</v>
          </cell>
          <cell r="C198" t="str">
            <v>70x40mm</v>
          </cell>
          <cell r="D198" t="str">
            <v>M</v>
          </cell>
          <cell r="E198">
            <v>6000</v>
          </cell>
          <cell r="F198">
            <v>6000</v>
          </cell>
          <cell r="G198" t="str">
            <v>920</v>
          </cell>
          <cell r="N198" t="str">
            <v>920</v>
          </cell>
          <cell r="O198" t="str">
            <v>물가정보</v>
          </cell>
          <cell r="P198" t="str">
            <v>물가정보920</v>
          </cell>
          <cell r="Q198">
            <v>0.15</v>
          </cell>
          <cell r="AD198" t="str">
            <v>전7-5</v>
          </cell>
          <cell r="AE198">
            <v>1</v>
          </cell>
        </row>
        <row r="199">
          <cell r="A199" t="str">
            <v>a097</v>
          </cell>
          <cell r="B199" t="str">
            <v>JUNCTION BOX</v>
          </cell>
          <cell r="C199" t="str">
            <v>100x100x50mm</v>
          </cell>
          <cell r="D199" t="str">
            <v>EA</v>
          </cell>
          <cell r="E199">
            <v>1400</v>
          </cell>
          <cell r="F199">
            <v>1400</v>
          </cell>
          <cell r="G199" t="str">
            <v>929</v>
          </cell>
          <cell r="H199">
            <v>1411</v>
          </cell>
          <cell r="I199" t="str">
            <v>856</v>
          </cell>
          <cell r="N199" t="str">
            <v>929</v>
          </cell>
          <cell r="O199" t="str">
            <v>물가정보</v>
          </cell>
          <cell r="P199" t="str">
            <v>물가정보929</v>
          </cell>
          <cell r="Q199">
            <v>0.3</v>
          </cell>
          <cell r="AD199" t="str">
            <v>전7-18</v>
          </cell>
          <cell r="AE199">
            <v>1</v>
          </cell>
        </row>
        <row r="200">
          <cell r="A200" t="str">
            <v>a098</v>
          </cell>
          <cell r="B200" t="str">
            <v>파이프 행거</v>
          </cell>
          <cell r="C200" t="str">
            <v>ST 16C</v>
          </cell>
          <cell r="D200" t="str">
            <v>EA</v>
          </cell>
          <cell r="E200">
            <v>425</v>
          </cell>
          <cell r="F200">
            <v>425</v>
          </cell>
          <cell r="G200" t="str">
            <v>919</v>
          </cell>
          <cell r="H200">
            <v>435</v>
          </cell>
          <cell r="I200">
            <v>851</v>
          </cell>
          <cell r="N200" t="str">
            <v>919</v>
          </cell>
          <cell r="O200" t="str">
            <v>물가정보</v>
          </cell>
          <cell r="P200" t="str">
            <v>물가정보919</v>
          </cell>
        </row>
        <row r="201">
          <cell r="A201" t="str">
            <v>a099</v>
          </cell>
          <cell r="B201" t="str">
            <v>MCCB (표준형)</v>
          </cell>
          <cell r="C201" t="str">
            <v>600V 2P 30AF</v>
          </cell>
          <cell r="D201" t="str">
            <v>EA</v>
          </cell>
          <cell r="E201">
            <v>17300</v>
          </cell>
          <cell r="F201">
            <v>17300</v>
          </cell>
          <cell r="G201" t="str">
            <v>957</v>
          </cell>
          <cell r="H201">
            <v>18200</v>
          </cell>
          <cell r="I201" t="str">
            <v>901</v>
          </cell>
          <cell r="N201" t="str">
            <v>957</v>
          </cell>
          <cell r="O201" t="str">
            <v>물가정보</v>
          </cell>
          <cell r="P201" t="str">
            <v>물가정보957</v>
          </cell>
          <cell r="Q201">
            <v>0.19</v>
          </cell>
          <cell r="AD201" t="str">
            <v>전7-12</v>
          </cell>
          <cell r="AE201">
            <v>0.7</v>
          </cell>
        </row>
        <row r="202">
          <cell r="A202" t="str">
            <v>a100</v>
          </cell>
          <cell r="B202" t="str">
            <v>MCCB (표준형)</v>
          </cell>
          <cell r="C202" t="str">
            <v>600V 4P 50AF</v>
          </cell>
          <cell r="D202" t="str">
            <v>EA</v>
          </cell>
          <cell r="E202">
            <v>40900</v>
          </cell>
          <cell r="F202">
            <v>40900</v>
          </cell>
          <cell r="G202" t="str">
            <v>957</v>
          </cell>
          <cell r="H202">
            <v>43100</v>
          </cell>
          <cell r="I202" t="str">
            <v>901</v>
          </cell>
          <cell r="N202" t="str">
            <v>957</v>
          </cell>
          <cell r="O202" t="str">
            <v>물가정보</v>
          </cell>
          <cell r="P202" t="str">
            <v>물가정보957</v>
          </cell>
          <cell r="Q202">
            <v>0.26</v>
          </cell>
          <cell r="AD202" t="str">
            <v>전7-12</v>
          </cell>
          <cell r="AE202">
            <v>1.3</v>
          </cell>
        </row>
        <row r="203">
          <cell r="A203" t="str">
            <v>a101</v>
          </cell>
          <cell r="B203" t="str">
            <v>MCCB (표준형)</v>
          </cell>
          <cell r="C203" t="str">
            <v>600V 4P 225AF</v>
          </cell>
          <cell r="D203" t="str">
            <v>EA</v>
          </cell>
          <cell r="E203">
            <v>155300</v>
          </cell>
          <cell r="F203">
            <v>155300</v>
          </cell>
          <cell r="G203" t="str">
            <v>957</v>
          </cell>
          <cell r="H203">
            <v>163800</v>
          </cell>
          <cell r="I203" t="str">
            <v>901</v>
          </cell>
          <cell r="N203" t="str">
            <v>957</v>
          </cell>
          <cell r="O203" t="str">
            <v>물가정보</v>
          </cell>
          <cell r="P203" t="str">
            <v>물가정보957</v>
          </cell>
          <cell r="Q203">
            <v>0.57999999999999996</v>
          </cell>
          <cell r="AD203" t="str">
            <v>전7-12</v>
          </cell>
          <cell r="AE203">
            <v>1.3</v>
          </cell>
        </row>
        <row r="204">
          <cell r="A204" t="str">
            <v>a102</v>
          </cell>
          <cell r="B204" t="str">
            <v>발전차 전원접속용</v>
          </cell>
          <cell r="C204" t="str">
            <v>콘넥타 (켑포함)</v>
          </cell>
          <cell r="D204" t="str">
            <v>EA</v>
          </cell>
          <cell r="E204">
            <v>250000</v>
          </cell>
          <cell r="M204">
            <v>250000</v>
          </cell>
          <cell r="O204" t="str">
            <v>시중가</v>
          </cell>
          <cell r="P204" t="str">
            <v>시중가</v>
          </cell>
        </row>
        <row r="205">
          <cell r="A205" t="str">
            <v>a103</v>
          </cell>
          <cell r="B205" t="str">
            <v>연동연선</v>
          </cell>
          <cell r="C205" t="str">
            <v>AS 100sq</v>
          </cell>
          <cell r="D205" t="str">
            <v>M</v>
          </cell>
          <cell r="E205">
            <v>3157</v>
          </cell>
          <cell r="F205">
            <v>3219</v>
          </cell>
          <cell r="G205" t="str">
            <v>904</v>
          </cell>
          <cell r="H205">
            <v>3157</v>
          </cell>
          <cell r="I205">
            <v>842</v>
          </cell>
          <cell r="N205">
            <v>842</v>
          </cell>
          <cell r="O205" t="str">
            <v>물가자료</v>
          </cell>
          <cell r="P205" t="str">
            <v>물가자료842</v>
          </cell>
          <cell r="Q205">
            <v>0.02</v>
          </cell>
          <cell r="AD205" t="str">
            <v>전3-72(옥외)</v>
          </cell>
          <cell r="AE205">
            <v>1</v>
          </cell>
        </row>
        <row r="206">
          <cell r="A206" t="str">
            <v>a104</v>
          </cell>
          <cell r="B206" t="str">
            <v>접지동판</v>
          </cell>
          <cell r="C206" t="str">
            <v>500x500x1.5</v>
          </cell>
          <cell r="D206" t="str">
            <v>EA</v>
          </cell>
          <cell r="E206">
            <v>22000</v>
          </cell>
          <cell r="F206">
            <v>22000</v>
          </cell>
          <cell r="G206" t="str">
            <v>977</v>
          </cell>
          <cell r="H206">
            <v>30000</v>
          </cell>
          <cell r="I206" t="str">
            <v>918</v>
          </cell>
          <cell r="N206" t="str">
            <v>977</v>
          </cell>
          <cell r="O206" t="str">
            <v>물가정보</v>
          </cell>
          <cell r="P206" t="str">
            <v>물가정보977</v>
          </cell>
          <cell r="Q206">
            <v>0.5</v>
          </cell>
          <cell r="U206">
            <v>0.5</v>
          </cell>
          <cell r="AD206" t="str">
            <v>전3-72</v>
          </cell>
          <cell r="AE206">
            <v>1</v>
          </cell>
        </row>
        <row r="207">
          <cell r="A207" t="str">
            <v>a105</v>
          </cell>
          <cell r="B207" t="str">
            <v>ELB</v>
          </cell>
          <cell r="C207" t="str">
            <v>600V 2P 30AF</v>
          </cell>
          <cell r="D207" t="str">
            <v>EA</v>
          </cell>
          <cell r="E207">
            <v>8100</v>
          </cell>
          <cell r="F207">
            <v>8100</v>
          </cell>
          <cell r="G207" t="str">
            <v>959</v>
          </cell>
          <cell r="H207">
            <v>8875</v>
          </cell>
          <cell r="I207" t="str">
            <v>895</v>
          </cell>
          <cell r="N207" t="str">
            <v>959</v>
          </cell>
          <cell r="O207" t="str">
            <v>물가정보</v>
          </cell>
          <cell r="P207" t="str">
            <v>물가정보959</v>
          </cell>
          <cell r="Q207">
            <v>0.19</v>
          </cell>
          <cell r="AD207" t="str">
            <v>전7-12</v>
          </cell>
          <cell r="AE207">
            <v>0.7</v>
          </cell>
        </row>
        <row r="208">
          <cell r="A208" t="str">
            <v>a106</v>
          </cell>
          <cell r="B208" t="str">
            <v>칼부럭</v>
          </cell>
          <cell r="C208" t="str">
            <v>M6</v>
          </cell>
          <cell r="D208" t="str">
            <v>EA</v>
          </cell>
          <cell r="E208">
            <v>8</v>
          </cell>
          <cell r="F208">
            <v>8</v>
          </cell>
          <cell r="G208" t="str">
            <v>77</v>
          </cell>
          <cell r="N208" t="str">
            <v>77</v>
          </cell>
          <cell r="O208" t="str">
            <v>물가정보</v>
          </cell>
          <cell r="P208" t="str">
            <v>물가정보77</v>
          </cell>
          <cell r="Q208">
            <v>2.8000000000000001E-2</v>
          </cell>
          <cell r="AD208" t="str">
            <v>전7-18</v>
          </cell>
          <cell r="AE208">
            <v>1</v>
          </cell>
        </row>
        <row r="209">
          <cell r="A209" t="str">
            <v>a107</v>
          </cell>
          <cell r="B209" t="str">
            <v>파이프 크램프</v>
          </cell>
          <cell r="C209" t="str">
            <v>ST 16C</v>
          </cell>
          <cell r="D209" t="str">
            <v>EA</v>
          </cell>
          <cell r="E209">
            <v>243</v>
          </cell>
          <cell r="H209">
            <v>243</v>
          </cell>
          <cell r="I209" t="str">
            <v>851</v>
          </cell>
          <cell r="N209" t="str">
            <v>851</v>
          </cell>
          <cell r="O209" t="str">
            <v>물가자료</v>
          </cell>
          <cell r="P209" t="str">
            <v>물가자료851</v>
          </cell>
        </row>
        <row r="210">
          <cell r="A210" t="str">
            <v>a108</v>
          </cell>
          <cell r="B210" t="str">
            <v>E.T</v>
          </cell>
          <cell r="C210" t="str">
            <v>1P</v>
          </cell>
          <cell r="D210" t="str">
            <v>EA</v>
          </cell>
          <cell r="E210">
            <v>1500</v>
          </cell>
          <cell r="M210">
            <v>1500</v>
          </cell>
          <cell r="O210" t="str">
            <v>시중가</v>
          </cell>
          <cell r="P210" t="str">
            <v>시중가</v>
          </cell>
        </row>
        <row r="211">
          <cell r="A211" t="str">
            <v>a109</v>
          </cell>
          <cell r="B211" t="str">
            <v>전선 (녹색)</v>
          </cell>
          <cell r="C211" t="str">
            <v>IV 2.0mm</v>
          </cell>
          <cell r="D211" t="str">
            <v>M</v>
          </cell>
          <cell r="E211">
            <v>110</v>
          </cell>
          <cell r="F211">
            <v>112</v>
          </cell>
          <cell r="G211" t="str">
            <v>889</v>
          </cell>
          <cell r="H211">
            <v>110</v>
          </cell>
          <cell r="I211" t="str">
            <v>826</v>
          </cell>
          <cell r="N211" t="str">
            <v>826</v>
          </cell>
          <cell r="O211" t="str">
            <v>물가자료</v>
          </cell>
          <cell r="P211" t="str">
            <v>물가자료826</v>
          </cell>
          <cell r="Q211">
            <v>0.01</v>
          </cell>
          <cell r="AD211" t="str">
            <v>전7-8</v>
          </cell>
          <cell r="AE211">
            <v>1</v>
          </cell>
        </row>
        <row r="217">
          <cell r="A217" t="str">
            <v>Q01</v>
          </cell>
          <cell r="B217" t="str">
            <v>노 무 비</v>
          </cell>
          <cell r="C217" t="str">
            <v>내선전공</v>
          </cell>
          <cell r="D217" t="str">
            <v>인</v>
          </cell>
          <cell r="E217">
            <v>51165</v>
          </cell>
          <cell r="M217">
            <v>51165</v>
          </cell>
          <cell r="O217" t="str">
            <v>정부노임단가</v>
          </cell>
          <cell r="P217" t="str">
            <v>정부노임단가</v>
          </cell>
        </row>
        <row r="218">
          <cell r="A218" t="str">
            <v>Q02</v>
          </cell>
          <cell r="B218" t="str">
            <v>노 무 비</v>
          </cell>
          <cell r="C218" t="str">
            <v>저압케이블공</v>
          </cell>
          <cell r="D218" t="str">
            <v>인</v>
          </cell>
          <cell r="E218">
            <v>66313</v>
          </cell>
          <cell r="M218">
            <v>66313</v>
          </cell>
          <cell r="O218" t="str">
            <v>정부노임단가</v>
          </cell>
          <cell r="P218" t="str">
            <v>정부노임단가</v>
          </cell>
        </row>
        <row r="219">
          <cell r="A219" t="str">
            <v>Q03</v>
          </cell>
          <cell r="B219" t="str">
            <v>노 무 비</v>
          </cell>
          <cell r="C219" t="str">
            <v>플랜트전공</v>
          </cell>
          <cell r="D219" t="str">
            <v>인</v>
          </cell>
          <cell r="E219">
            <v>56509</v>
          </cell>
          <cell r="M219">
            <v>56509</v>
          </cell>
          <cell r="O219" t="str">
            <v>정부노임단가</v>
          </cell>
          <cell r="P219" t="str">
            <v>정부노임단가</v>
          </cell>
        </row>
        <row r="220">
          <cell r="A220" t="str">
            <v>Q04</v>
          </cell>
          <cell r="B220" t="str">
            <v>노 무 비</v>
          </cell>
          <cell r="C220" t="str">
            <v>보통인부</v>
          </cell>
          <cell r="D220" t="str">
            <v>인</v>
          </cell>
          <cell r="E220">
            <v>37483</v>
          </cell>
          <cell r="M220">
            <v>37483</v>
          </cell>
          <cell r="O220" t="str">
            <v>정부노임단가</v>
          </cell>
          <cell r="P220" t="str">
            <v>정부노임단가</v>
          </cell>
        </row>
        <row r="221">
          <cell r="A221" t="str">
            <v>Q05</v>
          </cell>
          <cell r="B221" t="str">
            <v>노 무 비</v>
          </cell>
          <cell r="C221" t="str">
            <v>목도공</v>
          </cell>
          <cell r="D221" t="str">
            <v>인</v>
          </cell>
          <cell r="E221">
            <v>65769</v>
          </cell>
          <cell r="M221">
            <v>65769</v>
          </cell>
          <cell r="O221" t="str">
            <v>정부노임단가</v>
          </cell>
          <cell r="P221" t="str">
            <v>정부노임단가</v>
          </cell>
        </row>
        <row r="222">
          <cell r="A222" t="str">
            <v>Q06</v>
          </cell>
          <cell r="B222" t="str">
            <v>노 무 비</v>
          </cell>
          <cell r="C222" t="str">
            <v>건축목공</v>
          </cell>
          <cell r="D222" t="str">
            <v>인</v>
          </cell>
          <cell r="E222">
            <v>63257</v>
          </cell>
          <cell r="M222">
            <v>63257</v>
          </cell>
          <cell r="O222" t="str">
            <v>정부노임단가</v>
          </cell>
          <cell r="P222" t="str">
            <v>정부노임단가</v>
          </cell>
        </row>
        <row r="223">
          <cell r="A223" t="str">
            <v>Q07</v>
          </cell>
          <cell r="B223" t="str">
            <v>노 무 비</v>
          </cell>
          <cell r="C223" t="str">
            <v>비계공</v>
          </cell>
          <cell r="D223" t="str">
            <v>인</v>
          </cell>
          <cell r="E223">
            <v>68645</v>
          </cell>
          <cell r="M223">
            <v>68645</v>
          </cell>
          <cell r="O223" t="str">
            <v>정부노임단가</v>
          </cell>
          <cell r="P223" t="str">
            <v>정부노임단가</v>
          </cell>
        </row>
        <row r="224">
          <cell r="A224" t="str">
            <v>Q08</v>
          </cell>
          <cell r="B224" t="str">
            <v>노 무 비</v>
          </cell>
          <cell r="C224" t="str">
            <v>통신설비공</v>
          </cell>
          <cell r="D224" t="str">
            <v>인</v>
          </cell>
          <cell r="E224">
            <v>73094</v>
          </cell>
          <cell r="M224">
            <v>73094</v>
          </cell>
          <cell r="O224" t="str">
            <v>정부노임단가</v>
          </cell>
          <cell r="P224" t="str">
            <v>정부노임단가</v>
          </cell>
        </row>
        <row r="225">
          <cell r="A225" t="str">
            <v>Q09</v>
          </cell>
          <cell r="B225" t="str">
            <v>노 무 비</v>
          </cell>
          <cell r="C225" t="str">
            <v>철골공</v>
          </cell>
          <cell r="D225" t="str">
            <v>인</v>
          </cell>
          <cell r="E225">
            <v>64609</v>
          </cell>
          <cell r="M225">
            <v>64609</v>
          </cell>
          <cell r="O225" t="str">
            <v>정부노임단가</v>
          </cell>
          <cell r="P225" t="str">
            <v>정부노임단가</v>
          </cell>
        </row>
        <row r="226">
          <cell r="A226" t="str">
            <v>Q10</v>
          </cell>
          <cell r="B226" t="str">
            <v>노 무 비</v>
          </cell>
          <cell r="C226" t="str">
            <v>콘크리트공</v>
          </cell>
          <cell r="D226" t="str">
            <v>인</v>
          </cell>
          <cell r="E226">
            <v>63355</v>
          </cell>
          <cell r="M226">
            <v>63355</v>
          </cell>
          <cell r="O226" t="str">
            <v>정부노임단가</v>
          </cell>
          <cell r="P226" t="str">
            <v>정부노임단가</v>
          </cell>
        </row>
        <row r="227">
          <cell r="A227" t="str">
            <v>Q11</v>
          </cell>
          <cell r="B227" t="str">
            <v>노 무 비</v>
          </cell>
          <cell r="C227" t="str">
            <v>형틀목공</v>
          </cell>
          <cell r="D227" t="str">
            <v>인</v>
          </cell>
          <cell r="E227">
            <v>64943</v>
          </cell>
          <cell r="M227">
            <v>64943</v>
          </cell>
          <cell r="O227" t="str">
            <v>정부노임단가</v>
          </cell>
          <cell r="P227" t="str">
            <v>정부노임단가</v>
          </cell>
        </row>
        <row r="228">
          <cell r="A228" t="str">
            <v>Q12</v>
          </cell>
          <cell r="B228" t="str">
            <v>노 무 비</v>
          </cell>
          <cell r="C228" t="str">
            <v>특별인부</v>
          </cell>
          <cell r="D228" t="str">
            <v>인</v>
          </cell>
          <cell r="E228">
            <v>52232</v>
          </cell>
          <cell r="M228">
            <v>52232</v>
          </cell>
          <cell r="O228" t="str">
            <v>정부노임단가</v>
          </cell>
          <cell r="P228" t="str">
            <v>정부노임단가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위대가목차"/>
      <sheetName val="단가"/>
    </sheetNames>
    <sheetDataSet>
      <sheetData sheetId="0" refreshError="1">
        <row r="3">
          <cell r="D3" t="str">
            <v>톤당</v>
          </cell>
        </row>
        <row r="4">
          <cell r="D4" t="str">
            <v>톤당</v>
          </cell>
        </row>
        <row r="5">
          <cell r="D5" t="str">
            <v>톤당</v>
          </cell>
        </row>
        <row r="6">
          <cell r="D6" t="str">
            <v>톤당</v>
          </cell>
        </row>
        <row r="7">
          <cell r="D7" t="str">
            <v>톤당</v>
          </cell>
        </row>
        <row r="8">
          <cell r="D8" t="str">
            <v>톤당</v>
          </cell>
        </row>
        <row r="9">
          <cell r="D9" t="str">
            <v>톤당</v>
          </cell>
        </row>
      </sheetData>
      <sheetData sheetId="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비교견적 (2)"/>
      <sheetName val="비교견적"/>
      <sheetName val="1단계"/>
      <sheetName val="2단계"/>
      <sheetName val="견적리스트"/>
      <sheetName val="견적가"/>
      <sheetName val="기본"/>
      <sheetName val="토공개요"/>
      <sheetName val="기기"/>
      <sheetName val="단가"/>
      <sheetName val="실행철강하도"/>
      <sheetName val="관급현황"/>
      <sheetName val="일위대가목차"/>
      <sheetName val="터파기및재료"/>
      <sheetName val="일위대가(1)"/>
      <sheetName val="여과지동"/>
      <sheetName val="화재 탐지 설비"/>
      <sheetName val="기초자료"/>
      <sheetName val="원하대비"/>
      <sheetName val="원도급"/>
      <sheetName val="하도급"/>
      <sheetName val="데이타"/>
      <sheetName val="DATA"/>
      <sheetName val="FAN중량"/>
      <sheetName val="하우징(12초)"/>
      <sheetName val="하우징(15초)"/>
      <sheetName val="하우징(18초)"/>
      <sheetName val="하우징(9초)"/>
      <sheetName val="깨기"/>
      <sheetName val="단위세대"/>
      <sheetName val="공사비집계"/>
      <sheetName val="전기단가조사서"/>
      <sheetName val="직재"/>
      <sheetName val="일위대가"/>
      <sheetName val="집계표"/>
      <sheetName val="노임단가"/>
      <sheetName val="산근#1(설계비)"/>
      <sheetName val="토목(대안)"/>
      <sheetName val="내역서(총)"/>
      <sheetName val="산출내역서집계표"/>
      <sheetName val="국산화"/>
      <sheetName val="DATE"/>
      <sheetName val="터널조도"/>
      <sheetName val="기계경비"/>
      <sheetName val="자재단가"/>
      <sheetName val="입찰안"/>
      <sheetName val="내역"/>
      <sheetName val="토량산출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단위세대"/>
      <sheetName val="부하산출-단위세대"/>
      <sheetName val="공동주택"/>
      <sheetName val="부하산출"/>
      <sheetName val="데이타"/>
      <sheetName val="면적표"/>
      <sheetName val="간선계산서"/>
      <sheetName val="간선자료"/>
      <sheetName val="수전기기DATA"/>
      <sheetName val="단가"/>
      <sheetName val="1단계"/>
      <sheetName val="배선DATA"/>
      <sheetName val="일위대가목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"/>
      <sheetName val="MCC순서"/>
      <sheetName val="기계 부하표"/>
      <sheetName val="부하표LIST"/>
      <sheetName val="TR용량"/>
      <sheetName val="CABLE SIZE CALCULATION SHEET"/>
      <sheetName val="CABLECALC"/>
      <sheetName val="IMPEADENCE MAP "/>
      <sheetName val="IMPEADENCE "/>
      <sheetName val="MCCCALC"/>
      <sheetName val="LOPCALC"/>
      <sheetName val="Macro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표지"/>
      <sheetName val="목차-CABLE"/>
      <sheetName val="E1변압기용량"/>
      <sheetName val="E2부하집계표"/>
      <sheetName val="E2부하산출서"/>
      <sheetName val="E2건축부하 계산서"/>
      <sheetName val="고장전류계산"/>
      <sheetName val="E4차단기정격"/>
      <sheetName val="E4MCC"/>
      <sheetName val="5. Battery"/>
      <sheetName val="E6콘덴서"/>
      <sheetName val="E7간선케이블"/>
      <sheetName val="E7케이블"/>
      <sheetName val="2.1 조도 계산"/>
      <sheetName val="2.1.3 각 실별 조도계산"/>
      <sheetName val="PRINTER"/>
      <sheetName val="N1CPU부하율"/>
      <sheetName val="L-LIST"/>
      <sheetName val="MOTOR"/>
      <sheetName val="콘덴서"/>
      <sheetName val="DATA"/>
      <sheetName val="CABLE개요"/>
      <sheetName val="Cable Size(설명)"/>
      <sheetName val="DATA1"/>
      <sheetName val="DATA-1"/>
      <sheetName val="sdata"/>
      <sheetName val="CABdata"/>
      <sheetName val="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22">
          <cell r="A22" t="str">
            <v>1Φ</v>
          </cell>
          <cell r="B22">
            <v>1.33</v>
          </cell>
        </row>
        <row r="23">
          <cell r="A23" t="str">
            <v>3Φ</v>
          </cell>
          <cell r="B23">
            <v>1.25</v>
          </cell>
        </row>
        <row r="24">
          <cell r="A24" t="str">
            <v>FL</v>
          </cell>
          <cell r="B24">
            <v>1</v>
          </cell>
        </row>
        <row r="25">
          <cell r="A25" t="str">
            <v>IL</v>
          </cell>
          <cell r="B25">
            <v>1</v>
          </cell>
        </row>
        <row r="26">
          <cell r="A26" t="str">
            <v>MH</v>
          </cell>
          <cell r="B26">
            <v>1.1499999999999999</v>
          </cell>
        </row>
        <row r="27">
          <cell r="A27" t="str">
            <v>NH</v>
          </cell>
          <cell r="B27">
            <v>1.1499999999999999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단가산출서"/>
      <sheetName val="수목일위"/>
      <sheetName val="원가"/>
      <sheetName val="시설물일위"/>
      <sheetName val="단가"/>
      <sheetName val="수목데이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설명"/>
      <sheetName val="단락전류"/>
      <sheetName val="CT과전류 강도"/>
      <sheetName val="Sheet2"/>
      <sheetName val="IMP(MAIN)"/>
      <sheetName val="IMP (REACTOR)"/>
      <sheetName val="참조"/>
      <sheetName val="DATA-1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>
        <row r="26">
          <cell r="E26" t="str">
            <v>FT</v>
          </cell>
          <cell r="K26" t="str">
            <v>TR</v>
          </cell>
          <cell r="L26">
            <v>1000</v>
          </cell>
          <cell r="Q26">
            <v>0.498</v>
          </cell>
          <cell r="S26">
            <v>5.9790000000000001</v>
          </cell>
          <cell r="T26" t="str">
            <v>0.498+5.979i</v>
          </cell>
          <cell r="AO26">
            <v>1.264146</v>
          </cell>
          <cell r="AP26">
            <v>7.7557460000000003</v>
          </cell>
          <cell r="AQ26">
            <v>7.86</v>
          </cell>
          <cell r="AR26">
            <v>19330.02544529262</v>
          </cell>
          <cell r="AS26">
            <v>0.35911007736967598</v>
          </cell>
          <cell r="AT26">
            <v>1.3108089695830403</v>
          </cell>
          <cell r="AU26">
            <v>25337.97073595797</v>
          </cell>
          <cell r="AV26">
            <v>1.1609851363692101</v>
          </cell>
          <cell r="AW26">
            <v>22441.872227623353</v>
          </cell>
        </row>
        <row r="27">
          <cell r="E27">
            <v>1</v>
          </cell>
          <cell r="G27" t="str">
            <v>600V CV 250 1C-4</v>
          </cell>
          <cell r="H27">
            <v>90</v>
          </cell>
          <cell r="K27" t="str">
            <v>MCC-100</v>
          </cell>
          <cell r="L27">
            <v>169.233</v>
          </cell>
          <cell r="O27" t="str">
            <v>R=0.0972   X=0.117</v>
          </cell>
          <cell r="P27" t="str">
            <v>0.0972x90x100/0.144/1000=</v>
          </cell>
          <cell r="Q27">
            <v>6.0750000000000002</v>
          </cell>
          <cell r="R27" t="str">
            <v>1000/169.233x25+0.117x90x100/0.144/1000=</v>
          </cell>
          <cell r="S27">
            <v>155.03799999999998</v>
          </cell>
          <cell r="T27" t="str">
            <v>6.075+155.038i</v>
          </cell>
          <cell r="Y27">
            <v>6.0750000000000002</v>
          </cell>
          <cell r="Z27">
            <v>155.03799999999998</v>
          </cell>
          <cell r="AA27" t="str">
            <v>6.075+155.038i</v>
          </cell>
          <cell r="AC27"/>
          <cell r="AE27">
            <v>2.5000000000000001E-4</v>
          </cell>
          <cell r="AF27">
            <v>6.4000000000000003E-3</v>
          </cell>
          <cell r="AG27" t="str">
            <v>2.5E-004+6.4E-003i</v>
          </cell>
          <cell r="AJ27">
            <v>2.5000000000000001E-4</v>
          </cell>
          <cell r="AK27">
            <v>6.4000000000000003E-3</v>
          </cell>
          <cell r="AL27" t="str">
            <v>2.5E-004+6.4E-003i</v>
          </cell>
          <cell r="AM27">
            <v>0.22800000000000001</v>
          </cell>
          <cell r="AN27">
            <v>0.13700000000000001</v>
          </cell>
          <cell r="AO27">
            <v>4.4870000000000001</v>
          </cell>
          <cell r="AP27">
            <v>9.6920000000000002</v>
          </cell>
          <cell r="AQ27">
            <v>10.68</v>
          </cell>
          <cell r="AR27">
            <v>14226.029962546814</v>
          </cell>
          <cell r="AS27">
            <v>5.4537972539916151E-2</v>
          </cell>
          <cell r="AT27">
            <v>1.0531267469207266</v>
          </cell>
          <cell r="AU27">
            <v>14981.812656053713</v>
          </cell>
          <cell r="AV27">
            <v>1.0267374420138689</v>
          </cell>
          <cell r="AW27">
            <v>14606.39761375797</v>
          </cell>
        </row>
        <row r="28">
          <cell r="E28">
            <v>2</v>
          </cell>
          <cell r="G28" t="str">
            <v>600V CV 250 1C-4</v>
          </cell>
          <cell r="H28">
            <v>120</v>
          </cell>
          <cell r="K28" t="str">
            <v>MCC-200</v>
          </cell>
          <cell r="L28">
            <v>246.0813</v>
          </cell>
          <cell r="O28" t="str">
            <v>R=0.0972   X=0.117</v>
          </cell>
          <cell r="P28" t="str">
            <v>0.0972x120x100/0.144/1000=</v>
          </cell>
          <cell r="Q28">
            <v>8.1</v>
          </cell>
          <cell r="R28" t="str">
            <v>1000/246.0813x25+0.117x120x100/0.144/1000=</v>
          </cell>
          <cell r="S28">
            <v>111.342</v>
          </cell>
          <cell r="T28" t="str">
            <v>8.1+111.342i</v>
          </cell>
          <cell r="Y28">
            <v>8.1</v>
          </cell>
          <cell r="Z28">
            <v>111.342</v>
          </cell>
          <cell r="AA28" t="str">
            <v>8.1+111.342i</v>
          </cell>
          <cell r="AC28"/>
          <cell r="AE28">
            <v>6.4999999999999997E-4</v>
          </cell>
          <cell r="AF28">
            <v>8.8999999999999999E-3</v>
          </cell>
          <cell r="AG28" t="str">
            <v>6.5E-004+8.9E-003i</v>
          </cell>
          <cell r="AJ28">
            <v>6.4999999999999997E-4</v>
          </cell>
          <cell r="AK28">
            <v>8.8999999999999999E-3</v>
          </cell>
          <cell r="AL28" t="str">
            <v>6.5E-004+8.9E-003i</v>
          </cell>
          <cell r="AM28">
            <v>0.22800000000000001</v>
          </cell>
          <cell r="AN28">
            <v>0.13400000000000001</v>
          </cell>
          <cell r="AO28">
            <v>4.524</v>
          </cell>
          <cell r="AP28">
            <v>9.6720000000000006</v>
          </cell>
          <cell r="AQ28">
            <v>10.678000000000001</v>
          </cell>
          <cell r="AR28">
            <v>14228.694512080912</v>
          </cell>
          <cell r="AS28">
            <v>5.2923423143079788E-2</v>
          </cell>
          <cell r="AT28">
            <v>1.0515925286374754</v>
          </cell>
          <cell r="AU28">
            <v>14962.788841169337</v>
          </cell>
          <cell r="AV28">
            <v>1.0259604877296837</v>
          </cell>
          <cell r="AW28">
            <v>14598.078361371206</v>
          </cell>
        </row>
        <row r="29">
          <cell r="E29">
            <v>3</v>
          </cell>
          <cell r="G29" t="str">
            <v>600V CV 38 4C</v>
          </cell>
          <cell r="H29">
            <v>70</v>
          </cell>
          <cell r="K29" t="str">
            <v>MCC-300</v>
          </cell>
          <cell r="L29">
            <v>28.541899999999998</v>
          </cell>
          <cell r="O29" t="str">
            <v>R=0.627   X=0.0925</v>
          </cell>
          <cell r="P29" t="str">
            <v>0.627x70x100/0.144/1000=</v>
          </cell>
          <cell r="Q29">
            <v>30.478999999999999</v>
          </cell>
          <cell r="R29" t="str">
            <v>1000/28.5419x25+0.0925x70x100/0.144/1000=</v>
          </cell>
          <cell r="S29">
            <v>880.40199999999993</v>
          </cell>
          <cell r="T29" t="str">
            <v>30.479+880.402i</v>
          </cell>
          <cell r="Y29">
            <v>30.478999999999999</v>
          </cell>
          <cell r="Z29">
            <v>880.40199999999993</v>
          </cell>
          <cell r="AA29" t="str">
            <v>30.479+880.402i</v>
          </cell>
          <cell r="AC29"/>
          <cell r="AE29">
            <v>4.0000000000000003E-5</v>
          </cell>
          <cell r="AF29">
            <v>1.1000000000000001E-3</v>
          </cell>
          <cell r="AG29" t="str">
            <v>4E-005+1.1E-003i</v>
          </cell>
          <cell r="AJ29">
            <v>4.0000000000000003E-5</v>
          </cell>
          <cell r="AK29">
            <v>1.1000000000000001E-3</v>
          </cell>
          <cell r="AL29" t="str">
            <v>4E-005+1.1E-003i</v>
          </cell>
          <cell r="AM29">
            <v>0.22800000000000001</v>
          </cell>
          <cell r="AN29">
            <v>0.14199999999999999</v>
          </cell>
          <cell r="AO29">
            <v>4.4240000000000004</v>
          </cell>
          <cell r="AP29">
            <v>9.7240000000000002</v>
          </cell>
          <cell r="AQ29">
            <v>10.683</v>
          </cell>
          <cell r="AR29">
            <v>14222.035008892632</v>
          </cell>
          <cell r="AS29">
            <v>5.7350258340585672E-2</v>
          </cell>
          <cell r="AT29">
            <v>1.0557937851120225</v>
          </cell>
          <cell r="AU29">
            <v>15015.536174034449</v>
          </cell>
          <cell r="AV29">
            <v>1.028088748017594</v>
          </cell>
          <cell r="AW29">
            <v>14621.514166554816</v>
          </cell>
        </row>
        <row r="30">
          <cell r="E30">
            <v>4</v>
          </cell>
          <cell r="G30" t="str">
            <v>600V CV 150 1C-4</v>
          </cell>
          <cell r="H30">
            <v>200</v>
          </cell>
          <cell r="K30" t="str">
            <v>MCC-500</v>
          </cell>
          <cell r="L30">
            <v>64.05</v>
          </cell>
          <cell r="O30" t="str">
            <v>R=0.157   X=0.119</v>
          </cell>
          <cell r="P30" t="str">
            <v>0.157x200x100/0.144/1000=</v>
          </cell>
          <cell r="Q30">
            <v>21.806000000000001</v>
          </cell>
          <cell r="R30" t="str">
            <v>1000/64.05x25+0.119x200x100/0.144/1000=</v>
          </cell>
          <cell r="S30">
            <v>406.84800000000001</v>
          </cell>
          <cell r="T30" t="str">
            <v>21.806+406.848i</v>
          </cell>
          <cell r="Y30">
            <v>21.806000000000001</v>
          </cell>
          <cell r="Z30">
            <v>406.84800000000001</v>
          </cell>
          <cell r="AA30" t="str">
            <v>21.806+406.848i</v>
          </cell>
          <cell r="AC30"/>
          <cell r="AE30">
            <v>1.2999999999999999E-4</v>
          </cell>
          <cell r="AF30">
            <v>2.5000000000000001E-3</v>
          </cell>
          <cell r="AG30" t="str">
            <v>1.3E-004+2.5E-003i</v>
          </cell>
          <cell r="AJ30">
            <v>1.2999999999999999E-4</v>
          </cell>
          <cell r="AK30">
            <v>2.5000000000000001E-3</v>
          </cell>
          <cell r="AL30" t="str">
            <v>1.3E-004+2.5E-003i</v>
          </cell>
          <cell r="AM30">
            <v>0.22800000000000001</v>
          </cell>
          <cell r="AN30">
            <v>0.14000000000000001</v>
          </cell>
          <cell r="AO30">
            <v>4.4489999999999998</v>
          </cell>
          <cell r="AP30">
            <v>9.7110000000000003</v>
          </cell>
          <cell r="AQ30">
            <v>10.682</v>
          </cell>
          <cell r="AR30">
            <v>14223.366410784496</v>
          </cell>
          <cell r="AS30">
            <v>5.6214524731533974E-2</v>
          </cell>
          <cell r="AT30">
            <v>1.0547175211700373</v>
          </cell>
          <cell r="AU30">
            <v>15001.633763475793</v>
          </cell>
          <cell r="AV30">
            <v>1.0275433356073289</v>
          </cell>
          <cell r="AW30">
            <v>14615.125365302743</v>
          </cell>
        </row>
        <row r="31">
          <cell r="E31">
            <v>5</v>
          </cell>
          <cell r="G31" t="str">
            <v>600V CV 325 1C-4</v>
          </cell>
          <cell r="H31">
            <v>250</v>
          </cell>
          <cell r="K31" t="str">
            <v>MCC-600</v>
          </cell>
          <cell r="L31">
            <v>151.56</v>
          </cell>
          <cell r="O31" t="str">
            <v>R=0.0764   X=0.114</v>
          </cell>
          <cell r="P31" t="str">
            <v>0.0764x250x100/0.144/1000=</v>
          </cell>
          <cell r="Q31">
            <v>13.263999999999999</v>
          </cell>
          <cell r="R31" t="str">
            <v>1000/151.56x25+0.114x250x100/0.144/1000=</v>
          </cell>
          <cell r="S31">
            <v>184.74299999999999</v>
          </cell>
          <cell r="T31" t="str">
            <v>13.264+184.743i</v>
          </cell>
          <cell r="Y31">
            <v>13.263999999999999</v>
          </cell>
          <cell r="Z31">
            <v>184.74299999999999</v>
          </cell>
          <cell r="AA31" t="str">
            <v>13.264+184.743i</v>
          </cell>
          <cell r="AC31"/>
          <cell r="AE31">
            <v>3.8999999999999999E-4</v>
          </cell>
          <cell r="AF31">
            <v>5.4000000000000003E-3</v>
          </cell>
          <cell r="AG31" t="str">
            <v>3.9E-004+5.4E-003i</v>
          </cell>
          <cell r="AJ31">
            <v>3.8999999999999999E-4</v>
          </cell>
          <cell r="AK31">
            <v>5.4000000000000003E-3</v>
          </cell>
          <cell r="AL31" t="str">
            <v>3.9E-004+5.4E-003i</v>
          </cell>
          <cell r="AM31">
            <v>0.22800000000000001</v>
          </cell>
          <cell r="AN31">
            <v>0.13800000000000001</v>
          </cell>
          <cell r="AO31">
            <v>4.4740000000000002</v>
          </cell>
          <cell r="AP31">
            <v>9.6989999999999998</v>
          </cell>
          <cell r="AQ31">
            <v>10.680999999999999</v>
          </cell>
          <cell r="AR31">
            <v>14224.698061979218</v>
          </cell>
          <cell r="AS31">
            <v>5.5114796950039832E-2</v>
          </cell>
          <cell r="AT31">
            <v>1.0536743300944935</v>
          </cell>
          <cell r="AU31">
            <v>14988.199201252392</v>
          </cell>
          <cell r="AV31">
            <v>1.0270148159115349</v>
          </cell>
          <cell r="AW31">
            <v>14608.975661520753</v>
          </cell>
        </row>
        <row r="32">
          <cell r="E32">
            <v>6</v>
          </cell>
          <cell r="G32" t="str">
            <v>600V CV 250 1C-4</v>
          </cell>
          <cell r="H32">
            <v>210</v>
          </cell>
          <cell r="K32" t="str">
            <v>LP-AD1</v>
          </cell>
          <cell r="L32">
            <v>300.00099999999998</v>
          </cell>
          <cell r="O32" t="str">
            <v>R=0.0972   X=0.117</v>
          </cell>
          <cell r="P32" t="str">
            <v>0.0972x210x100/0.144/1000=</v>
          </cell>
          <cell r="Q32">
            <v>14.175000000000001</v>
          </cell>
          <cell r="R32" t="str">
            <v>0.117x210x100/0.144/1000=</v>
          </cell>
          <cell r="S32">
            <v>17.062999999999999</v>
          </cell>
          <cell r="T32" t="str">
            <v>14.175+17.063i</v>
          </cell>
          <cell r="Y32">
            <v>14.175000000000001</v>
          </cell>
          <cell r="Z32">
            <v>17.062999999999999</v>
          </cell>
          <cell r="AA32" t="str">
            <v>14.175+17.063i</v>
          </cell>
          <cell r="AC32"/>
          <cell r="AE32">
            <v>2.8809999999999999E-2</v>
          </cell>
          <cell r="AF32">
            <v>3.4700000000000002E-2</v>
          </cell>
          <cell r="AG32" t="str">
            <v>2.881E-002+3.47E-002i</v>
          </cell>
          <cell r="AJ32">
            <v>2.8809999999999999E-2</v>
          </cell>
          <cell r="AK32">
            <v>3.4700000000000002E-2</v>
          </cell>
          <cell r="AL32" t="str">
            <v>2.881E-002+3.47E-002i</v>
          </cell>
          <cell r="AM32">
            <v>0.19900000000000001</v>
          </cell>
          <cell r="AN32">
            <v>0.108</v>
          </cell>
          <cell r="AO32">
            <v>5.1459999999999999</v>
          </cell>
          <cell r="AP32">
            <v>9.8620000000000001</v>
          </cell>
          <cell r="AQ32">
            <v>11.124000000000001</v>
          </cell>
          <cell r="AR32">
            <v>13658.21646889608</v>
          </cell>
          <cell r="AS32">
            <v>3.7682049254569853E-2</v>
          </cell>
          <cell r="AT32">
            <v>1.0369976366940956</v>
          </cell>
          <cell r="AU32">
            <v>14163.53819970161</v>
          </cell>
          <cell r="AV32">
            <v>1.0185835805285375</v>
          </cell>
          <cell r="AW32">
            <v>13912.035034522007</v>
          </cell>
        </row>
        <row r="33">
          <cell r="E33">
            <v>7</v>
          </cell>
          <cell r="G33" t="str">
            <v>600V CV 38 4C</v>
          </cell>
          <cell r="H33">
            <v>20</v>
          </cell>
          <cell r="K33" t="str">
            <v>LP-SS1</v>
          </cell>
          <cell r="L33">
            <v>26.9</v>
          </cell>
          <cell r="O33" t="str">
            <v>R=0.627   X=0.0925</v>
          </cell>
          <cell r="P33" t="str">
            <v>0.627x20x100/0.144/1000=</v>
          </cell>
          <cell r="Q33">
            <v>8.7080000000000002</v>
          </cell>
          <cell r="R33" t="str">
            <v>0.0925x20x100/0.144/1000=</v>
          </cell>
          <cell r="S33">
            <v>1.2849999999999999</v>
          </cell>
          <cell r="T33" t="str">
            <v>8.708+1.285i</v>
          </cell>
          <cell r="Y33">
            <v>8.7080000000000002</v>
          </cell>
          <cell r="Z33">
            <v>1.2849999999999999</v>
          </cell>
          <cell r="AA33" t="str">
            <v>8.708+1.285i</v>
          </cell>
          <cell r="AC33"/>
          <cell r="AE33">
            <v>0.11239</v>
          </cell>
          <cell r="AF33">
            <v>1.66E-2</v>
          </cell>
          <cell r="AG33" t="str">
            <v>0.11239+1.66E-002i</v>
          </cell>
          <cell r="AJ33">
            <v>0.11239</v>
          </cell>
          <cell r="AK33">
            <v>1.66E-2</v>
          </cell>
          <cell r="AL33" t="str">
            <v>0.11239+1.66E-002i</v>
          </cell>
          <cell r="AM33">
            <v>0.11600000000000001</v>
          </cell>
          <cell r="AN33">
            <v>0.126</v>
          </cell>
          <cell r="AO33">
            <v>5.2190000000000003</v>
          </cell>
          <cell r="AP33">
            <v>12.051</v>
          </cell>
          <cell r="AQ33">
            <v>13.132999999999999</v>
          </cell>
          <cell r="AR33">
            <v>11568.872306403717</v>
          </cell>
          <cell r="AS33">
            <v>6.5802506667449134E-2</v>
          </cell>
          <cell r="AT33">
            <v>1.0637692481618832</v>
          </cell>
          <cell r="AU33">
            <v>12306.610595463913</v>
          </cell>
          <cell r="AV33">
            <v>1.0321347469364444</v>
          </cell>
          <cell r="AW33">
            <v>11940.635090310039</v>
          </cell>
        </row>
        <row r="34">
          <cell r="E34">
            <v>8</v>
          </cell>
          <cell r="G34" t="str">
            <v>600V CV 60 1C-2</v>
          </cell>
          <cell r="H34">
            <v>210</v>
          </cell>
          <cell r="K34" t="str">
            <v>UPS-M</v>
          </cell>
          <cell r="L34">
            <v>5</v>
          </cell>
          <cell r="O34" t="str">
            <v>R=0.397   X=0.0922</v>
          </cell>
          <cell r="P34" t="str">
            <v>0.397x210x100/0.144/1000=</v>
          </cell>
          <cell r="Q34">
            <v>57.896000000000001</v>
          </cell>
          <cell r="R34" t="str">
            <v>0.0922x210x100/0.144/1000=</v>
          </cell>
          <cell r="S34">
            <v>13.446</v>
          </cell>
          <cell r="T34" t="str">
            <v>57.896+13.446i</v>
          </cell>
          <cell r="Y34">
            <v>57.896000000000001</v>
          </cell>
          <cell r="Z34">
            <v>13.446</v>
          </cell>
          <cell r="AA34" t="str">
            <v>57.896+13.446i</v>
          </cell>
          <cell r="AC34"/>
          <cell r="AE34">
            <v>1.6389999999999998E-2</v>
          </cell>
          <cell r="AF34">
            <v>3.8E-3</v>
          </cell>
          <cell r="AG34" t="str">
            <v>1.639E-002+3.8E-003i</v>
          </cell>
          <cell r="AJ34">
            <v>1.6389999999999998E-2</v>
          </cell>
          <cell r="AK34">
            <v>3.8E-3</v>
          </cell>
          <cell r="AL34" t="str">
            <v>1.639E-002+3.8E-003i</v>
          </cell>
          <cell r="AM34">
            <v>0.21199999999999999</v>
          </cell>
          <cell r="AN34">
            <v>0.13900000000000001</v>
          </cell>
          <cell r="AO34">
            <v>4.5629999999999997</v>
          </cell>
          <cell r="AP34">
            <v>9.9190000000000005</v>
          </cell>
          <cell r="AQ34">
            <v>10.917999999999999</v>
          </cell>
          <cell r="AR34">
            <v>13915.918666422422</v>
          </cell>
          <cell r="AS34">
            <v>5.5552323412412286E-2</v>
          </cell>
          <cell r="AT34">
            <v>1.054089487104783</v>
          </cell>
          <cell r="AU34">
            <v>14668.623569681087</v>
          </cell>
          <cell r="AV34">
            <v>1.0272251343734615</v>
          </cell>
          <cell r="AW34">
            <v>14294.781422045933</v>
          </cell>
        </row>
        <row r="35">
          <cell r="E35">
            <v>9</v>
          </cell>
          <cell r="G35" t="str">
            <v>600V CV 38 3C</v>
          </cell>
          <cell r="H35">
            <v>120</v>
          </cell>
          <cell r="K35" t="str">
            <v>REC</v>
          </cell>
          <cell r="L35">
            <v>10</v>
          </cell>
          <cell r="O35" t="str">
            <v>R=0.627   X=0.0925</v>
          </cell>
          <cell r="P35" t="str">
            <v>0.627x120x100/0.144/1000=</v>
          </cell>
          <cell r="Q35">
            <v>52.25</v>
          </cell>
          <cell r="R35" t="str">
            <v>0.0925x120x100/0.144/1000=</v>
          </cell>
          <cell r="S35">
            <v>7.7080000000000002</v>
          </cell>
          <cell r="T35" t="str">
            <v>52.25+7.708i</v>
          </cell>
          <cell r="Y35">
            <v>52.25</v>
          </cell>
          <cell r="Z35">
            <v>7.7080000000000002</v>
          </cell>
          <cell r="AA35" t="str">
            <v>52.25+7.708i</v>
          </cell>
          <cell r="AC35"/>
          <cell r="AE35">
            <v>1.873E-2</v>
          </cell>
          <cell r="AF35">
            <v>2.8E-3</v>
          </cell>
          <cell r="AG35" t="str">
            <v>1.873E-002+2.8E-003i</v>
          </cell>
          <cell r="AJ35">
            <v>1.873E-2</v>
          </cell>
          <cell r="AK35">
            <v>2.8E-3</v>
          </cell>
          <cell r="AL35" t="str">
            <v>1.873E-002+2.8E-003i</v>
          </cell>
          <cell r="AM35">
            <v>0.20899999999999999</v>
          </cell>
          <cell r="AN35">
            <v>0.14000000000000001</v>
          </cell>
          <cell r="AO35">
            <v>4.5670000000000002</v>
          </cell>
          <cell r="AP35">
            <v>9.968</v>
          </cell>
          <cell r="AQ35">
            <v>10.964</v>
          </cell>
          <cell r="AR35">
            <v>13857.533746807732</v>
          </cell>
          <cell r="AS35">
            <v>5.6205385096555101E-2</v>
          </cell>
          <cell r="AT35">
            <v>1.0547088556531183</v>
          </cell>
          <cell r="AU35">
            <v>14615.663560270053</v>
          </cell>
          <cell r="AV35">
            <v>1.0275389447940699</v>
          </cell>
          <cell r="AW35">
            <v>14239.155603643032</v>
          </cell>
        </row>
        <row r="36">
          <cell r="E36">
            <v>10</v>
          </cell>
          <cell r="G36" t="str">
            <v>600V CV 250 1C-4</v>
          </cell>
          <cell r="H36">
            <v>120</v>
          </cell>
          <cell r="K36" t="str">
            <v>LV-S1</v>
          </cell>
          <cell r="L36">
            <v>266.56</v>
          </cell>
          <cell r="O36" t="str">
            <v>R=0.0972   X=0.117</v>
          </cell>
          <cell r="P36" t="str">
            <v>0.0972x120x100/0.144/1000=</v>
          </cell>
          <cell r="Q36">
            <v>8.1</v>
          </cell>
          <cell r="R36" t="str">
            <v>0.117x120x100/0.144/1000=</v>
          </cell>
          <cell r="S36">
            <v>9.75</v>
          </cell>
          <cell r="T36" t="str">
            <v>8.1+9.75i</v>
          </cell>
          <cell r="Y36">
            <v>0</v>
          </cell>
          <cell r="Z36">
            <v>0</v>
          </cell>
          <cell r="AA36" t="str">
            <v>0</v>
          </cell>
          <cell r="AC36">
            <v>10</v>
          </cell>
          <cell r="AE36">
            <v>0</v>
          </cell>
          <cell r="AF36">
            <v>0</v>
          </cell>
          <cell r="AG36" t="str">
            <v>0</v>
          </cell>
          <cell r="AJ36">
            <v>5.0410000000000003E-2</v>
          </cell>
          <cell r="AK36">
            <v>6.0699999999999997E-2</v>
          </cell>
          <cell r="AL36" t="str">
            <v>5.041E-002+6.07E-002i</v>
          </cell>
          <cell r="AM36">
            <v>0.17799999999999999</v>
          </cell>
          <cell r="AN36">
            <v>8.2000000000000003E-2</v>
          </cell>
          <cell r="AO36">
            <v>5.899</v>
          </cell>
          <cell r="AP36">
            <v>9.891</v>
          </cell>
          <cell r="AQ36">
            <v>11.516999999999999</v>
          </cell>
          <cell r="AR36">
            <v>13192.150733698012</v>
          </cell>
          <cell r="AS36">
            <v>2.3581411041750006E-2</v>
          </cell>
          <cell r="AT36">
            <v>1.0233097390739032</v>
          </cell>
          <cell r="AU36">
            <v>13499.656325124113</v>
          </cell>
          <cell r="AV36">
            <v>1.0116886309357096</v>
          </cell>
          <cell r="AW36">
            <v>13346.348914872458</v>
          </cell>
        </row>
        <row r="49">
          <cell r="AD49" t="str">
            <v>계</v>
          </cell>
          <cell r="AE49">
            <v>0.17799999999999999</v>
          </cell>
          <cell r="AF49">
            <v>8.2000000000000003E-2</v>
          </cell>
          <cell r="AG49" t="str">
            <v>0.178+8.2E-002i</v>
          </cell>
        </row>
        <row r="51">
          <cell r="G51" t="str">
            <v>변압기 1차측 (고장점)에서의 고장전류</v>
          </cell>
        </row>
        <row r="52">
          <cell r="G52" t="str">
            <v>전원측 임피던스14.5% 환산치( 14.5x1000/40000 = 0.363=3.0146E-002+0.361746i )와 선로임피던스를 합성하면</v>
          </cell>
          <cell r="Y52" t="str">
            <v>F10 (고장점)에서의 고장전류</v>
          </cell>
        </row>
        <row r="53">
          <cell r="G53" t="str">
            <v>% RESISTANCE</v>
          </cell>
          <cell r="H53" t="str">
            <v>% REACTANCE</v>
          </cell>
          <cell r="L53" t="str">
            <v>% IMPEDANCE</v>
          </cell>
          <cell r="AD53" t="str">
            <v>% ADMITTANCE 합성값</v>
          </cell>
          <cell r="AE53">
            <v>0.17799999999999999</v>
          </cell>
          <cell r="AF53">
            <v>8.2000000000000003E-2</v>
          </cell>
          <cell r="AG53" t="str">
            <v>0.178+8.2E-002i</v>
          </cell>
        </row>
        <row r="54">
          <cell r="G54" t="str">
            <v>0.030146+0.736= 0.766146</v>
          </cell>
          <cell r="H54" t="str">
            <v>0.361746+1.415= 1.776746</v>
          </cell>
          <cell r="L54">
            <v>1.9350000000000001</v>
          </cell>
          <cell r="O54" t="str">
            <v>Is = 1000/1.732/22.9/1.935x100 =1302.936[A]</v>
          </cell>
          <cell r="AD54" t="str">
            <v>% IMPEDANCE 병렬분 합</v>
          </cell>
          <cell r="AE54">
            <v>4.6340000000000003</v>
          </cell>
          <cell r="AF54">
            <v>2.1349999999999998</v>
          </cell>
          <cell r="AG54" t="str">
            <v>4.634+2.135i</v>
          </cell>
        </row>
        <row r="55">
          <cell r="R55">
            <v>1302.9359999999999</v>
          </cell>
          <cell r="Y55" t="str">
            <v>% RESISTANCE</v>
          </cell>
          <cell r="Z55" t="str">
            <v>% REACTANCE</v>
          </cell>
          <cell r="AA55" t="str">
            <v>% IMPEDANCE</v>
          </cell>
        </row>
        <row r="56">
          <cell r="H56">
            <v>6.6579675660969881E-2</v>
          </cell>
          <cell r="Y56" t="str">
            <v>1.264146+4.634=  5.899</v>
          </cell>
          <cell r="Z56" t="str">
            <v>7.755746+2.135=  9.891</v>
          </cell>
          <cell r="AA56">
            <v>11.516999999999999</v>
          </cell>
          <cell r="AD56" t="str">
            <v>Is = 1519.34/11.517x100= 13192.15[A]</v>
          </cell>
          <cell r="AG56">
            <v>13192.15</v>
          </cell>
        </row>
        <row r="57">
          <cell r="G57" t="str">
            <v>K1 =</v>
          </cell>
          <cell r="L57">
            <v>1.0644995778871591</v>
          </cell>
        </row>
        <row r="58">
          <cell r="G58" t="str">
            <v>최대치 =</v>
          </cell>
          <cell r="H58" t="str">
            <v>1.06449957788716 x 1302.936 =</v>
          </cell>
          <cell r="P58">
            <v>1386.9748220139834</v>
          </cell>
          <cell r="Q58" t="str">
            <v>[A]</v>
          </cell>
          <cell r="Z58">
            <v>2.3581411041750006E-2</v>
          </cell>
        </row>
        <row r="59">
          <cell r="Y59" t="str">
            <v>K1 =</v>
          </cell>
          <cell r="AD59">
            <v>1.0233097390739032</v>
          </cell>
        </row>
        <row r="60">
          <cell r="G60" t="str">
            <v>K3 =</v>
          </cell>
          <cell r="Q60">
            <v>1.0325056267184587</v>
          </cell>
          <cell r="Y60" t="str">
            <v>최대치 =</v>
          </cell>
          <cell r="Z60" t="str">
            <v>1.0233097390739 x 13192.15 =</v>
          </cell>
          <cell r="AD60">
            <v>13499.656325124113</v>
          </cell>
          <cell r="AE60" t="str">
            <v>[A]</v>
          </cell>
        </row>
        <row r="61">
          <cell r="G61" t="str">
            <v>비대칭치 =</v>
          </cell>
          <cell r="H61" t="str">
            <v>1.03250562671846 x  =</v>
          </cell>
          <cell r="P61">
            <v>1345.2887512540417</v>
          </cell>
          <cell r="Q61" t="str">
            <v>[A]</v>
          </cell>
        </row>
        <row r="62">
          <cell r="Y62" t="str">
            <v>K3 =</v>
          </cell>
          <cell r="AD62">
            <v>1.0116886309357096</v>
          </cell>
        </row>
        <row r="63">
          <cell r="Y63" t="str">
            <v>비대칭치 =</v>
          </cell>
          <cell r="Z63" t="str">
            <v>1.01168863093571 x 13192.15 =</v>
          </cell>
          <cell r="AD63">
            <v>13346.348914872458</v>
          </cell>
          <cell r="AE63" t="str">
            <v>[A]</v>
          </cell>
        </row>
        <row r="64">
          <cell r="G64" t="str">
            <v>FT (고장점)에서의 고장전류</v>
          </cell>
        </row>
        <row r="65">
          <cell r="G65" t="str">
            <v>% RESISTANCE</v>
          </cell>
          <cell r="H65" t="str">
            <v>% REACTANCE</v>
          </cell>
          <cell r="L65" t="str">
            <v>% IMPEDANCE</v>
          </cell>
        </row>
        <row r="66">
          <cell r="G66" t="str">
            <v>0.736+0.498=  1.264146</v>
          </cell>
          <cell r="H66" t="str">
            <v>1.415+5.979=  7.755746</v>
          </cell>
          <cell r="L66">
            <v>7.86</v>
          </cell>
          <cell r="O66" t="str">
            <v>Is = 1519.34/7.86x100= 19330.03[A]</v>
          </cell>
        </row>
        <row r="68">
          <cell r="H68">
            <v>0.35911007736967598</v>
          </cell>
        </row>
        <row r="69">
          <cell r="G69" t="str">
            <v>K1 =</v>
          </cell>
          <cell r="L69">
            <v>1.3108089695830403</v>
          </cell>
        </row>
        <row r="70">
          <cell r="G70" t="str">
            <v>최대치 =</v>
          </cell>
          <cell r="H70" t="str">
            <v>1.31080896958304 x 19330.0254452926 =</v>
          </cell>
          <cell r="P70">
            <v>25337.97073595797</v>
          </cell>
          <cell r="Q70" t="str">
            <v>[A]</v>
          </cell>
        </row>
        <row r="72">
          <cell r="G72" t="str">
            <v>K3 =</v>
          </cell>
          <cell r="Q72">
            <v>1.1609851363692101</v>
          </cell>
        </row>
        <row r="73">
          <cell r="G73" t="str">
            <v>비대칭치 =</v>
          </cell>
          <cell r="H73" t="str">
            <v>1.16098513636921 x 19330.0254452926 =</v>
          </cell>
          <cell r="P73">
            <v>22441.872227623353</v>
          </cell>
          <cell r="Q73" t="str">
            <v>[A]</v>
          </cell>
        </row>
      </sheetData>
      <sheetData sheetId="6">
        <row r="27">
          <cell r="E27">
            <v>15</v>
          </cell>
          <cell r="G27" t="str">
            <v>600V CV 60 1C-3</v>
          </cell>
          <cell r="H27">
            <v>80</v>
          </cell>
          <cell r="K27" t="str">
            <v>M-603A</v>
          </cell>
          <cell r="L27">
            <v>79.64</v>
          </cell>
          <cell r="O27" t="str">
            <v>R=0.397   X=0.0922</v>
          </cell>
          <cell r="P27" t="str">
            <v>0.397x80x100/0.144/1000=</v>
          </cell>
          <cell r="Q27">
            <v>22.056000000000001</v>
          </cell>
          <cell r="R27" t="str">
            <v>1000/79.64x25+0.0922x80x100/0.144/1000=</v>
          </cell>
          <cell r="S27">
            <v>319.03500000000003</v>
          </cell>
          <cell r="T27" t="str">
            <v>22.056+319.035i</v>
          </cell>
          <cell r="Y27">
            <v>22.056000000000001</v>
          </cell>
          <cell r="Z27">
            <v>319.03500000000003</v>
          </cell>
          <cell r="AA27" t="str">
            <v>22.056+319.035i</v>
          </cell>
          <cell r="AC27"/>
          <cell r="AE27">
            <v>2.2000000000000001E-4</v>
          </cell>
          <cell r="AF27">
            <v>3.0999999999999999E-3</v>
          </cell>
          <cell r="AG27" t="str">
            <v>2.2E-004+3.1E-003i</v>
          </cell>
          <cell r="AJ27">
            <v>2.2000000000000001E-4</v>
          </cell>
          <cell r="AK27">
            <v>3.0999999999999999E-3</v>
          </cell>
          <cell r="AL27" t="str">
            <v>2.2E-004+3.1E-003i</v>
          </cell>
          <cell r="AM27">
            <v>5.0999999999999997E-2</v>
          </cell>
          <cell r="AN27">
            <v>7.4999999999999997E-2</v>
          </cell>
          <cell r="AO27">
            <v>6.2</v>
          </cell>
          <cell r="AP27">
            <v>9.1170000000000009</v>
          </cell>
          <cell r="AQ27">
            <v>11.025</v>
          </cell>
          <cell r="AR27">
            <v>13780.861678004532</v>
          </cell>
          <cell r="AS27">
            <v>1.3941723493201996E-2</v>
          </cell>
          <cell r="AT27">
            <v>1.0138458694428873</v>
          </cell>
          <cell r="AU27">
            <v>13971.669689608672</v>
          </cell>
          <cell r="AV27">
            <v>1.0069348750397824</v>
          </cell>
          <cell r="AW27">
            <v>13876.430231682019</v>
          </cell>
        </row>
        <row r="28">
          <cell r="E28">
            <v>16</v>
          </cell>
          <cell r="G28" t="str">
            <v>600V CV 60 1C-3</v>
          </cell>
          <cell r="H28">
            <v>80</v>
          </cell>
          <cell r="K28" t="str">
            <v>M-603B</v>
          </cell>
          <cell r="L28">
            <v>79.64</v>
          </cell>
          <cell r="O28" t="str">
            <v>R=0.397   X=0.0922</v>
          </cell>
          <cell r="P28" t="str">
            <v>0.397x80x100/0.144/1000=</v>
          </cell>
          <cell r="Q28">
            <v>22.056000000000001</v>
          </cell>
          <cell r="R28" t="str">
            <v>1000/79.64x25+0.0922x80x100/0.144/1000=</v>
          </cell>
          <cell r="S28">
            <v>319.03500000000003</v>
          </cell>
          <cell r="T28" t="str">
            <v>22.056+319.035i</v>
          </cell>
          <cell r="Y28">
            <v>22.056000000000001</v>
          </cell>
          <cell r="Z28">
            <v>319.03500000000003</v>
          </cell>
          <cell r="AA28" t="str">
            <v>22.056+319.035i</v>
          </cell>
          <cell r="AC28"/>
          <cell r="AE28">
            <v>2.2000000000000001E-4</v>
          </cell>
          <cell r="AF28">
            <v>3.0999999999999999E-3</v>
          </cell>
          <cell r="AG28" t="str">
            <v>2.2E-004+3.1E-003i</v>
          </cell>
          <cell r="AJ28">
            <v>2.2000000000000001E-4</v>
          </cell>
          <cell r="AK28">
            <v>3.0999999999999999E-3</v>
          </cell>
          <cell r="AL28" t="str">
            <v>2.2E-004+3.1E-003i</v>
          </cell>
          <cell r="AM28">
            <v>5.0999999999999997E-2</v>
          </cell>
          <cell r="AN28">
            <v>7.4999999999999997E-2</v>
          </cell>
          <cell r="AO28">
            <v>6.2</v>
          </cell>
          <cell r="AP28">
            <v>9.1170000000000009</v>
          </cell>
          <cell r="AQ28">
            <v>11.025</v>
          </cell>
          <cell r="AR28">
            <v>13780.861678004532</v>
          </cell>
          <cell r="AS28">
            <v>1.3941723493201996E-2</v>
          </cell>
          <cell r="AT28">
            <v>1.0138458694428873</v>
          </cell>
          <cell r="AU28">
            <v>13971.669689608672</v>
          </cell>
          <cell r="AV28">
            <v>1.0069348750397824</v>
          </cell>
          <cell r="AW28">
            <v>13876.430231682019</v>
          </cell>
        </row>
        <row r="29">
          <cell r="E29">
            <v>17</v>
          </cell>
          <cell r="G29" t="str">
            <v>600V CV 60 1C-3</v>
          </cell>
          <cell r="H29">
            <v>80</v>
          </cell>
          <cell r="K29" t="str">
            <v>M-603C</v>
          </cell>
          <cell r="L29">
            <v>79.64</v>
          </cell>
          <cell r="O29" t="str">
            <v>R=0.397   X=0.0922</v>
          </cell>
          <cell r="P29" t="str">
            <v>0.397x80x100/0.144/1000=</v>
          </cell>
          <cell r="Q29">
            <v>22.056000000000001</v>
          </cell>
          <cell r="R29" t="str">
            <v>1000/79.64x25+0.0922x80x100/0.144/1000=</v>
          </cell>
          <cell r="S29">
            <v>319.03500000000003</v>
          </cell>
          <cell r="T29" t="str">
            <v>22.056+319.035i</v>
          </cell>
          <cell r="Y29">
            <v>22.056000000000001</v>
          </cell>
          <cell r="Z29">
            <v>319.03500000000003</v>
          </cell>
          <cell r="AA29" t="str">
            <v>22.056+319.035i</v>
          </cell>
          <cell r="AC29"/>
          <cell r="AE29">
            <v>2.2000000000000001E-4</v>
          </cell>
          <cell r="AF29">
            <v>3.0999999999999999E-3</v>
          </cell>
          <cell r="AG29" t="str">
            <v>2.2E-004+3.1E-003i</v>
          </cell>
          <cell r="AJ29">
            <v>2.2000000000000001E-4</v>
          </cell>
          <cell r="AK29">
            <v>3.0999999999999999E-3</v>
          </cell>
          <cell r="AL29" t="str">
            <v>2.2E-004+3.1E-003i</v>
          </cell>
          <cell r="AM29">
            <v>5.0999999999999997E-2</v>
          </cell>
          <cell r="AN29">
            <v>7.4999999999999997E-2</v>
          </cell>
          <cell r="AO29">
            <v>6.2</v>
          </cell>
          <cell r="AP29">
            <v>9.1170000000000009</v>
          </cell>
          <cell r="AQ29">
            <v>11.025</v>
          </cell>
          <cell r="AR29">
            <v>13780.861678004532</v>
          </cell>
          <cell r="AS29">
            <v>1.3941723493201996E-2</v>
          </cell>
          <cell r="AT29">
            <v>1.0138458694428873</v>
          </cell>
          <cell r="AU29">
            <v>13971.669689608672</v>
          </cell>
          <cell r="AV29">
            <v>1.0069348750397824</v>
          </cell>
          <cell r="AW29">
            <v>13876.430231682019</v>
          </cell>
        </row>
        <row r="30">
          <cell r="E30">
            <v>18</v>
          </cell>
          <cell r="G30" t="str">
            <v>600V CV 100 1C-4</v>
          </cell>
          <cell r="H30">
            <v>80</v>
          </cell>
          <cell r="K30" t="str">
            <v>M-609A</v>
          </cell>
          <cell r="L30">
            <v>107.28</v>
          </cell>
          <cell r="O30" t="str">
            <v>R=0.234   X=0.124</v>
          </cell>
          <cell r="P30" t="str">
            <v>0.234x80x100/0.144/1000=</v>
          </cell>
          <cell r="Q30">
            <v>13</v>
          </cell>
          <cell r="R30" t="str">
            <v>1000/107.28x25+0.124x80x100/0.144/1000=</v>
          </cell>
          <cell r="S30">
            <v>239.92400000000001</v>
          </cell>
          <cell r="T30" t="str">
            <v>13+239.924i</v>
          </cell>
          <cell r="Y30">
            <v>13</v>
          </cell>
          <cell r="Z30">
            <v>239.92400000000001</v>
          </cell>
          <cell r="AA30" t="str">
            <v>13+239.924i</v>
          </cell>
          <cell r="AC30"/>
          <cell r="AE30">
            <v>2.3000000000000001E-4</v>
          </cell>
          <cell r="AF30">
            <v>4.1999999999999997E-3</v>
          </cell>
          <cell r="AG30" t="str">
            <v>2.3E-004+4.2E-003i</v>
          </cell>
          <cell r="AJ30">
            <v>2.3000000000000001E-4</v>
          </cell>
          <cell r="AK30">
            <v>4.1999999999999997E-3</v>
          </cell>
          <cell r="AL30" t="str">
            <v>2.3E-004+4.2E-003i</v>
          </cell>
          <cell r="AM30">
            <v>5.0999999999999997E-2</v>
          </cell>
          <cell r="AN30">
            <v>7.3999999999999996E-2</v>
          </cell>
          <cell r="AO30">
            <v>6.3140000000000001</v>
          </cell>
          <cell r="AP30">
            <v>9.1620000000000008</v>
          </cell>
          <cell r="AQ30">
            <v>11.127000000000001</v>
          </cell>
          <cell r="AR30">
            <v>13654.534016356609</v>
          </cell>
          <cell r="AS30">
            <v>1.3166725399827113E-2</v>
          </cell>
          <cell r="AT30">
            <v>1.0130811669356283</v>
          </cell>
          <cell r="AU30">
            <v>13833.151255252786</v>
          </cell>
          <cell r="AV30">
            <v>1.0065512433297561</v>
          </cell>
          <cell r="AW30">
            <v>13743.988191252192</v>
          </cell>
        </row>
        <row r="31">
          <cell r="E31">
            <v>19</v>
          </cell>
          <cell r="G31" t="str">
            <v>600V CV 100 1C-4</v>
          </cell>
          <cell r="H31">
            <v>80</v>
          </cell>
          <cell r="K31" t="str">
            <v>M-609B</v>
          </cell>
          <cell r="L31">
            <v>107.28</v>
          </cell>
          <cell r="O31" t="str">
            <v>R=0.234   X=0.124</v>
          </cell>
          <cell r="P31" t="str">
            <v>0.234x80x100/0.144/1000=</v>
          </cell>
          <cell r="Q31">
            <v>13</v>
          </cell>
          <cell r="R31" t="str">
            <v>1000/107.28x25+0.124x80x100/0.144/1000=</v>
          </cell>
          <cell r="S31">
            <v>239.92400000000001</v>
          </cell>
          <cell r="T31" t="str">
            <v>13+239.924i</v>
          </cell>
          <cell r="Y31">
            <v>0</v>
          </cell>
          <cell r="Z31">
            <v>0</v>
          </cell>
          <cell r="AA31" t="str">
            <v>0</v>
          </cell>
          <cell r="AC31">
            <v>19</v>
          </cell>
          <cell r="AE31">
            <v>0</v>
          </cell>
          <cell r="AF31">
            <v>0</v>
          </cell>
          <cell r="AG31" t="str">
            <v>0</v>
          </cell>
          <cell r="AJ31">
            <v>2.3000000000000001E-4</v>
          </cell>
          <cell r="AK31">
            <v>4.1999999999999997E-3</v>
          </cell>
          <cell r="AL31" t="str">
            <v>2.3E-004+4.2E-003i</v>
          </cell>
          <cell r="AM31">
            <v>5.0999999999999997E-2</v>
          </cell>
          <cell r="AN31">
            <v>7.3999999999999996E-2</v>
          </cell>
          <cell r="AO31">
            <v>6.3140000000000001</v>
          </cell>
          <cell r="AP31">
            <v>9.1620000000000008</v>
          </cell>
          <cell r="AQ31">
            <v>11.127000000000001</v>
          </cell>
          <cell r="AR31">
            <v>13654.534016356609</v>
          </cell>
          <cell r="AS31">
            <v>1.3166725399827113E-2</v>
          </cell>
          <cell r="AT31">
            <v>1.0130811669356283</v>
          </cell>
          <cell r="AU31">
            <v>13833.151255252786</v>
          </cell>
          <cell r="AV31">
            <v>1.0065512433297561</v>
          </cell>
          <cell r="AW31">
            <v>13743.988191252192</v>
          </cell>
        </row>
        <row r="48">
          <cell r="AD48" t="str">
            <v>계</v>
          </cell>
          <cell r="AE48">
            <v>5.0999999999999997E-2</v>
          </cell>
          <cell r="AF48">
            <v>7.3999999999999996E-2</v>
          </cell>
          <cell r="AG48" t="str">
            <v>5.1E-002+7.4E-002i</v>
          </cell>
        </row>
        <row r="51">
          <cell r="G51" t="str">
            <v>변압기 1차측 (고장점)에서의 고장전류</v>
          </cell>
        </row>
        <row r="52">
          <cell r="G52" t="str">
            <v>전원측 임피던스14.5% 환산치( 14.5x1000/40000 = 0.363=3.0146E-002+0.361746i )와 선로임피던스를 합성하면</v>
          </cell>
          <cell r="Y52" t="str">
            <v>F19 (고장점)에서의 고장전류</v>
          </cell>
        </row>
        <row r="53">
          <cell r="G53" t="str">
            <v>% RESISTANCE</v>
          </cell>
          <cell r="H53" t="str">
            <v>% REACTANCE</v>
          </cell>
          <cell r="L53" t="str">
            <v>% IMPEDANCE</v>
          </cell>
          <cell r="AD53" t="str">
            <v>% ADMITTANCE 합성값</v>
          </cell>
          <cell r="AE53">
            <v>5.0999999999999997E-2</v>
          </cell>
          <cell r="AF53">
            <v>7.3999999999999996E-2</v>
          </cell>
          <cell r="AG53" t="str">
            <v>5.1E-002+7.4E-002i</v>
          </cell>
        </row>
        <row r="54">
          <cell r="G54" t="str">
            <v>0.030146+0= 0</v>
          </cell>
          <cell r="H54" t="str">
            <v>0.361746+0= 0</v>
          </cell>
          <cell r="L54">
            <v>0</v>
          </cell>
          <cell r="O54" t="e">
            <v>#DIV/0!</v>
          </cell>
          <cell r="AD54" t="str">
            <v>% IMPEDANCE 병렬분 합</v>
          </cell>
          <cell r="AE54">
            <v>6.3140000000000001</v>
          </cell>
          <cell r="AF54">
            <v>9.1620000000000008</v>
          </cell>
          <cell r="AG54" t="str">
            <v>6.314+9.162i</v>
          </cell>
        </row>
        <row r="55">
          <cell r="R55" t="e">
            <v>#DIV/0!</v>
          </cell>
          <cell r="Y55" t="str">
            <v>% RESISTANCE</v>
          </cell>
          <cell r="Z55" t="str">
            <v>% REACTANCE</v>
          </cell>
          <cell r="AA55" t="str">
            <v>% IMPEDANCE</v>
          </cell>
        </row>
        <row r="56">
          <cell r="H56" t="e">
            <v>#DIV/0!</v>
          </cell>
          <cell r="Y56" t="str">
            <v>0.030146+6.314=  6.314</v>
          </cell>
          <cell r="Z56" t="str">
            <v>0.361746+9.162=  9.162</v>
          </cell>
          <cell r="AA56">
            <v>11.127000000000001</v>
          </cell>
          <cell r="AD56" t="str">
            <v>Is = 1519.34/11.127x100= 13654.53[A]</v>
          </cell>
          <cell r="AG56">
            <v>13654.53</v>
          </cell>
        </row>
        <row r="57">
          <cell r="G57" t="str">
            <v>K1 =</v>
          </cell>
          <cell r="L57" t="e">
            <v>#DIV/0!</v>
          </cell>
        </row>
        <row r="58">
          <cell r="G58" t="str">
            <v>최대치 =</v>
          </cell>
          <cell r="H58" t="e">
            <v>#DIV/0!</v>
          </cell>
          <cell r="P58" t="e">
            <v>#DIV/0!</v>
          </cell>
          <cell r="Q58" t="str">
            <v>[A]</v>
          </cell>
          <cell r="Z58">
            <v>1.3166725399827113E-2</v>
          </cell>
        </row>
        <row r="59">
          <cell r="Y59" t="str">
            <v>K1 =</v>
          </cell>
          <cell r="AD59">
            <v>1.0130811669356283</v>
          </cell>
        </row>
        <row r="60">
          <cell r="G60" t="str">
            <v>K3 =</v>
          </cell>
          <cell r="Q60" t="e">
            <v>#DIV/0!</v>
          </cell>
          <cell r="Y60" t="str">
            <v>최대치 =</v>
          </cell>
          <cell r="Z60" t="str">
            <v>1.01308116693563 x 13654.53 =</v>
          </cell>
          <cell r="AD60">
            <v>13833.151255252786</v>
          </cell>
          <cell r="AE60" t="str">
            <v>[A]</v>
          </cell>
        </row>
        <row r="61">
          <cell r="G61" t="str">
            <v>비대칭치 =</v>
          </cell>
          <cell r="H61" t="e">
            <v>#DIV/0!</v>
          </cell>
          <cell r="P61" t="e">
            <v>#DIV/0!</v>
          </cell>
          <cell r="Q61" t="str">
            <v>[A]</v>
          </cell>
        </row>
        <row r="62">
          <cell r="Y62" t="str">
            <v>K3 =</v>
          </cell>
          <cell r="AD62">
            <v>1.0065512433297561</v>
          </cell>
        </row>
        <row r="63">
          <cell r="Y63" t="str">
            <v>비대칭치 =</v>
          </cell>
          <cell r="Z63" t="str">
            <v>1.00655124332976 x 13654.53 =</v>
          </cell>
          <cell r="AD63">
            <v>13743.988191252192</v>
          </cell>
          <cell r="AE63" t="str">
            <v>[A]</v>
          </cell>
        </row>
        <row r="64">
          <cell r="G64" t="str">
            <v>FT (고장점)에서의 고장전류</v>
          </cell>
        </row>
        <row r="65">
          <cell r="G65" t="str">
            <v>% RESISTANCE</v>
          </cell>
          <cell r="H65" t="str">
            <v>% REACTANCE</v>
          </cell>
          <cell r="L65" t="str">
            <v>% IMPEDANCE</v>
          </cell>
        </row>
        <row r="66">
          <cell r="G66" t="e">
            <v>#REF!</v>
          </cell>
          <cell r="H66" t="e">
            <v>#REF!</v>
          </cell>
          <cell r="L66" t="e">
            <v>#REF!</v>
          </cell>
          <cell r="O66" t="e">
            <v>#REF!</v>
          </cell>
        </row>
        <row r="68">
          <cell r="H68" t="e">
            <v>#REF!</v>
          </cell>
        </row>
        <row r="69">
          <cell r="G69" t="str">
            <v>K1 =</v>
          </cell>
          <cell r="L69" t="e">
            <v>#REF!</v>
          </cell>
        </row>
        <row r="70">
          <cell r="G70" t="str">
            <v>최대치 =</v>
          </cell>
          <cell r="H70" t="e">
            <v>#REF!</v>
          </cell>
          <cell r="P70" t="e">
            <v>#REF!</v>
          </cell>
          <cell r="Q70" t="str">
            <v>[A]</v>
          </cell>
        </row>
        <row r="72">
          <cell r="G72" t="str">
            <v>K3 =</v>
          </cell>
          <cell r="Q72" t="e">
            <v>#REF!</v>
          </cell>
        </row>
        <row r="73">
          <cell r="G73" t="str">
            <v>비대칭치 =</v>
          </cell>
          <cell r="H73" t="e">
            <v>#REF!</v>
          </cell>
          <cell r="P73" t="e">
            <v>#REF!</v>
          </cell>
          <cell r="Q73" t="str">
            <v>[A]</v>
          </cell>
        </row>
      </sheetData>
      <sheetData sheetId="7"/>
      <sheetData sheetId="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t_man"/>
      <sheetName val="IMP(MAIN)"/>
      <sheetName val="IMP (REACTOR)"/>
    </sheetNames>
    <definedNames>
      <definedName name="In_Vat" refersTo="#REF!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위대가"/>
    </sheetNames>
    <sheetDataSet>
      <sheetData sheetId="0" refreshError="1">
        <row r="732">
          <cell r="A732" t="str">
            <v>K02</v>
          </cell>
          <cell r="B732">
            <v>47</v>
          </cell>
          <cell r="D732" t="str">
            <v>제 47 호표</v>
          </cell>
          <cell r="E732" t="str">
            <v>프라임코팅</v>
          </cell>
          <cell r="H732" t="str">
            <v>MC-1</v>
          </cell>
          <cell r="L732" t="str">
            <v>근거 : 건설12-11</v>
          </cell>
          <cell r="Q732" t="str">
            <v>단위 : 100m2</v>
          </cell>
        </row>
        <row r="733">
          <cell r="A733" t="str">
            <v xml:space="preserve"> </v>
          </cell>
          <cell r="D733" t="str">
            <v>명    칭</v>
          </cell>
          <cell r="E733" t="str">
            <v>규   격</v>
          </cell>
          <cell r="F733" t="str">
            <v>단  위</v>
          </cell>
          <cell r="G733" t="str">
            <v>수  량</v>
          </cell>
          <cell r="H733" t="str">
            <v>직접</v>
          </cell>
          <cell r="I733" t="str">
            <v>재료비</v>
          </cell>
          <cell r="J733" t="str">
            <v>간접</v>
          </cell>
          <cell r="K733" t="str">
            <v>재료비</v>
          </cell>
          <cell r="L733" t="str">
            <v>직접</v>
          </cell>
          <cell r="M733" t="str">
            <v>노무비</v>
          </cell>
          <cell r="N733" t="str">
            <v>경</v>
          </cell>
          <cell r="O733" t="str">
            <v>비</v>
          </cell>
          <cell r="P733" t="str">
            <v>계</v>
          </cell>
          <cell r="Q733" t="str">
            <v>비    고</v>
          </cell>
        </row>
        <row r="734">
          <cell r="A734" t="str">
            <v xml:space="preserve"> </v>
          </cell>
          <cell r="H734" t="str">
            <v>단가</v>
          </cell>
          <cell r="I734" t="str">
            <v>금액</v>
          </cell>
          <cell r="J734" t="str">
            <v>단가</v>
          </cell>
          <cell r="K734" t="str">
            <v>금액</v>
          </cell>
          <cell r="L734" t="str">
            <v>단가</v>
          </cell>
          <cell r="M734" t="str">
            <v>금액</v>
          </cell>
          <cell r="N734" t="str">
            <v>단가</v>
          </cell>
          <cell r="O734" t="str">
            <v>금액</v>
          </cell>
        </row>
        <row r="735">
          <cell r="A735" t="str">
            <v>I005</v>
          </cell>
          <cell r="B735">
            <v>0.38</v>
          </cell>
          <cell r="D735" t="str">
            <v>아스팔트</v>
          </cell>
          <cell r="E735" t="str">
            <v>MC-1</v>
          </cell>
          <cell r="F735" t="str">
            <v>d/m</v>
          </cell>
          <cell r="G735">
            <v>0.38</v>
          </cell>
          <cell r="H735">
            <v>38000</v>
          </cell>
          <cell r="I735">
            <v>14440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14440</v>
          </cell>
        </row>
        <row r="736">
          <cell r="A736" t="str">
            <v>r036</v>
          </cell>
          <cell r="B736">
            <v>0.04</v>
          </cell>
          <cell r="D736" t="str">
            <v>포장공</v>
          </cell>
          <cell r="E736">
            <v>0</v>
          </cell>
          <cell r="F736" t="str">
            <v>인</v>
          </cell>
          <cell r="G736">
            <v>0.04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68200</v>
          </cell>
          <cell r="M736">
            <v>2728</v>
          </cell>
          <cell r="N736">
            <v>0</v>
          </cell>
          <cell r="O736">
            <v>0</v>
          </cell>
          <cell r="P736">
            <v>2728</v>
          </cell>
        </row>
        <row r="737">
          <cell r="A737" t="str">
            <v>r010</v>
          </cell>
          <cell r="B737">
            <v>0.12</v>
          </cell>
          <cell r="D737" t="str">
            <v>보통인부</v>
          </cell>
          <cell r="E737">
            <v>0</v>
          </cell>
          <cell r="F737" t="str">
            <v>인</v>
          </cell>
          <cell r="G737">
            <v>0.12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34900</v>
          </cell>
          <cell r="M737">
            <v>4188</v>
          </cell>
          <cell r="N737">
            <v>0</v>
          </cell>
          <cell r="O737">
            <v>0</v>
          </cell>
          <cell r="P737">
            <v>4188</v>
          </cell>
        </row>
        <row r="742">
          <cell r="A742" t="str">
            <v xml:space="preserve"> </v>
          </cell>
        </row>
        <row r="743">
          <cell r="A743" t="str">
            <v xml:space="preserve"> </v>
          </cell>
        </row>
        <row r="744">
          <cell r="A744" t="str">
            <v xml:space="preserve"> </v>
          </cell>
        </row>
        <row r="745">
          <cell r="A745" t="str">
            <v xml:space="preserve"> </v>
          </cell>
          <cell r="C745" t="str">
            <v>K02</v>
          </cell>
          <cell r="D745" t="str">
            <v>계</v>
          </cell>
          <cell r="E745" t="str">
            <v>제 47 호표</v>
          </cell>
          <cell r="I745">
            <v>14440</v>
          </cell>
          <cell r="K745">
            <v>0</v>
          </cell>
          <cell r="M745">
            <v>6916</v>
          </cell>
          <cell r="O745">
            <v>0</v>
          </cell>
          <cell r="P745">
            <v>21356</v>
          </cell>
        </row>
        <row r="1516">
          <cell r="A1516" t="str">
            <v>O03</v>
          </cell>
          <cell r="B1516">
            <v>101</v>
          </cell>
          <cell r="D1516" t="str">
            <v>제 101 호표</v>
          </cell>
          <cell r="E1516" t="str">
            <v>인력 터파기(풍화암 및 연암)</v>
          </cell>
          <cell r="H1516" t="str">
            <v>인력(2-3)</v>
          </cell>
          <cell r="L1516" t="str">
            <v>근거 : 토공3-1</v>
          </cell>
          <cell r="Q1516" t="str">
            <v>단위 :㎥</v>
          </cell>
        </row>
        <row r="1517">
          <cell r="A1517" t="str">
            <v xml:space="preserve"> </v>
          </cell>
          <cell r="D1517" t="str">
            <v>명    칭</v>
          </cell>
          <cell r="E1517" t="str">
            <v>규   격</v>
          </cell>
          <cell r="F1517" t="str">
            <v>단  위</v>
          </cell>
          <cell r="G1517" t="str">
            <v>수  량</v>
          </cell>
          <cell r="H1517" t="str">
            <v>직접</v>
          </cell>
          <cell r="I1517" t="str">
            <v>재료비</v>
          </cell>
          <cell r="J1517" t="str">
            <v>간접</v>
          </cell>
          <cell r="K1517" t="str">
            <v>재료비</v>
          </cell>
          <cell r="L1517" t="str">
            <v>직접</v>
          </cell>
          <cell r="M1517" t="str">
            <v>노무비</v>
          </cell>
          <cell r="N1517" t="str">
            <v>경</v>
          </cell>
          <cell r="O1517" t="str">
            <v>비</v>
          </cell>
          <cell r="P1517" t="str">
            <v>계</v>
          </cell>
          <cell r="Q1517" t="str">
            <v>비    고</v>
          </cell>
        </row>
        <row r="1518">
          <cell r="A1518" t="str">
            <v xml:space="preserve"> </v>
          </cell>
          <cell r="H1518" t="str">
            <v>단가</v>
          </cell>
          <cell r="I1518" t="str">
            <v>금액</v>
          </cell>
          <cell r="J1518" t="str">
            <v>단가</v>
          </cell>
          <cell r="K1518" t="str">
            <v>금액</v>
          </cell>
          <cell r="L1518" t="str">
            <v>단가</v>
          </cell>
          <cell r="M1518" t="str">
            <v>금액</v>
          </cell>
          <cell r="N1518" t="str">
            <v>단가</v>
          </cell>
          <cell r="O1518" t="str">
            <v>금액</v>
          </cell>
        </row>
        <row r="1519">
          <cell r="A1519" t="str">
            <v>r010</v>
          </cell>
          <cell r="B1519">
            <v>1</v>
          </cell>
          <cell r="D1519" t="str">
            <v>보통인부</v>
          </cell>
          <cell r="E1519">
            <v>0</v>
          </cell>
          <cell r="F1519" t="str">
            <v>인</v>
          </cell>
          <cell r="G1519">
            <v>1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  <cell r="L1519">
            <v>34900</v>
          </cell>
          <cell r="M1519">
            <v>34900</v>
          </cell>
          <cell r="N1519">
            <v>0</v>
          </cell>
          <cell r="O1519">
            <v>0</v>
          </cell>
          <cell r="P1519">
            <v>34900</v>
          </cell>
          <cell r="Q1519" t="str">
            <v>주위에 장애물이 있을경우</v>
          </cell>
        </row>
        <row r="1520">
          <cell r="A1520" t="str">
            <v>R037</v>
          </cell>
          <cell r="B1520">
            <v>2</v>
          </cell>
          <cell r="D1520" t="str">
            <v>할석공</v>
          </cell>
          <cell r="E1520">
            <v>0</v>
          </cell>
          <cell r="F1520" t="str">
            <v>인</v>
          </cell>
          <cell r="G1520">
            <v>2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  <cell r="L1520">
            <v>65700</v>
          </cell>
          <cell r="M1520">
            <v>131400</v>
          </cell>
          <cell r="N1520">
            <v>0</v>
          </cell>
          <cell r="O1520">
            <v>0</v>
          </cell>
          <cell r="P1520">
            <v>131400</v>
          </cell>
          <cell r="Q1520" t="str">
            <v>50%까지 할증가능</v>
          </cell>
        </row>
        <row r="1528">
          <cell r="A1528" t="str">
            <v xml:space="preserve"> </v>
          </cell>
        </row>
        <row r="1529">
          <cell r="A1529" t="str">
            <v xml:space="preserve"> </v>
          </cell>
          <cell r="C1529" t="str">
            <v>O03</v>
          </cell>
          <cell r="D1529" t="str">
            <v>계</v>
          </cell>
          <cell r="E1529" t="str">
            <v>제 101 호표</v>
          </cell>
          <cell r="I1529">
            <v>0</v>
          </cell>
          <cell r="K1529">
            <v>0</v>
          </cell>
          <cell r="M1529">
            <v>166300</v>
          </cell>
          <cell r="O1529">
            <v>0</v>
          </cell>
          <cell r="P1529">
            <v>166300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계장내역서(실행)"/>
      <sheetName val="집계표"/>
      <sheetName val="내역서"/>
      <sheetName val="비교"/>
      <sheetName val="DCS"/>
      <sheetName val="Sheet2"/>
      <sheetName val="Sheet3"/>
      <sheetName val="내역8"/>
      <sheetName val="2공구산출내역"/>
      <sheetName val="70%"/>
      <sheetName val="BEND LOSS"/>
      <sheetName val="전선 및 전선관"/>
      <sheetName val="WORK"/>
      <sheetName val="ilch"/>
      <sheetName val="IMP(MAIN)"/>
      <sheetName val="IMP (REACTOR)"/>
      <sheetName val="data2"/>
      <sheetName val="물가자료"/>
      <sheetName val="기둥(원형)"/>
    </sheetNames>
    <definedNames>
      <definedName name="ISO_정렬"/>
      <definedName name="등록_시작"/>
      <definedName name="등록_취소"/>
      <definedName name="메인_시작"/>
      <definedName name="물량집계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AGE"/>
      <sheetName val="Y-WORK"/>
      <sheetName val="ITEM"/>
      <sheetName val="단가비교표"/>
      <sheetName val="- INFORMATION -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7"/>
      <sheetName val="기본DATA"/>
      <sheetName val="Testing"/>
      <sheetName val="WORK"/>
      <sheetName val="3BL공동구 수량"/>
      <sheetName val="노무비(첨부4-4)"/>
      <sheetName val="XXXXXX"/>
      <sheetName val="표지"/>
      <sheetName val="1.수변전설비공사"/>
      <sheetName val="2. 동력설비 공사"/>
      <sheetName val="3. 조명설비공사"/>
      <sheetName val="4. 접지설비공사"/>
      <sheetName val="5. 통신설비 공사"/>
      <sheetName val="6. 전기방식설비공사"/>
      <sheetName val="6.전기방식 설비공사(2)"/>
      <sheetName val="7.방호설비공사"/>
      <sheetName val="8.가설전기공사"/>
      <sheetName val="산출근거"/>
      <sheetName val="BID"/>
      <sheetName val="YES"/>
    </sheetNames>
    <sheetDataSet>
      <sheetData sheetId="0"/>
      <sheetData sheetId="1" refreshError="1"/>
      <sheetData sheetId="2">
        <row r="11">
          <cell r="A11">
            <v>1</v>
          </cell>
          <cell r="B11" t="str">
            <v>[동력] 1. 인입 및 전력간선 설비공사</v>
          </cell>
          <cell r="C11" t="str">
            <v>동력</v>
          </cell>
          <cell r="D11">
            <v>1</v>
          </cell>
          <cell r="E11" t="str">
            <v>인입 및 전력간선</v>
          </cell>
          <cell r="F11" t="str">
            <v>설비공사</v>
          </cell>
        </row>
        <row r="12">
          <cell r="A12">
            <v>2</v>
          </cell>
          <cell r="B12" t="str">
            <v>[동력] 2. 분뇨처리시설 전력 설비공사</v>
          </cell>
          <cell r="C12" t="str">
            <v>동력</v>
          </cell>
          <cell r="D12">
            <v>2</v>
          </cell>
          <cell r="E12" t="str">
            <v>분뇨처리시설 전력</v>
          </cell>
          <cell r="F12" t="str">
            <v>설비공사</v>
          </cell>
          <cell r="G12">
            <v>1</v>
          </cell>
        </row>
        <row r="13">
          <cell r="A13">
            <v>3</v>
          </cell>
          <cell r="B13" t="str">
            <v>[동력] 3. 음식물 처리시설 전력 설비공사</v>
          </cell>
          <cell r="C13" t="str">
            <v>동력</v>
          </cell>
          <cell r="D13">
            <v>3</v>
          </cell>
          <cell r="E13" t="str">
            <v>음식물 처리시설 전력</v>
          </cell>
          <cell r="F13" t="str">
            <v>설비공사</v>
          </cell>
          <cell r="G13">
            <v>2</v>
          </cell>
        </row>
        <row r="14">
          <cell r="A14">
            <v>4</v>
          </cell>
          <cell r="B14" t="str">
            <v>[동력] 4. 퇴비화 전력 설비공사</v>
          </cell>
          <cell r="C14" t="str">
            <v>동력</v>
          </cell>
          <cell r="D14">
            <v>4</v>
          </cell>
          <cell r="E14" t="str">
            <v>퇴비화 전력</v>
          </cell>
          <cell r="F14" t="str">
            <v>설비공사</v>
          </cell>
          <cell r="G14">
            <v>3</v>
          </cell>
        </row>
        <row r="15">
          <cell r="A15">
            <v>5</v>
          </cell>
          <cell r="B15" t="str">
            <v>[계장] 1. 계측제어 설비공사</v>
          </cell>
          <cell r="C15" t="str">
            <v>계장</v>
          </cell>
          <cell r="D15">
            <v>1</v>
          </cell>
          <cell r="E15" t="str">
            <v>계측제어</v>
          </cell>
          <cell r="F15" t="str">
            <v>설비공사</v>
          </cell>
        </row>
        <row r="16">
          <cell r="A16">
            <v>6</v>
          </cell>
          <cell r="B16" t="str">
            <v>[건축전기] 1. 옥외 외등 설비공사</v>
          </cell>
          <cell r="C16" t="str">
            <v>건축전기</v>
          </cell>
          <cell r="D16">
            <v>1</v>
          </cell>
          <cell r="E16" t="str">
            <v>옥외 외등</v>
          </cell>
          <cell r="F16" t="str">
            <v>설비공사</v>
          </cell>
          <cell r="G16">
            <v>1</v>
          </cell>
        </row>
        <row r="17">
          <cell r="A17">
            <v>7</v>
          </cell>
          <cell r="B17" t="str">
            <v>[건축전기] 2. 처리장동 전등 설비공사</v>
          </cell>
          <cell r="C17" t="str">
            <v>건축전기</v>
          </cell>
          <cell r="D17">
            <v>2</v>
          </cell>
          <cell r="E17" t="str">
            <v>처리장동 전등</v>
          </cell>
          <cell r="F17" t="str">
            <v>설비공사</v>
          </cell>
          <cell r="G17">
            <v>2</v>
          </cell>
        </row>
        <row r="18">
          <cell r="A18">
            <v>8</v>
          </cell>
          <cell r="B18" t="str">
            <v>[건축전기] 3. 처리장동 전열 설비공사</v>
          </cell>
          <cell r="C18" t="str">
            <v>건축전기</v>
          </cell>
          <cell r="D18">
            <v>3</v>
          </cell>
          <cell r="E18" t="str">
            <v>처리장동 전열</v>
          </cell>
          <cell r="F18" t="str">
            <v>설비공사</v>
          </cell>
          <cell r="G18">
            <v>3</v>
          </cell>
        </row>
        <row r="19">
          <cell r="A19">
            <v>9</v>
          </cell>
          <cell r="B19" t="str">
            <v>[건축전기] 4. 처리장동 전화, 방송 설비공사</v>
          </cell>
          <cell r="C19" t="str">
            <v>건축전기</v>
          </cell>
          <cell r="D19">
            <v>4</v>
          </cell>
          <cell r="E19" t="str">
            <v>처리장동 전화, 방송</v>
          </cell>
          <cell r="F19" t="str">
            <v>설비공사</v>
          </cell>
          <cell r="G19">
            <v>4</v>
          </cell>
        </row>
        <row r="20">
          <cell r="A20">
            <v>10</v>
          </cell>
          <cell r="B20" t="str">
            <v>[건축전기] 5. 처리장동 소방 설비공사</v>
          </cell>
          <cell r="C20" t="str">
            <v>건축전기</v>
          </cell>
          <cell r="D20">
            <v>5</v>
          </cell>
          <cell r="E20" t="str">
            <v>처리장동 소방</v>
          </cell>
          <cell r="F20" t="str">
            <v>설비공사</v>
          </cell>
          <cell r="G20">
            <v>4</v>
          </cell>
        </row>
        <row r="21">
          <cell r="A21">
            <v>11</v>
          </cell>
          <cell r="B21" t="str">
            <v>[동력] 5. 기존 인입설비 이설공사</v>
          </cell>
          <cell r="C21" t="str">
            <v>동력</v>
          </cell>
          <cell r="D21">
            <v>5</v>
          </cell>
          <cell r="E21" t="str">
            <v>기존 인입설비</v>
          </cell>
          <cell r="F21" t="str">
            <v>이설공사</v>
          </cell>
        </row>
        <row r="22">
          <cell r="A22">
            <v>12</v>
          </cell>
          <cell r="B22" t="str">
            <v xml:space="preserve">[관급 자재] 1. 관급 자재 </v>
          </cell>
          <cell r="C22" t="str">
            <v>관급 자재</v>
          </cell>
          <cell r="D22">
            <v>1</v>
          </cell>
          <cell r="E22" t="str">
            <v>관급 자재</v>
          </cell>
        </row>
        <row r="23">
          <cell r="A23">
            <v>13</v>
          </cell>
          <cell r="B23" t="str">
            <v>[관급 자재] 2. 계장 관급 자재</v>
          </cell>
          <cell r="C23" t="str">
            <v>관급 자재</v>
          </cell>
          <cell r="D23">
            <v>2</v>
          </cell>
          <cell r="E23" t="str">
            <v>계장</v>
          </cell>
          <cell r="F23" t="str">
            <v>관급 자재</v>
          </cell>
        </row>
        <row r="24">
          <cell r="A24">
            <v>14</v>
          </cell>
          <cell r="B24" t="str">
            <v>일위대가 ; 제1호표 MAN HOLE 1500x1500x1500 (개소당)</v>
          </cell>
          <cell r="C24" t="str">
            <v>제1호표</v>
          </cell>
          <cell r="D24" t="str">
            <v>MAN HOLE</v>
          </cell>
          <cell r="E24" t="str">
            <v>1500x1500x1500</v>
          </cell>
          <cell r="F24" t="str">
            <v>개소</v>
          </cell>
        </row>
        <row r="25">
          <cell r="A25">
            <v>15</v>
          </cell>
          <cell r="B25" t="str">
            <v>일위대가 ; 제2호표 관로굴착 400Wx750D (M당)</v>
          </cell>
          <cell r="C25" t="str">
            <v>제2호표</v>
          </cell>
          <cell r="D25" t="str">
            <v>관로굴착</v>
          </cell>
          <cell r="E25" t="str">
            <v>400Wx750D</v>
          </cell>
          <cell r="F25" t="str">
            <v>M</v>
          </cell>
        </row>
        <row r="26">
          <cell r="A26">
            <v>16</v>
          </cell>
          <cell r="B26" t="str">
            <v>일위대가 ; 제3호표 관로굴착 400Wx1350D (M당)</v>
          </cell>
          <cell r="C26" t="str">
            <v>제3호표</v>
          </cell>
          <cell r="D26" t="str">
            <v>관로굴착</v>
          </cell>
          <cell r="E26" t="str">
            <v>400Wx1350D</v>
          </cell>
          <cell r="F26" t="str">
            <v>M</v>
          </cell>
        </row>
        <row r="27">
          <cell r="A27">
            <v>17</v>
          </cell>
          <cell r="B27" t="str">
            <v>일위대가 ; 제4호표 옥외 보안등 기초 400x800x1000 (개소당)</v>
          </cell>
          <cell r="C27" t="str">
            <v>제4호표</v>
          </cell>
          <cell r="D27" t="str">
            <v>옥외 보안등 기초</v>
          </cell>
          <cell r="E27" t="str">
            <v>400x800x1000</v>
          </cell>
          <cell r="F27" t="str">
            <v>개소</v>
          </cell>
        </row>
        <row r="28">
          <cell r="A28">
            <v>18</v>
          </cell>
          <cell r="B28" t="str">
            <v>일위대가 ;  특고압반 설치 1500kg 이하 (면당)</v>
          </cell>
          <cell r="D28" t="str">
            <v>특고압반 설치</v>
          </cell>
          <cell r="E28" t="str">
            <v>1500kg 이하</v>
          </cell>
          <cell r="F28" t="str">
            <v>면</v>
          </cell>
        </row>
        <row r="29">
          <cell r="A29">
            <v>19</v>
          </cell>
          <cell r="B29" t="str">
            <v>일위대가 ;  TR반 설치(500KVA) 3000kg 이하 (면당)</v>
          </cell>
          <cell r="D29" t="str">
            <v>TR반 설치(500KVA)</v>
          </cell>
          <cell r="E29" t="str">
            <v>3000kg 이하</v>
          </cell>
          <cell r="F29" t="str">
            <v>면</v>
          </cell>
        </row>
        <row r="30">
          <cell r="A30">
            <v>20</v>
          </cell>
          <cell r="B30" t="str">
            <v>일위대가 ;  저압반 설치 1000kg 이하 (면당)</v>
          </cell>
          <cell r="D30" t="str">
            <v>저압반 설치</v>
          </cell>
          <cell r="E30" t="str">
            <v>1000kg 이하</v>
          </cell>
          <cell r="F30" t="str">
            <v>면</v>
          </cell>
        </row>
        <row r="31">
          <cell r="A31">
            <v>21</v>
          </cell>
          <cell r="B31" t="str">
            <v>일위대가 ;  MCC 설치  (면당)</v>
          </cell>
          <cell r="D31" t="str">
            <v>MCC 설치</v>
          </cell>
          <cell r="F31" t="str">
            <v>면</v>
          </cell>
        </row>
        <row r="32">
          <cell r="A32">
            <v>22</v>
          </cell>
          <cell r="B32" t="str">
            <v>일위대가 ;  LOP 설치  (면당)</v>
          </cell>
          <cell r="D32" t="str">
            <v>LOP 설치</v>
          </cell>
          <cell r="F32" t="str">
            <v>면</v>
          </cell>
        </row>
        <row r="33">
          <cell r="A33">
            <v>23</v>
          </cell>
          <cell r="B33" t="str">
            <v>일위대가 ;  수위계 설치 LT (SET당)</v>
          </cell>
          <cell r="D33" t="str">
            <v>수위계 설치</v>
          </cell>
          <cell r="E33" t="str">
            <v>LT</v>
          </cell>
          <cell r="F33" t="str">
            <v>SET</v>
          </cell>
        </row>
        <row r="34">
          <cell r="A34">
            <v>24</v>
          </cell>
          <cell r="B34" t="str">
            <v>일위대가 ;  전자식 유량계 설치 FT (SET당)</v>
          </cell>
          <cell r="D34" t="str">
            <v>전자식 유량계 설치</v>
          </cell>
          <cell r="E34" t="str">
            <v>FT</v>
          </cell>
          <cell r="F34" t="str">
            <v>SET</v>
          </cell>
        </row>
        <row r="35">
          <cell r="A35">
            <v>25</v>
          </cell>
          <cell r="B35" t="str">
            <v>일위대가 ; 제5호표 각종 수신계기류 설치 LS (SET당)</v>
          </cell>
          <cell r="C35" t="str">
            <v>제5호표</v>
          </cell>
          <cell r="D35" t="str">
            <v>각종 수신계기류 설치</v>
          </cell>
          <cell r="E35" t="str">
            <v>LS</v>
          </cell>
          <cell r="F35" t="str">
            <v>SET</v>
          </cell>
        </row>
        <row r="36">
          <cell r="A36">
            <v>26</v>
          </cell>
          <cell r="B36" t="str">
            <v>일위대가 ;  현장 변환기반 설치 Indicate Panel (SET당)</v>
          </cell>
          <cell r="D36" t="str">
            <v>현장 변환기반 설치</v>
          </cell>
          <cell r="E36" t="str">
            <v>Indicate Panel</v>
          </cell>
          <cell r="F36" t="str">
            <v>SET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변압기"/>
      <sheetName val="부하집계"/>
      <sheetName val="부하LOAD"/>
      <sheetName val="발전기 부하"/>
      <sheetName val="발전기"/>
      <sheetName val="BATT"/>
      <sheetName val="동력제어반전기제원표"/>
      <sheetName val="간선 CABLE SIZE"/>
      <sheetName val="부하 CABLE SIZE"/>
      <sheetName val="차단기선정"/>
      <sheetName val="data"/>
      <sheetName val="Sheet10"/>
      <sheetName val="IMP(MAIN)"/>
      <sheetName val="IMP (REACTOR)"/>
      <sheetName val="MACRO(MCC)"/>
      <sheetName val="MOTOR"/>
      <sheetName val="Sheet1"/>
      <sheetName val="TABLE"/>
      <sheetName val="CAL_POH"/>
      <sheetName val="노임단가"/>
      <sheetName val="자재단가"/>
    </sheetNames>
    <sheetDataSet>
      <sheetData sheetId="0" refreshError="1"/>
      <sheetData sheetId="1" refreshError="1"/>
      <sheetData sheetId="2" refreshError="1">
        <row r="4">
          <cell r="C4" t="str">
            <v>1. 분말활성탄접촉조, 약품주입, 혼화지, 응집 및 약품침전지 설비(MCC-100)</v>
          </cell>
        </row>
        <row r="5">
          <cell r="C5" t="str">
            <v xml:space="preserve"> 1) 분말활성탄접촉조 설비</v>
          </cell>
        </row>
        <row r="6">
          <cell r="B6" t="str">
            <v>M-101</v>
          </cell>
          <cell r="C6" t="str">
            <v>분말활성탄 접촉조 원수유입 조절밸브</v>
          </cell>
          <cell r="E6">
            <v>2.2000000000000002</v>
          </cell>
          <cell r="F6">
            <v>5.84</v>
          </cell>
          <cell r="G6">
            <v>3.84</v>
          </cell>
          <cell r="H6">
            <v>2</v>
          </cell>
          <cell r="J6">
            <v>4.4000000000000004</v>
          </cell>
          <cell r="K6">
            <v>7.68</v>
          </cell>
          <cell r="L6">
            <v>0.1</v>
          </cell>
          <cell r="M6">
            <v>0.44000000000000006</v>
          </cell>
          <cell r="P6" t="str">
            <v>F</v>
          </cell>
        </row>
        <row r="7">
          <cell r="B7" t="str">
            <v>M-103</v>
          </cell>
          <cell r="C7" t="str">
            <v>분말활성탄 접촉조 유입밸브실 배수펌프</v>
          </cell>
          <cell r="E7">
            <v>0.75</v>
          </cell>
          <cell r="F7">
            <v>2.5299999999999998</v>
          </cell>
          <cell r="G7">
            <v>1.67</v>
          </cell>
          <cell r="H7">
            <v>1</v>
          </cell>
          <cell r="J7">
            <v>0.75</v>
          </cell>
          <cell r="K7">
            <v>1.67</v>
          </cell>
          <cell r="L7">
            <v>0.1</v>
          </cell>
          <cell r="M7">
            <v>7.5000000000000011E-2</v>
          </cell>
          <cell r="P7" t="str">
            <v>N</v>
          </cell>
        </row>
        <row r="8">
          <cell r="B8" t="str">
            <v>M-104</v>
          </cell>
          <cell r="C8" t="str">
            <v>분말활성탄 접촉조 유출게이트</v>
          </cell>
          <cell r="E8">
            <v>2.2000000000000002</v>
          </cell>
          <cell r="F8">
            <v>5.84</v>
          </cell>
          <cell r="G8">
            <v>3.84</v>
          </cell>
          <cell r="H8">
            <v>2</v>
          </cell>
          <cell r="J8">
            <v>4.4000000000000004</v>
          </cell>
          <cell r="K8">
            <v>7.68</v>
          </cell>
          <cell r="L8">
            <v>0.1</v>
          </cell>
          <cell r="M8">
            <v>0.44000000000000006</v>
          </cell>
          <cell r="P8" t="str">
            <v>F</v>
          </cell>
        </row>
        <row r="9">
          <cell r="C9" t="str">
            <v xml:space="preserve"> 2) 약품 주입 설비</v>
          </cell>
        </row>
        <row r="10">
          <cell r="B10" t="str">
            <v>M-201</v>
          </cell>
          <cell r="C10" t="str">
            <v>ALUM 자동주입장치</v>
          </cell>
          <cell r="E10">
            <v>2</v>
          </cell>
          <cell r="F10">
            <v>5.14</v>
          </cell>
          <cell r="G10">
            <v>3.38</v>
          </cell>
          <cell r="H10">
            <v>1</v>
          </cell>
          <cell r="J10">
            <v>2</v>
          </cell>
          <cell r="K10">
            <v>3.38</v>
          </cell>
          <cell r="L10">
            <v>0.9</v>
          </cell>
          <cell r="M10">
            <v>1.8</v>
          </cell>
          <cell r="P10" t="str">
            <v>F</v>
          </cell>
        </row>
        <row r="11">
          <cell r="B11" t="str">
            <v>M-202</v>
          </cell>
          <cell r="C11" t="str">
            <v>PAC 자동주입장치</v>
          </cell>
          <cell r="E11">
            <v>2</v>
          </cell>
          <cell r="F11">
            <v>5.14</v>
          </cell>
          <cell r="G11">
            <v>3.38</v>
          </cell>
          <cell r="H11">
            <v>1</v>
          </cell>
          <cell r="J11">
            <v>2</v>
          </cell>
          <cell r="K11">
            <v>3.38</v>
          </cell>
          <cell r="L11">
            <v>0.9</v>
          </cell>
          <cell r="M11">
            <v>1.8</v>
          </cell>
          <cell r="P11" t="str">
            <v>F</v>
          </cell>
        </row>
        <row r="12">
          <cell r="B12" t="str">
            <v>M-203</v>
          </cell>
          <cell r="C12" t="str">
            <v>포리머 공급장치</v>
          </cell>
          <cell r="E12">
            <v>4.4000000000000004</v>
          </cell>
          <cell r="F12">
            <v>28.819999999999997</v>
          </cell>
          <cell r="G12">
            <v>18.97</v>
          </cell>
          <cell r="H12">
            <v>1</v>
          </cell>
          <cell r="J12">
            <v>4.4000000000000004</v>
          </cell>
          <cell r="K12">
            <v>18.97</v>
          </cell>
          <cell r="L12">
            <v>0.9</v>
          </cell>
          <cell r="M12">
            <v>3.9600000000000004</v>
          </cell>
          <cell r="P12" t="str">
            <v>F</v>
          </cell>
        </row>
        <row r="13">
          <cell r="B13" t="str">
            <v>M-204</v>
          </cell>
          <cell r="C13" t="str">
            <v>분말활성탄 제어반</v>
          </cell>
          <cell r="E13">
            <v>22.900000000000002</v>
          </cell>
          <cell r="F13">
            <v>61.2</v>
          </cell>
          <cell r="G13">
            <v>40.28</v>
          </cell>
          <cell r="H13">
            <v>1</v>
          </cell>
          <cell r="J13">
            <v>22.900000000000002</v>
          </cell>
          <cell r="K13">
            <v>40.28</v>
          </cell>
          <cell r="L13">
            <v>0.9</v>
          </cell>
          <cell r="M13">
            <v>20.610000000000003</v>
          </cell>
          <cell r="P13" t="str">
            <v>F</v>
          </cell>
        </row>
        <row r="14">
          <cell r="C14" t="str">
            <v>호파 교반기(2.2KWx2, 0.2KWx2)</v>
          </cell>
          <cell r="D14">
            <v>4.8000000000000007</v>
          </cell>
          <cell r="M14">
            <v>0</v>
          </cell>
        </row>
        <row r="15">
          <cell r="C15" t="str">
            <v>진동 장치</v>
          </cell>
          <cell r="D15">
            <v>0.2</v>
          </cell>
        </row>
        <row r="16">
          <cell r="C16" t="str">
            <v>분말활성탄 연속 계량투입기(0.4KWx2)</v>
          </cell>
          <cell r="D16">
            <v>0.8</v>
          </cell>
        </row>
        <row r="17">
          <cell r="C17" t="str">
            <v>흡입 용해기(5.5KWx2)</v>
          </cell>
          <cell r="D17">
            <v>11</v>
          </cell>
        </row>
        <row r="18">
          <cell r="C18" t="str">
            <v>활성탄 집진설비(3.7KW, 0.2KW)</v>
          </cell>
          <cell r="D18">
            <v>3.9000000000000004</v>
          </cell>
        </row>
        <row r="19">
          <cell r="C19" t="str">
            <v>피스톤형 공기압축기</v>
          </cell>
          <cell r="D19">
            <v>2.2000000000000002</v>
          </cell>
        </row>
        <row r="20">
          <cell r="B20" t="str">
            <v>M-205</v>
          </cell>
          <cell r="C20" t="str">
            <v>소석회 제어반</v>
          </cell>
          <cell r="E20">
            <v>8.8000000000000007</v>
          </cell>
          <cell r="F20">
            <v>24.529999999999998</v>
          </cell>
          <cell r="G20">
            <v>16.149999999999999</v>
          </cell>
          <cell r="H20">
            <v>1</v>
          </cell>
          <cell r="J20">
            <v>8.8000000000000007</v>
          </cell>
          <cell r="K20">
            <v>16.149999999999999</v>
          </cell>
          <cell r="L20">
            <v>0.9</v>
          </cell>
          <cell r="M20">
            <v>7.9200000000000008</v>
          </cell>
          <cell r="P20" t="str">
            <v>F</v>
          </cell>
        </row>
        <row r="21">
          <cell r="C21" t="str">
            <v>소석회 용해조</v>
          </cell>
          <cell r="D21">
            <v>3.7</v>
          </cell>
        </row>
        <row r="22">
          <cell r="C22" t="str">
            <v>전동 다이아후렘밸브(0.2KWx2)</v>
          </cell>
          <cell r="D22">
            <v>0.4</v>
          </cell>
        </row>
        <row r="23">
          <cell r="C23" t="str">
            <v>소석회 콘트롤 밸브(0.4KWx2)</v>
          </cell>
          <cell r="D23">
            <v>0.8</v>
          </cell>
        </row>
        <row r="24">
          <cell r="C24" t="str">
            <v>소석회 집진설비(3.7KW+0.2KW)</v>
          </cell>
          <cell r="D24">
            <v>3.9000000000000004</v>
          </cell>
        </row>
        <row r="25">
          <cell r="B25" t="str">
            <v>M-206</v>
          </cell>
          <cell r="C25" t="str">
            <v>약품 용해수 펌프</v>
          </cell>
          <cell r="E25">
            <v>1.5</v>
          </cell>
          <cell r="F25">
            <v>4.21</v>
          </cell>
          <cell r="G25">
            <v>2.77</v>
          </cell>
          <cell r="H25">
            <v>1</v>
          </cell>
          <cell r="I25">
            <v>1</v>
          </cell>
          <cell r="J25">
            <v>1.5</v>
          </cell>
          <cell r="K25">
            <v>2.77</v>
          </cell>
          <cell r="L25">
            <v>0.9</v>
          </cell>
          <cell r="M25">
            <v>1.35</v>
          </cell>
          <cell r="P25" t="str">
            <v>N</v>
          </cell>
        </row>
        <row r="26">
          <cell r="B26" t="str">
            <v>M-207</v>
          </cell>
          <cell r="C26" t="str">
            <v>POLY-BAG 이송용 호이스트</v>
          </cell>
          <cell r="E26">
            <v>2.2999999999999998</v>
          </cell>
          <cell r="F26">
            <v>7.1800000000000006</v>
          </cell>
          <cell r="G26">
            <v>4.7300000000000004</v>
          </cell>
          <cell r="H26">
            <v>1</v>
          </cell>
          <cell r="J26">
            <v>2.2999999999999998</v>
          </cell>
          <cell r="K26">
            <v>4.7300000000000004</v>
          </cell>
          <cell r="L26">
            <v>0.1</v>
          </cell>
          <cell r="M26">
            <v>0.22999999999999998</v>
          </cell>
          <cell r="P26" t="str">
            <v>F</v>
          </cell>
        </row>
        <row r="27">
          <cell r="B27" t="str">
            <v>M-208</v>
          </cell>
          <cell r="C27" t="str">
            <v>응집감시장치 제어반</v>
          </cell>
          <cell r="E27">
            <v>0.4</v>
          </cell>
          <cell r="F27">
            <v>1.9</v>
          </cell>
          <cell r="G27">
            <v>1.25</v>
          </cell>
          <cell r="H27">
            <v>1</v>
          </cell>
          <cell r="J27">
            <v>0.4</v>
          </cell>
          <cell r="K27">
            <v>1.25</v>
          </cell>
          <cell r="L27">
            <v>0.9</v>
          </cell>
          <cell r="M27">
            <v>0.36000000000000004</v>
          </cell>
          <cell r="P27" t="str">
            <v>F</v>
          </cell>
        </row>
        <row r="28">
          <cell r="C28" t="str">
            <v xml:space="preserve"> 3) 혼화지 설비</v>
          </cell>
        </row>
        <row r="29">
          <cell r="B29" t="str">
            <v>M-302</v>
          </cell>
          <cell r="C29" t="str">
            <v>혼화지 유입밸브</v>
          </cell>
          <cell r="E29">
            <v>2.2000000000000002</v>
          </cell>
          <cell r="F29">
            <v>5.84</v>
          </cell>
          <cell r="G29">
            <v>3.84</v>
          </cell>
          <cell r="H29">
            <v>2</v>
          </cell>
          <cell r="J29">
            <v>4.4000000000000004</v>
          </cell>
          <cell r="K29">
            <v>7.68</v>
          </cell>
          <cell r="L29">
            <v>0.1</v>
          </cell>
          <cell r="M29">
            <v>0.44000000000000006</v>
          </cell>
          <cell r="P29" t="str">
            <v>F</v>
          </cell>
        </row>
        <row r="30">
          <cell r="B30" t="str">
            <v>M-303</v>
          </cell>
          <cell r="C30" t="str">
            <v>2단 혼화기</v>
          </cell>
          <cell r="E30">
            <v>2.2000000000000002</v>
          </cell>
          <cell r="F30">
            <v>5.84</v>
          </cell>
          <cell r="G30">
            <v>3.84</v>
          </cell>
          <cell r="H30">
            <v>2</v>
          </cell>
          <cell r="J30">
            <v>4.4000000000000004</v>
          </cell>
          <cell r="K30">
            <v>7.68</v>
          </cell>
          <cell r="L30">
            <v>0.9</v>
          </cell>
          <cell r="M30">
            <v>3.9600000000000004</v>
          </cell>
          <cell r="P30" t="str">
            <v>F</v>
          </cell>
        </row>
        <row r="31">
          <cell r="B31" t="str">
            <v>M-304</v>
          </cell>
          <cell r="C31" t="str">
            <v>혼화지 유출정 유지관리 게이트</v>
          </cell>
          <cell r="E31">
            <v>2.2000000000000002</v>
          </cell>
          <cell r="F31">
            <v>5.84</v>
          </cell>
          <cell r="G31">
            <v>3.84</v>
          </cell>
          <cell r="H31">
            <v>1</v>
          </cell>
          <cell r="J31">
            <v>2.2000000000000002</v>
          </cell>
          <cell r="K31">
            <v>3.84</v>
          </cell>
          <cell r="L31">
            <v>0.1</v>
          </cell>
          <cell r="M31">
            <v>0.22000000000000003</v>
          </cell>
          <cell r="P31" t="str">
            <v>F</v>
          </cell>
        </row>
        <row r="32">
          <cell r="B32" t="str">
            <v>M-306</v>
          </cell>
          <cell r="C32" t="str">
            <v>혼화지 유입밸브실 배수펌프</v>
          </cell>
          <cell r="E32">
            <v>0.75</v>
          </cell>
          <cell r="F32">
            <v>2.5299999999999998</v>
          </cell>
          <cell r="G32">
            <v>1.67</v>
          </cell>
          <cell r="H32">
            <v>1</v>
          </cell>
          <cell r="J32">
            <v>0.75</v>
          </cell>
          <cell r="K32">
            <v>1.67</v>
          </cell>
          <cell r="L32">
            <v>0.1</v>
          </cell>
          <cell r="M32">
            <v>7.5000000000000011E-2</v>
          </cell>
          <cell r="P32" t="str">
            <v>N</v>
          </cell>
        </row>
        <row r="33">
          <cell r="C33" t="str">
            <v xml:space="preserve"> 4) 응집지 설비</v>
          </cell>
        </row>
        <row r="34">
          <cell r="B34" t="str">
            <v>M-401</v>
          </cell>
          <cell r="C34" t="str">
            <v>응집지 유입밸브</v>
          </cell>
          <cell r="E34">
            <v>2.2000000000000002</v>
          </cell>
          <cell r="F34">
            <v>5.84</v>
          </cell>
          <cell r="G34">
            <v>3.84</v>
          </cell>
          <cell r="H34">
            <v>2</v>
          </cell>
          <cell r="J34">
            <v>4.4000000000000004</v>
          </cell>
          <cell r="K34">
            <v>7.68</v>
          </cell>
          <cell r="L34">
            <v>0.1</v>
          </cell>
          <cell r="M34">
            <v>0.44000000000000006</v>
          </cell>
          <cell r="P34" t="str">
            <v>F</v>
          </cell>
        </row>
        <row r="35">
          <cell r="B35" t="str">
            <v>M-402</v>
          </cell>
          <cell r="C35" t="str">
            <v>응집지 유입게이트</v>
          </cell>
          <cell r="E35">
            <v>1.5</v>
          </cell>
          <cell r="F35">
            <v>4.21</v>
          </cell>
          <cell r="G35">
            <v>2.77</v>
          </cell>
          <cell r="H35">
            <v>12</v>
          </cell>
          <cell r="J35">
            <v>18</v>
          </cell>
          <cell r="K35">
            <v>33.24</v>
          </cell>
          <cell r="L35">
            <v>0.1</v>
          </cell>
          <cell r="M35">
            <v>1.8</v>
          </cell>
          <cell r="P35" t="str">
            <v>F</v>
          </cell>
        </row>
        <row r="36">
          <cell r="B36" t="str">
            <v>MOP-403</v>
          </cell>
          <cell r="C36" t="str">
            <v>응집기</v>
          </cell>
          <cell r="E36">
            <v>7.95</v>
          </cell>
          <cell r="F36">
            <v>25.259999999999998</v>
          </cell>
          <cell r="G36">
            <v>16.63</v>
          </cell>
          <cell r="H36">
            <v>4</v>
          </cell>
          <cell r="J36">
            <v>31.8</v>
          </cell>
          <cell r="K36">
            <v>66.52</v>
          </cell>
          <cell r="L36">
            <v>0.9</v>
          </cell>
          <cell r="M36">
            <v>28.62</v>
          </cell>
          <cell r="P36" t="str">
            <v>F</v>
          </cell>
        </row>
        <row r="37">
          <cell r="B37" t="str">
            <v>M-403.1</v>
          </cell>
          <cell r="C37" t="str">
            <v>응집기 1열(1.5KWx3)</v>
          </cell>
          <cell r="E37">
            <v>4.5</v>
          </cell>
          <cell r="F37">
            <v>12.629999999999999</v>
          </cell>
          <cell r="G37">
            <v>8.31</v>
          </cell>
          <cell r="H37">
            <v>3</v>
          </cell>
          <cell r="J37">
            <v>13.5</v>
          </cell>
          <cell r="K37">
            <v>24.93</v>
          </cell>
          <cell r="M37">
            <v>0</v>
          </cell>
          <cell r="P37" t="str">
            <v>F</v>
          </cell>
        </row>
        <row r="38">
          <cell r="B38" t="str">
            <v>M-403.2</v>
          </cell>
          <cell r="C38" t="str">
            <v>응집기 2열(0.75KWx3)</v>
          </cell>
          <cell r="E38">
            <v>2.25</v>
          </cell>
          <cell r="F38">
            <v>7.59</v>
          </cell>
          <cell r="G38">
            <v>5</v>
          </cell>
          <cell r="H38">
            <v>3</v>
          </cell>
          <cell r="J38">
            <v>6.75</v>
          </cell>
          <cell r="K38">
            <v>15</v>
          </cell>
          <cell r="M38">
            <v>0</v>
          </cell>
          <cell r="P38" t="str">
            <v>F</v>
          </cell>
        </row>
        <row r="39">
          <cell r="B39" t="str">
            <v>M-403.3</v>
          </cell>
          <cell r="C39" t="str">
            <v>응집기 3열(0.4KWx3)</v>
          </cell>
          <cell r="E39">
            <v>1.2000000000000002</v>
          </cell>
          <cell r="F39">
            <v>5.04</v>
          </cell>
          <cell r="G39">
            <v>3.32</v>
          </cell>
          <cell r="H39">
            <v>3</v>
          </cell>
          <cell r="J39">
            <v>3.6000000000000005</v>
          </cell>
          <cell r="K39">
            <v>9.9599999999999991</v>
          </cell>
          <cell r="M39">
            <v>0</v>
          </cell>
          <cell r="P39" t="str">
            <v>F</v>
          </cell>
        </row>
        <row r="40">
          <cell r="C40" t="str">
            <v xml:space="preserve"> 5) 약품 침전지 설비</v>
          </cell>
        </row>
        <row r="41">
          <cell r="B41" t="str">
            <v>MCP-501</v>
          </cell>
          <cell r="C41" t="str">
            <v>침전지 슬리저 수집기</v>
          </cell>
          <cell r="H41">
            <v>8</v>
          </cell>
          <cell r="P41" t="str">
            <v>F</v>
          </cell>
        </row>
        <row r="42">
          <cell r="B42" t="str">
            <v>M-502</v>
          </cell>
          <cell r="C42" t="str">
            <v>피스톤형 공기압축기</v>
          </cell>
          <cell r="E42">
            <v>3.7</v>
          </cell>
          <cell r="F42">
            <v>9.16</v>
          </cell>
          <cell r="G42">
            <v>6.03</v>
          </cell>
          <cell r="H42">
            <v>1</v>
          </cell>
          <cell r="I42">
            <v>1</v>
          </cell>
          <cell r="J42">
            <v>3.7</v>
          </cell>
          <cell r="K42">
            <v>6.03</v>
          </cell>
          <cell r="L42">
            <v>0.6</v>
          </cell>
          <cell r="M42">
            <v>2.2200000000000002</v>
          </cell>
          <cell r="P42" t="str">
            <v>F</v>
          </cell>
        </row>
        <row r="43">
          <cell r="C43" t="str">
            <v xml:space="preserve"> 6) 샘플링 펌프 설비</v>
          </cell>
        </row>
        <row r="44">
          <cell r="B44" t="str">
            <v>M-1501</v>
          </cell>
          <cell r="C44" t="str">
            <v>원수 유입 샘플링 펌프</v>
          </cell>
          <cell r="E44">
            <v>0.75</v>
          </cell>
          <cell r="F44">
            <v>2.5299999999999998</v>
          </cell>
          <cell r="G44">
            <v>1.67</v>
          </cell>
          <cell r="H44">
            <v>1</v>
          </cell>
          <cell r="I44">
            <v>1</v>
          </cell>
          <cell r="J44">
            <v>0.75</v>
          </cell>
          <cell r="K44">
            <v>1.67</v>
          </cell>
          <cell r="L44">
            <v>0.9</v>
          </cell>
          <cell r="M44">
            <v>0.67500000000000004</v>
          </cell>
          <cell r="P44" t="str">
            <v>N</v>
          </cell>
        </row>
        <row r="45">
          <cell r="B45" t="str">
            <v>M-1502</v>
          </cell>
          <cell r="C45" t="str">
            <v>침전지 샘플링 펌프</v>
          </cell>
          <cell r="E45">
            <v>0.75</v>
          </cell>
          <cell r="F45">
            <v>2.5299999999999998</v>
          </cell>
          <cell r="G45">
            <v>1.67</v>
          </cell>
          <cell r="H45">
            <v>1</v>
          </cell>
          <cell r="I45">
            <v>1</v>
          </cell>
          <cell r="J45">
            <v>0.75</v>
          </cell>
          <cell r="K45">
            <v>1.67</v>
          </cell>
          <cell r="L45">
            <v>0.9</v>
          </cell>
          <cell r="M45">
            <v>0.67500000000000004</v>
          </cell>
          <cell r="P45" t="str">
            <v>N</v>
          </cell>
        </row>
        <row r="46">
          <cell r="C46" t="str">
            <v>소 계</v>
          </cell>
          <cell r="J46">
            <v>125</v>
          </cell>
          <cell r="K46">
            <v>245.62</v>
          </cell>
          <cell r="M46">
            <v>78.109999999999985</v>
          </cell>
        </row>
        <row r="49">
          <cell r="C49" t="str">
            <v>2. 여과지 설비(MCC-200)</v>
          </cell>
        </row>
        <row r="50">
          <cell r="C50" t="str">
            <v xml:space="preserve"> 1) 약품침전지 설비</v>
          </cell>
        </row>
        <row r="51">
          <cell r="B51" t="str">
            <v>M-505</v>
          </cell>
          <cell r="C51" t="str">
            <v>약품침전지 유량계실 유지관리용밸브</v>
          </cell>
          <cell r="E51">
            <v>0.4</v>
          </cell>
          <cell r="F51">
            <v>1.68</v>
          </cell>
          <cell r="G51">
            <v>1.1100000000000001</v>
          </cell>
          <cell r="H51">
            <v>3</v>
          </cell>
          <cell r="J51">
            <v>1.2000000000000002</v>
          </cell>
          <cell r="K51">
            <v>3.33</v>
          </cell>
          <cell r="L51">
            <v>0.1</v>
          </cell>
          <cell r="M51">
            <v>0.12000000000000002</v>
          </cell>
          <cell r="P51" t="str">
            <v>F</v>
          </cell>
        </row>
        <row r="52">
          <cell r="B52" t="str">
            <v>M-506</v>
          </cell>
          <cell r="C52" t="str">
            <v>약품침전지 유량계실 배수펌프</v>
          </cell>
          <cell r="E52">
            <v>0.75</v>
          </cell>
          <cell r="F52">
            <v>2.5299999999999998</v>
          </cell>
          <cell r="G52">
            <v>1.67</v>
          </cell>
          <cell r="H52">
            <v>1</v>
          </cell>
          <cell r="J52">
            <v>0.75</v>
          </cell>
          <cell r="K52">
            <v>1.67</v>
          </cell>
          <cell r="L52">
            <v>0.1</v>
          </cell>
          <cell r="M52">
            <v>7.5000000000000011E-2</v>
          </cell>
          <cell r="P52" t="str">
            <v>N</v>
          </cell>
        </row>
        <row r="53">
          <cell r="C53" t="str">
            <v xml:space="preserve"> 2) 여과지 설비</v>
          </cell>
        </row>
        <row r="54">
          <cell r="B54" t="str">
            <v>M-602</v>
          </cell>
          <cell r="C54" t="str">
            <v>여과지 유입수로 유지관리용게이트</v>
          </cell>
          <cell r="E54">
            <v>1.5</v>
          </cell>
          <cell r="F54">
            <v>4.21</v>
          </cell>
          <cell r="G54">
            <v>2.77</v>
          </cell>
          <cell r="H54">
            <v>6</v>
          </cell>
          <cell r="J54">
            <v>9</v>
          </cell>
          <cell r="K54">
            <v>16.62</v>
          </cell>
          <cell r="L54">
            <v>0.1</v>
          </cell>
          <cell r="M54">
            <v>0.9</v>
          </cell>
          <cell r="P54" t="str">
            <v>F</v>
          </cell>
        </row>
        <row r="55">
          <cell r="B55" t="str">
            <v>M-604</v>
          </cell>
          <cell r="C55" t="str">
            <v>역세척수 공급펌프 유입밸브</v>
          </cell>
          <cell r="E55">
            <v>1.5</v>
          </cell>
          <cell r="F55">
            <v>4.21</v>
          </cell>
          <cell r="G55">
            <v>2.77</v>
          </cell>
          <cell r="H55">
            <v>3</v>
          </cell>
          <cell r="J55">
            <v>4.5</v>
          </cell>
          <cell r="K55">
            <v>8.31</v>
          </cell>
          <cell r="L55">
            <v>0.1</v>
          </cell>
          <cell r="M55">
            <v>0.45</v>
          </cell>
          <cell r="P55" t="str">
            <v>F</v>
          </cell>
        </row>
        <row r="56">
          <cell r="B56" t="str">
            <v>M-605</v>
          </cell>
          <cell r="C56" t="str">
            <v>역세척수 공급펌프 토출밸브</v>
          </cell>
          <cell r="E56">
            <v>1.5</v>
          </cell>
          <cell r="F56">
            <v>4.21</v>
          </cell>
          <cell r="G56">
            <v>2.77</v>
          </cell>
          <cell r="H56">
            <v>3</v>
          </cell>
          <cell r="J56">
            <v>4.5</v>
          </cell>
          <cell r="K56">
            <v>8.31</v>
          </cell>
          <cell r="L56">
            <v>0.1</v>
          </cell>
          <cell r="M56">
            <v>0.45</v>
          </cell>
          <cell r="P56" t="str">
            <v>F</v>
          </cell>
        </row>
        <row r="57">
          <cell r="B57" t="str">
            <v>M-607</v>
          </cell>
          <cell r="C57" t="str">
            <v>역세척수 유량 조절밸브</v>
          </cell>
          <cell r="E57">
            <v>2.2000000000000002</v>
          </cell>
          <cell r="F57">
            <v>5.84</v>
          </cell>
          <cell r="G57">
            <v>3.84</v>
          </cell>
          <cell r="H57">
            <v>1</v>
          </cell>
          <cell r="J57">
            <v>2.2000000000000002</v>
          </cell>
          <cell r="K57">
            <v>3.84</v>
          </cell>
          <cell r="L57">
            <v>0.1</v>
          </cell>
          <cell r="M57">
            <v>0.22000000000000003</v>
          </cell>
          <cell r="P57" t="str">
            <v>F</v>
          </cell>
        </row>
        <row r="58">
          <cell r="B58" t="str">
            <v>M-611</v>
          </cell>
          <cell r="C58" t="str">
            <v>용수 공급장치</v>
          </cell>
          <cell r="E58">
            <v>15</v>
          </cell>
          <cell r="F58">
            <v>34.21</v>
          </cell>
          <cell r="G58">
            <v>22.52</v>
          </cell>
          <cell r="H58">
            <v>1</v>
          </cell>
          <cell r="J58">
            <v>15</v>
          </cell>
          <cell r="K58">
            <v>22.52</v>
          </cell>
          <cell r="L58">
            <v>0.6</v>
          </cell>
          <cell r="M58">
            <v>9</v>
          </cell>
          <cell r="P58" t="str">
            <v>F</v>
          </cell>
        </row>
        <row r="59">
          <cell r="B59" t="str">
            <v>M-612</v>
          </cell>
          <cell r="C59" t="str">
            <v>전염소 용해수 펌프</v>
          </cell>
          <cell r="E59">
            <v>5.5</v>
          </cell>
          <cell r="F59">
            <v>13.68</v>
          </cell>
          <cell r="G59">
            <v>9</v>
          </cell>
          <cell r="H59">
            <v>1</v>
          </cell>
          <cell r="I59">
            <v>1</v>
          </cell>
          <cell r="J59">
            <v>5.5</v>
          </cell>
          <cell r="K59">
            <v>9</v>
          </cell>
          <cell r="L59">
            <v>0.9</v>
          </cell>
          <cell r="M59">
            <v>4.95</v>
          </cell>
          <cell r="P59" t="str">
            <v>N</v>
          </cell>
        </row>
        <row r="60">
          <cell r="B60" t="str">
            <v>M-613</v>
          </cell>
          <cell r="C60" t="str">
            <v>후염소 용해수 펌프</v>
          </cell>
          <cell r="E60">
            <v>5.5</v>
          </cell>
          <cell r="F60">
            <v>13.68</v>
          </cell>
          <cell r="G60">
            <v>9</v>
          </cell>
          <cell r="H60">
            <v>1</v>
          </cell>
          <cell r="J60">
            <v>5.5</v>
          </cell>
          <cell r="K60">
            <v>9</v>
          </cell>
          <cell r="L60">
            <v>0.9</v>
          </cell>
          <cell r="M60">
            <v>4.95</v>
          </cell>
          <cell r="P60" t="str">
            <v>N</v>
          </cell>
        </row>
        <row r="61">
          <cell r="B61" t="str">
            <v>M-616</v>
          </cell>
          <cell r="C61" t="str">
            <v>여과지 배수밸브</v>
          </cell>
          <cell r="E61">
            <v>0.4</v>
          </cell>
          <cell r="F61">
            <v>1.68</v>
          </cell>
          <cell r="G61">
            <v>1.1100000000000001</v>
          </cell>
          <cell r="H61">
            <v>6</v>
          </cell>
          <cell r="J61">
            <v>2.4000000000000004</v>
          </cell>
          <cell r="K61">
            <v>6.66</v>
          </cell>
          <cell r="L61">
            <v>0.1</v>
          </cell>
          <cell r="M61">
            <v>0.24000000000000005</v>
          </cell>
          <cell r="P61" t="str">
            <v>F</v>
          </cell>
        </row>
        <row r="62">
          <cell r="B62" t="str">
            <v>M-617</v>
          </cell>
          <cell r="C62" t="str">
            <v>여과지 배수펌프</v>
          </cell>
          <cell r="E62">
            <v>1.5</v>
          </cell>
          <cell r="F62">
            <v>4.21</v>
          </cell>
          <cell r="G62">
            <v>2.77</v>
          </cell>
          <cell r="H62">
            <v>1</v>
          </cell>
          <cell r="I62">
            <v>1</v>
          </cell>
          <cell r="J62">
            <v>1.5</v>
          </cell>
          <cell r="K62">
            <v>2.77</v>
          </cell>
          <cell r="L62">
            <v>0.1</v>
          </cell>
          <cell r="M62">
            <v>0.15000000000000002</v>
          </cell>
          <cell r="P62" t="str">
            <v>N</v>
          </cell>
        </row>
        <row r="63">
          <cell r="B63" t="str">
            <v>M-618</v>
          </cell>
          <cell r="C63" t="str">
            <v>여과지 정수유출정 유지관리용 밸브</v>
          </cell>
          <cell r="E63">
            <v>1.5</v>
          </cell>
          <cell r="F63">
            <v>4.21</v>
          </cell>
          <cell r="G63">
            <v>2.77</v>
          </cell>
          <cell r="H63">
            <v>1</v>
          </cell>
          <cell r="J63">
            <v>1.5</v>
          </cell>
          <cell r="K63">
            <v>2.77</v>
          </cell>
          <cell r="L63">
            <v>0.1</v>
          </cell>
          <cell r="M63">
            <v>0.15000000000000002</v>
          </cell>
          <cell r="P63" t="str">
            <v>F</v>
          </cell>
        </row>
        <row r="64">
          <cell r="B64" t="str">
            <v>M-619</v>
          </cell>
          <cell r="C64" t="str">
            <v>송풍기 유지관리용 모노레일 호이스트</v>
          </cell>
          <cell r="E64">
            <v>2.2999999999999998</v>
          </cell>
          <cell r="F64">
            <v>5.89</v>
          </cell>
          <cell r="G64">
            <v>3.88</v>
          </cell>
          <cell r="H64">
            <v>1</v>
          </cell>
          <cell r="J64">
            <v>2.2999999999999998</v>
          </cell>
          <cell r="K64">
            <v>3.88</v>
          </cell>
          <cell r="L64">
            <v>0.1</v>
          </cell>
          <cell r="M64">
            <v>0.22999999999999998</v>
          </cell>
          <cell r="P64" t="str">
            <v>F</v>
          </cell>
        </row>
        <row r="65">
          <cell r="B65" t="str">
            <v>M-620</v>
          </cell>
          <cell r="C65" t="str">
            <v>유지관리용 모노레일 호이스트(1)</v>
          </cell>
          <cell r="E65">
            <v>2.2999999999999998</v>
          </cell>
          <cell r="F65">
            <v>5.89</v>
          </cell>
          <cell r="G65">
            <v>3.88</v>
          </cell>
          <cell r="H65">
            <v>1</v>
          </cell>
          <cell r="J65">
            <v>2.2999999999999998</v>
          </cell>
          <cell r="K65">
            <v>3.88</v>
          </cell>
          <cell r="L65">
            <v>0.1</v>
          </cell>
          <cell r="M65">
            <v>0.22999999999999998</v>
          </cell>
          <cell r="P65" t="str">
            <v>F</v>
          </cell>
        </row>
        <row r="66">
          <cell r="B66" t="str">
            <v>M-621</v>
          </cell>
          <cell r="C66" t="str">
            <v>유지관리용 모노레일 호이스트(2)</v>
          </cell>
          <cell r="E66">
            <v>2.2999999999999998</v>
          </cell>
          <cell r="F66">
            <v>5.89</v>
          </cell>
          <cell r="G66">
            <v>3.88</v>
          </cell>
          <cell r="H66">
            <v>1</v>
          </cell>
          <cell r="J66">
            <v>2.2999999999999998</v>
          </cell>
          <cell r="K66">
            <v>3.88</v>
          </cell>
          <cell r="L66">
            <v>0.1</v>
          </cell>
          <cell r="M66">
            <v>0.22999999999999998</v>
          </cell>
          <cell r="P66" t="str">
            <v>F</v>
          </cell>
        </row>
        <row r="67">
          <cell r="B67" t="str">
            <v>M-622</v>
          </cell>
          <cell r="C67" t="str">
            <v>통합제수변실 유지관리용밸브</v>
          </cell>
          <cell r="E67">
            <v>2.2000000000000002</v>
          </cell>
          <cell r="F67">
            <v>5.84</v>
          </cell>
          <cell r="G67">
            <v>3.84</v>
          </cell>
          <cell r="H67">
            <v>3</v>
          </cell>
          <cell r="J67">
            <v>6.6000000000000005</v>
          </cell>
          <cell r="K67">
            <v>11.52</v>
          </cell>
          <cell r="L67">
            <v>0.1</v>
          </cell>
          <cell r="M67">
            <v>0.66000000000000014</v>
          </cell>
          <cell r="P67" t="str">
            <v>F</v>
          </cell>
        </row>
        <row r="68">
          <cell r="B68" t="str">
            <v>M-623</v>
          </cell>
          <cell r="C68" t="str">
            <v>통합제수변실 배수펌프</v>
          </cell>
          <cell r="E68">
            <v>0.75</v>
          </cell>
          <cell r="F68">
            <v>2.5299999999999998</v>
          </cell>
          <cell r="G68">
            <v>1.67</v>
          </cell>
          <cell r="H68">
            <v>1</v>
          </cell>
          <cell r="J68">
            <v>0.75</v>
          </cell>
          <cell r="K68">
            <v>1.67</v>
          </cell>
          <cell r="L68">
            <v>0.1</v>
          </cell>
          <cell r="M68">
            <v>7.5000000000000011E-2</v>
          </cell>
          <cell r="P68" t="str">
            <v>N</v>
          </cell>
        </row>
        <row r="69">
          <cell r="B69" t="str">
            <v>FCC</v>
          </cell>
          <cell r="C69" t="str">
            <v>여과지 제어반</v>
          </cell>
          <cell r="E69">
            <v>7.1000000000000005</v>
          </cell>
          <cell r="F69">
            <v>20.150000000000002</v>
          </cell>
          <cell r="G69">
            <v>13.26</v>
          </cell>
          <cell r="H69">
            <v>6</v>
          </cell>
          <cell r="J69">
            <v>42.6</v>
          </cell>
          <cell r="K69">
            <v>79.56</v>
          </cell>
          <cell r="L69">
            <v>0.6</v>
          </cell>
          <cell r="M69">
            <v>25.56</v>
          </cell>
          <cell r="P69" t="str">
            <v>F</v>
          </cell>
        </row>
        <row r="70">
          <cell r="C70" t="str">
            <v>여과지 유입 게이트(M-601)</v>
          </cell>
          <cell r="E70">
            <v>1.5</v>
          </cell>
          <cell r="F70">
            <v>4.21</v>
          </cell>
          <cell r="G70">
            <v>2.77</v>
          </cell>
          <cell r="H70">
            <v>1</v>
          </cell>
          <cell r="J70">
            <v>1.5</v>
          </cell>
          <cell r="K70">
            <v>2.77</v>
          </cell>
          <cell r="M70">
            <v>0</v>
          </cell>
        </row>
        <row r="71">
          <cell r="C71" t="str">
            <v>역세척 밸브(M-608)</v>
          </cell>
          <cell r="E71">
            <v>2.2000000000000002</v>
          </cell>
          <cell r="F71">
            <v>5.84</v>
          </cell>
          <cell r="G71">
            <v>3.84</v>
          </cell>
          <cell r="H71">
            <v>1</v>
          </cell>
          <cell r="J71">
            <v>2.2000000000000002</v>
          </cell>
          <cell r="K71">
            <v>3.84</v>
          </cell>
          <cell r="M71">
            <v>0</v>
          </cell>
        </row>
        <row r="72">
          <cell r="C72" t="str">
            <v>역세척 공기밸브(M-610)</v>
          </cell>
          <cell r="E72">
            <v>0.4</v>
          </cell>
          <cell r="F72">
            <v>1.68</v>
          </cell>
          <cell r="G72">
            <v>1.1100000000000001</v>
          </cell>
          <cell r="H72">
            <v>1</v>
          </cell>
          <cell r="J72">
            <v>0.4</v>
          </cell>
          <cell r="K72">
            <v>1.1100000000000001</v>
          </cell>
          <cell r="M72">
            <v>0</v>
          </cell>
        </row>
        <row r="73">
          <cell r="C73" t="str">
            <v>여과지 정수조절 유출밸브(M-614)</v>
          </cell>
          <cell r="E73">
            <v>1.5</v>
          </cell>
          <cell r="F73">
            <v>4.21</v>
          </cell>
          <cell r="G73">
            <v>2.77</v>
          </cell>
          <cell r="H73">
            <v>1</v>
          </cell>
          <cell r="J73">
            <v>1.5</v>
          </cell>
          <cell r="K73">
            <v>2.77</v>
          </cell>
          <cell r="M73">
            <v>0</v>
          </cell>
        </row>
        <row r="74">
          <cell r="C74" t="str">
            <v>역세척수 배수 게이트(M-615)</v>
          </cell>
          <cell r="E74">
            <v>1.5</v>
          </cell>
          <cell r="F74">
            <v>4.21</v>
          </cell>
          <cell r="G74">
            <v>2.77</v>
          </cell>
          <cell r="H74">
            <v>1</v>
          </cell>
          <cell r="J74">
            <v>1.5</v>
          </cell>
          <cell r="K74">
            <v>2.77</v>
          </cell>
          <cell r="M74">
            <v>0</v>
          </cell>
        </row>
        <row r="75">
          <cell r="C75" t="str">
            <v>소 계</v>
          </cell>
          <cell r="J75">
            <v>110.39999999999998</v>
          </cell>
          <cell r="K75">
            <v>199.18999999999997</v>
          </cell>
          <cell r="M75">
            <v>48.639999999999993</v>
          </cell>
        </row>
        <row r="76">
          <cell r="C76" t="str">
            <v>3. 염소 설비(MCC-300)</v>
          </cell>
        </row>
        <row r="77">
          <cell r="C77" t="str">
            <v xml:space="preserve"> 1) 염소 설비</v>
          </cell>
        </row>
        <row r="78">
          <cell r="B78" t="str">
            <v>M-707</v>
          </cell>
          <cell r="C78" t="str">
            <v>염소용기용 호이스트</v>
          </cell>
          <cell r="E78">
            <v>2.2999999999999998</v>
          </cell>
          <cell r="F78">
            <v>5.89</v>
          </cell>
          <cell r="G78">
            <v>3.88</v>
          </cell>
          <cell r="H78">
            <v>1</v>
          </cell>
          <cell r="J78">
            <v>2.2999999999999998</v>
          </cell>
          <cell r="K78">
            <v>3.88</v>
          </cell>
          <cell r="L78">
            <v>0.1</v>
          </cell>
          <cell r="M78">
            <v>0.22999999999999998</v>
          </cell>
          <cell r="P78" t="str">
            <v>F</v>
          </cell>
        </row>
        <row r="79">
          <cell r="B79" t="str">
            <v>M-708</v>
          </cell>
          <cell r="C79" t="str">
            <v>현장 제어반</v>
          </cell>
          <cell r="E79">
            <v>11.4</v>
          </cell>
          <cell r="F79">
            <v>29.259999999999998</v>
          </cell>
          <cell r="G79">
            <v>19.260000000000002</v>
          </cell>
          <cell r="H79">
            <v>1</v>
          </cell>
          <cell r="J79">
            <v>11.4</v>
          </cell>
          <cell r="K79">
            <v>19.260000000000002</v>
          </cell>
          <cell r="L79">
            <v>0.9</v>
          </cell>
          <cell r="M79">
            <v>10.26</v>
          </cell>
          <cell r="P79" t="str">
            <v>F</v>
          </cell>
        </row>
        <row r="80">
          <cell r="C80" t="str">
            <v>염소 투입기(M-701)(0.2KWx2)</v>
          </cell>
          <cell r="E80">
            <v>0.4</v>
          </cell>
          <cell r="F80">
            <v>1.9</v>
          </cell>
          <cell r="G80">
            <v>1.25</v>
          </cell>
          <cell r="H80">
            <v>1</v>
          </cell>
          <cell r="J80">
            <v>0.4</v>
          </cell>
          <cell r="K80">
            <v>1.25</v>
          </cell>
        </row>
        <row r="81">
          <cell r="C81" t="str">
            <v>중화 설비(M-705)(5.5KWx2)</v>
          </cell>
          <cell r="E81">
            <v>11</v>
          </cell>
          <cell r="F81">
            <v>27.36</v>
          </cell>
          <cell r="G81">
            <v>18.010000000000002</v>
          </cell>
          <cell r="H81">
            <v>1</v>
          </cell>
          <cell r="J81">
            <v>11</v>
          </cell>
          <cell r="K81">
            <v>18.010000000000002</v>
          </cell>
        </row>
        <row r="82">
          <cell r="C82" t="str">
            <v>소 계</v>
          </cell>
          <cell r="J82">
            <v>13.7</v>
          </cell>
          <cell r="K82">
            <v>23.14</v>
          </cell>
          <cell r="M82">
            <v>10.49</v>
          </cell>
        </row>
        <row r="83">
          <cell r="C83" t="str">
            <v>4. 정수지 설비(MCC-400)</v>
          </cell>
        </row>
        <row r="84">
          <cell r="C84" t="str">
            <v xml:space="preserve"> 1) 정수지 설비</v>
          </cell>
        </row>
        <row r="85">
          <cell r="B85" t="str">
            <v>M-801</v>
          </cell>
          <cell r="C85" t="str">
            <v>정수지 유입밸브</v>
          </cell>
          <cell r="E85">
            <v>2.2000000000000002</v>
          </cell>
          <cell r="F85">
            <v>5.84</v>
          </cell>
          <cell r="G85">
            <v>3.84</v>
          </cell>
          <cell r="H85">
            <v>2</v>
          </cell>
          <cell r="J85">
            <v>4.4000000000000004</v>
          </cell>
          <cell r="K85">
            <v>7.68</v>
          </cell>
          <cell r="L85">
            <v>0.1</v>
          </cell>
          <cell r="M85">
            <v>0.44000000000000006</v>
          </cell>
          <cell r="P85" t="str">
            <v>F</v>
          </cell>
        </row>
        <row r="86">
          <cell r="B86" t="str">
            <v>M-802</v>
          </cell>
          <cell r="C86" t="str">
            <v>정수지 유입밸브실 배수펌프</v>
          </cell>
          <cell r="E86">
            <v>0.75</v>
          </cell>
          <cell r="F86">
            <v>2.5299999999999998</v>
          </cell>
          <cell r="G86">
            <v>1.67</v>
          </cell>
          <cell r="H86">
            <v>1</v>
          </cell>
          <cell r="J86">
            <v>0.75</v>
          </cell>
          <cell r="K86">
            <v>1.67</v>
          </cell>
          <cell r="L86">
            <v>0.1</v>
          </cell>
          <cell r="M86">
            <v>7.5000000000000011E-2</v>
          </cell>
          <cell r="P86" t="str">
            <v>N</v>
          </cell>
        </row>
        <row r="87">
          <cell r="B87" t="str">
            <v>M-803</v>
          </cell>
          <cell r="C87" t="str">
            <v>펌프실 유출밸브</v>
          </cell>
          <cell r="E87">
            <v>2.2000000000000002</v>
          </cell>
          <cell r="F87">
            <v>5.84</v>
          </cell>
          <cell r="G87">
            <v>3.84</v>
          </cell>
          <cell r="H87">
            <v>1</v>
          </cell>
          <cell r="J87">
            <v>2.2000000000000002</v>
          </cell>
          <cell r="K87">
            <v>3.84</v>
          </cell>
          <cell r="L87">
            <v>0.1</v>
          </cell>
          <cell r="M87">
            <v>0.22000000000000003</v>
          </cell>
          <cell r="P87" t="str">
            <v>F</v>
          </cell>
        </row>
        <row r="88">
          <cell r="B88" t="str">
            <v>M-804</v>
          </cell>
          <cell r="C88" t="str">
            <v>펌프실 유출밸브실 배수펌프</v>
          </cell>
          <cell r="E88">
            <v>0.75</v>
          </cell>
          <cell r="F88">
            <v>2.5299999999999998</v>
          </cell>
          <cell r="G88">
            <v>1.67</v>
          </cell>
          <cell r="H88">
            <v>1</v>
          </cell>
          <cell r="J88">
            <v>0.75</v>
          </cell>
          <cell r="K88">
            <v>1.67</v>
          </cell>
          <cell r="L88">
            <v>0.1</v>
          </cell>
          <cell r="M88">
            <v>7.5000000000000011E-2</v>
          </cell>
          <cell r="P88" t="str">
            <v>N</v>
          </cell>
        </row>
        <row r="89">
          <cell r="B89" t="str">
            <v>M-805</v>
          </cell>
          <cell r="C89" t="str">
            <v>정수지 유출밸브</v>
          </cell>
          <cell r="E89">
            <v>2.2000000000000002</v>
          </cell>
          <cell r="F89">
            <v>5.84</v>
          </cell>
          <cell r="G89">
            <v>3.84</v>
          </cell>
          <cell r="H89">
            <v>2</v>
          </cell>
          <cell r="J89">
            <v>4.4000000000000004</v>
          </cell>
          <cell r="K89">
            <v>7.68</v>
          </cell>
          <cell r="L89">
            <v>0.1</v>
          </cell>
          <cell r="M89">
            <v>0.44000000000000006</v>
          </cell>
          <cell r="P89" t="str">
            <v>F</v>
          </cell>
        </row>
        <row r="90">
          <cell r="B90" t="str">
            <v>M-807</v>
          </cell>
          <cell r="C90" t="str">
            <v>정수지 유출밸브실 배수펌프</v>
          </cell>
          <cell r="E90">
            <v>0.75</v>
          </cell>
          <cell r="F90">
            <v>2.5299999999999998</v>
          </cell>
          <cell r="G90">
            <v>1.67</v>
          </cell>
          <cell r="H90">
            <v>1</v>
          </cell>
          <cell r="J90">
            <v>0.75</v>
          </cell>
          <cell r="K90">
            <v>1.67</v>
          </cell>
          <cell r="L90">
            <v>0.1</v>
          </cell>
          <cell r="M90">
            <v>7.5000000000000011E-2</v>
          </cell>
          <cell r="P90" t="str">
            <v>N</v>
          </cell>
        </row>
        <row r="91">
          <cell r="C91" t="str">
            <v xml:space="preserve"> 2) 샘플링 펌프 설비</v>
          </cell>
        </row>
        <row r="92">
          <cell r="B92" t="str">
            <v>M-1503</v>
          </cell>
          <cell r="C92" t="str">
            <v>사여과지 샘플링 펌프</v>
          </cell>
          <cell r="E92">
            <v>0.75</v>
          </cell>
          <cell r="F92">
            <v>2.5299999999999998</v>
          </cell>
          <cell r="G92">
            <v>1.67</v>
          </cell>
          <cell r="H92">
            <v>1</v>
          </cell>
          <cell r="I92">
            <v>1</v>
          </cell>
          <cell r="J92">
            <v>0.75</v>
          </cell>
          <cell r="K92">
            <v>1.67</v>
          </cell>
          <cell r="L92">
            <v>0.9</v>
          </cell>
          <cell r="M92">
            <v>0.67500000000000004</v>
          </cell>
          <cell r="P92" t="str">
            <v>N</v>
          </cell>
        </row>
        <row r="93">
          <cell r="B93" t="str">
            <v>M-1504</v>
          </cell>
          <cell r="C93" t="str">
            <v>정수지 샘플링 펌프</v>
          </cell>
          <cell r="E93">
            <v>0.75</v>
          </cell>
          <cell r="F93">
            <v>2.5299999999999998</v>
          </cell>
          <cell r="G93">
            <v>1.67</v>
          </cell>
          <cell r="H93">
            <v>1</v>
          </cell>
          <cell r="I93">
            <v>1</v>
          </cell>
          <cell r="J93">
            <v>0.75</v>
          </cell>
          <cell r="K93">
            <v>1.67</v>
          </cell>
          <cell r="L93">
            <v>0.9</v>
          </cell>
          <cell r="M93">
            <v>0.67500000000000004</v>
          </cell>
          <cell r="P93" t="str">
            <v>N</v>
          </cell>
        </row>
        <row r="94">
          <cell r="C94" t="str">
            <v>소 계</v>
          </cell>
          <cell r="J94">
            <v>14.750000000000002</v>
          </cell>
          <cell r="K94">
            <v>27.550000000000004</v>
          </cell>
          <cell r="M94">
            <v>2.6749999999999998</v>
          </cell>
        </row>
        <row r="95">
          <cell r="C95" t="str">
            <v>5. 배출수지 및 배슬러지지 설비(MCC-500)</v>
          </cell>
        </row>
        <row r="96">
          <cell r="C96" t="str">
            <v xml:space="preserve"> 1) 배출수 설비</v>
          </cell>
        </row>
        <row r="97">
          <cell r="B97" t="str">
            <v>M-901</v>
          </cell>
          <cell r="C97" t="str">
            <v>배출수지 유입게이트</v>
          </cell>
          <cell r="E97">
            <v>2.2000000000000002</v>
          </cell>
          <cell r="F97">
            <v>5.84</v>
          </cell>
          <cell r="G97">
            <v>3.84</v>
          </cell>
          <cell r="H97">
            <v>2</v>
          </cell>
          <cell r="J97">
            <v>4.4000000000000004</v>
          </cell>
          <cell r="K97">
            <v>7.68</v>
          </cell>
          <cell r="L97">
            <v>0.1</v>
          </cell>
          <cell r="M97">
            <v>0.44000000000000006</v>
          </cell>
          <cell r="P97" t="str">
            <v>F</v>
          </cell>
        </row>
        <row r="98">
          <cell r="B98" t="str">
            <v>M-902</v>
          </cell>
          <cell r="C98" t="str">
            <v>배출수지 슬러지 수집기</v>
          </cell>
          <cell r="E98">
            <v>1.5</v>
          </cell>
          <cell r="F98">
            <v>4.21</v>
          </cell>
          <cell r="G98">
            <v>2.77</v>
          </cell>
          <cell r="H98">
            <v>2</v>
          </cell>
          <cell r="J98">
            <v>3</v>
          </cell>
          <cell r="K98">
            <v>5.54</v>
          </cell>
          <cell r="L98">
            <v>0.6</v>
          </cell>
          <cell r="M98">
            <v>1.7999999999999998</v>
          </cell>
          <cell r="P98" t="str">
            <v>F</v>
          </cell>
        </row>
        <row r="99">
          <cell r="B99" t="str">
            <v>M-903</v>
          </cell>
          <cell r="C99" t="str">
            <v>배출수지 슬러지 인발밸브</v>
          </cell>
          <cell r="E99">
            <v>0.75</v>
          </cell>
          <cell r="F99">
            <v>2.5299999999999998</v>
          </cell>
          <cell r="G99">
            <v>1.67</v>
          </cell>
          <cell r="H99">
            <v>2</v>
          </cell>
          <cell r="J99">
            <v>1.5</v>
          </cell>
          <cell r="K99">
            <v>3.34</v>
          </cell>
          <cell r="L99">
            <v>0.1</v>
          </cell>
          <cell r="M99">
            <v>0.15000000000000002</v>
          </cell>
          <cell r="P99" t="str">
            <v>F</v>
          </cell>
        </row>
        <row r="100">
          <cell r="B100" t="str">
            <v>M-904</v>
          </cell>
          <cell r="C100" t="str">
            <v>배출수지 슬러지 펌프</v>
          </cell>
          <cell r="E100">
            <v>3.7</v>
          </cell>
          <cell r="F100">
            <v>9.16</v>
          </cell>
          <cell r="G100">
            <v>6.03</v>
          </cell>
          <cell r="H100">
            <v>1</v>
          </cell>
          <cell r="I100">
            <v>1</v>
          </cell>
          <cell r="J100">
            <v>3.7</v>
          </cell>
          <cell r="K100">
            <v>6.03</v>
          </cell>
          <cell r="L100">
            <v>0.6</v>
          </cell>
          <cell r="M100">
            <v>2.2200000000000002</v>
          </cell>
          <cell r="P100" t="str">
            <v>N</v>
          </cell>
        </row>
        <row r="101">
          <cell r="B101" t="str">
            <v>M-905</v>
          </cell>
          <cell r="C101" t="str">
            <v>배출수지 유출게이트</v>
          </cell>
          <cell r="E101">
            <v>1.5</v>
          </cell>
          <cell r="F101">
            <v>4.21</v>
          </cell>
          <cell r="G101">
            <v>2.77</v>
          </cell>
          <cell r="H101">
            <v>2</v>
          </cell>
          <cell r="J101">
            <v>3</v>
          </cell>
          <cell r="K101">
            <v>5.54</v>
          </cell>
          <cell r="L101">
            <v>0.1</v>
          </cell>
          <cell r="M101">
            <v>0.30000000000000004</v>
          </cell>
          <cell r="P101" t="str">
            <v>F</v>
          </cell>
        </row>
        <row r="102">
          <cell r="B102" t="str">
            <v>M-907</v>
          </cell>
          <cell r="C102" t="str">
            <v>배출수지 및 배슬러지지 펌프실 배수펌프</v>
          </cell>
          <cell r="E102">
            <v>1.5</v>
          </cell>
          <cell r="F102">
            <v>4.21</v>
          </cell>
          <cell r="G102">
            <v>2.77</v>
          </cell>
          <cell r="H102">
            <v>1</v>
          </cell>
          <cell r="I102">
            <v>1</v>
          </cell>
          <cell r="J102">
            <v>1.5</v>
          </cell>
          <cell r="K102">
            <v>2.77</v>
          </cell>
          <cell r="L102">
            <v>0.1</v>
          </cell>
          <cell r="M102">
            <v>0.15000000000000002</v>
          </cell>
          <cell r="P102" t="str">
            <v>N</v>
          </cell>
        </row>
        <row r="103">
          <cell r="C103" t="str">
            <v xml:space="preserve"> 2) 배슬러지지 설비</v>
          </cell>
        </row>
        <row r="104">
          <cell r="B104" t="str">
            <v>M-1001</v>
          </cell>
          <cell r="C104" t="str">
            <v>배슬러지지 유입게이트</v>
          </cell>
          <cell r="E104">
            <v>1.5</v>
          </cell>
          <cell r="F104">
            <v>4.21</v>
          </cell>
          <cell r="G104">
            <v>2.77</v>
          </cell>
          <cell r="H104">
            <v>2</v>
          </cell>
          <cell r="J104">
            <v>3</v>
          </cell>
          <cell r="K104">
            <v>5.54</v>
          </cell>
          <cell r="L104">
            <v>0.1</v>
          </cell>
          <cell r="M104">
            <v>0.30000000000000004</v>
          </cell>
          <cell r="P104" t="str">
            <v>F</v>
          </cell>
        </row>
        <row r="105">
          <cell r="B105" t="str">
            <v>M-1002</v>
          </cell>
          <cell r="C105" t="str">
            <v>배슬러지지 슬러지 수집기</v>
          </cell>
          <cell r="E105">
            <v>1.5</v>
          </cell>
          <cell r="F105">
            <v>4.21</v>
          </cell>
          <cell r="G105">
            <v>2.77</v>
          </cell>
          <cell r="H105">
            <v>2</v>
          </cell>
          <cell r="J105">
            <v>3</v>
          </cell>
          <cell r="K105">
            <v>5.54</v>
          </cell>
          <cell r="L105">
            <v>0.6</v>
          </cell>
          <cell r="M105">
            <v>1.7999999999999998</v>
          </cell>
          <cell r="P105" t="str">
            <v>F</v>
          </cell>
        </row>
        <row r="106">
          <cell r="B106" t="str">
            <v>M-1003</v>
          </cell>
          <cell r="C106" t="str">
            <v>배슬러지지 슬러지 인발밸브</v>
          </cell>
          <cell r="E106">
            <v>0.75</v>
          </cell>
          <cell r="F106">
            <v>2.5299999999999998</v>
          </cell>
          <cell r="G106">
            <v>1.67</v>
          </cell>
          <cell r="H106">
            <v>2</v>
          </cell>
          <cell r="J106">
            <v>1.5</v>
          </cell>
          <cell r="K106">
            <v>3.34</v>
          </cell>
          <cell r="L106">
            <v>0.1</v>
          </cell>
          <cell r="M106">
            <v>0.15000000000000002</v>
          </cell>
          <cell r="P106" t="str">
            <v>F</v>
          </cell>
        </row>
        <row r="107">
          <cell r="B107" t="str">
            <v>M-1004</v>
          </cell>
          <cell r="C107" t="str">
            <v>배슬러지지 슬러지 펌프</v>
          </cell>
          <cell r="E107">
            <v>2.2000000000000002</v>
          </cell>
          <cell r="F107">
            <v>5.84</v>
          </cell>
          <cell r="G107">
            <v>3.84</v>
          </cell>
          <cell r="H107">
            <v>1</v>
          </cell>
          <cell r="I107">
            <v>1</v>
          </cell>
          <cell r="J107">
            <v>2.2000000000000002</v>
          </cell>
          <cell r="K107">
            <v>3.84</v>
          </cell>
          <cell r="L107">
            <v>0.6</v>
          </cell>
          <cell r="M107">
            <v>1.32</v>
          </cell>
          <cell r="P107" t="str">
            <v>N</v>
          </cell>
        </row>
        <row r="108">
          <cell r="B108" t="str">
            <v>M-1005</v>
          </cell>
          <cell r="C108" t="str">
            <v>배슬러지지 유출게이트</v>
          </cell>
          <cell r="E108">
            <v>1.5</v>
          </cell>
          <cell r="F108">
            <v>4.21</v>
          </cell>
          <cell r="G108">
            <v>2.77</v>
          </cell>
          <cell r="H108">
            <v>2</v>
          </cell>
          <cell r="J108">
            <v>3</v>
          </cell>
          <cell r="K108">
            <v>5.54</v>
          </cell>
          <cell r="L108">
            <v>0.1</v>
          </cell>
          <cell r="M108">
            <v>0.30000000000000004</v>
          </cell>
          <cell r="P108" t="str">
            <v>F</v>
          </cell>
        </row>
        <row r="109">
          <cell r="B109" t="str">
            <v>M-1006</v>
          </cell>
          <cell r="C109" t="str">
            <v>배슬러지지 상등수 이송펌프</v>
          </cell>
          <cell r="E109">
            <v>2.2000000000000002</v>
          </cell>
          <cell r="F109">
            <v>5.84</v>
          </cell>
          <cell r="G109">
            <v>3.84</v>
          </cell>
          <cell r="H109">
            <v>1</v>
          </cell>
          <cell r="I109">
            <v>1</v>
          </cell>
          <cell r="J109">
            <v>2.2000000000000002</v>
          </cell>
          <cell r="K109">
            <v>3.84</v>
          </cell>
          <cell r="L109">
            <v>0.6</v>
          </cell>
          <cell r="M109">
            <v>1.32</v>
          </cell>
          <cell r="P109" t="str">
            <v>N</v>
          </cell>
        </row>
        <row r="110">
          <cell r="C110" t="str">
            <v xml:space="preserve"> 3) 회수펌프실 설비</v>
          </cell>
        </row>
        <row r="111">
          <cell r="B111" t="str">
            <v>M-1101</v>
          </cell>
          <cell r="C111" t="str">
            <v>회수 펌프</v>
          </cell>
          <cell r="E111">
            <v>7.5</v>
          </cell>
          <cell r="F111">
            <v>17.89</v>
          </cell>
          <cell r="G111">
            <v>11.77</v>
          </cell>
          <cell r="H111">
            <v>2</v>
          </cell>
          <cell r="I111">
            <v>1</v>
          </cell>
          <cell r="J111">
            <v>15</v>
          </cell>
          <cell r="K111">
            <v>23.54</v>
          </cell>
          <cell r="L111">
            <v>0.6</v>
          </cell>
          <cell r="M111">
            <v>9</v>
          </cell>
          <cell r="P111" t="str">
            <v>S</v>
          </cell>
        </row>
        <row r="112">
          <cell r="B112" t="str">
            <v>M-1102</v>
          </cell>
          <cell r="C112" t="str">
            <v>회수펌프실 드레인 펌프</v>
          </cell>
          <cell r="E112">
            <v>1.5</v>
          </cell>
          <cell r="F112">
            <v>4.21</v>
          </cell>
          <cell r="G112">
            <v>2.77</v>
          </cell>
          <cell r="H112">
            <v>1</v>
          </cell>
          <cell r="J112">
            <v>1.5</v>
          </cell>
          <cell r="K112">
            <v>2.77</v>
          </cell>
          <cell r="L112">
            <v>0.1</v>
          </cell>
          <cell r="M112">
            <v>0.15000000000000002</v>
          </cell>
          <cell r="P112" t="str">
            <v>N</v>
          </cell>
        </row>
        <row r="113">
          <cell r="B113" t="str">
            <v>M-1103</v>
          </cell>
          <cell r="C113" t="str">
            <v>회수펌프 토출밸브</v>
          </cell>
          <cell r="E113">
            <v>0.4</v>
          </cell>
          <cell r="F113">
            <v>1.68</v>
          </cell>
          <cell r="G113">
            <v>1.1100000000000001</v>
          </cell>
          <cell r="H113">
            <v>1</v>
          </cell>
          <cell r="J113">
            <v>0.4</v>
          </cell>
          <cell r="K113">
            <v>1.1100000000000001</v>
          </cell>
          <cell r="L113">
            <v>0.1</v>
          </cell>
          <cell r="M113">
            <v>4.0000000000000008E-2</v>
          </cell>
          <cell r="P113" t="str">
            <v>F</v>
          </cell>
        </row>
        <row r="114">
          <cell r="B114" t="str">
            <v>M-1104</v>
          </cell>
          <cell r="C114" t="str">
            <v>회수펌프실 배수펌프</v>
          </cell>
          <cell r="E114">
            <v>0.75</v>
          </cell>
          <cell r="F114">
            <v>2.5299999999999998</v>
          </cell>
          <cell r="G114">
            <v>1.67</v>
          </cell>
          <cell r="H114">
            <v>1</v>
          </cell>
          <cell r="J114">
            <v>0.75</v>
          </cell>
          <cell r="K114">
            <v>1.67</v>
          </cell>
          <cell r="L114">
            <v>0.1</v>
          </cell>
          <cell r="M114">
            <v>7.5000000000000011E-2</v>
          </cell>
          <cell r="P114" t="str">
            <v>N</v>
          </cell>
        </row>
        <row r="115">
          <cell r="C115" t="str">
            <v>소 계</v>
          </cell>
          <cell r="J115">
            <v>49.65</v>
          </cell>
          <cell r="K115">
            <v>87.629999999999981</v>
          </cell>
          <cell r="M115">
            <v>19.514999999999997</v>
          </cell>
        </row>
        <row r="118">
          <cell r="C118" t="str">
            <v>6. 농축조, 2차 처리, 슬러지 탈수 설비(MCC-600)</v>
          </cell>
        </row>
        <row r="119">
          <cell r="C119" t="str">
            <v xml:space="preserve"> 1) 정수지 설비</v>
          </cell>
        </row>
        <row r="120">
          <cell r="B120" t="str">
            <v>M-809</v>
          </cell>
          <cell r="C120" t="str">
            <v>정수지 유출조절밸브</v>
          </cell>
          <cell r="E120">
            <v>5.5</v>
          </cell>
          <cell r="F120">
            <v>13.68</v>
          </cell>
          <cell r="G120">
            <v>9</v>
          </cell>
          <cell r="H120">
            <v>1</v>
          </cell>
          <cell r="J120">
            <v>5.5</v>
          </cell>
          <cell r="K120">
            <v>9</v>
          </cell>
          <cell r="L120">
            <v>0.1</v>
          </cell>
          <cell r="M120">
            <v>0.55000000000000004</v>
          </cell>
          <cell r="P120" t="str">
            <v>F</v>
          </cell>
        </row>
        <row r="121">
          <cell r="B121" t="str">
            <v>M-810</v>
          </cell>
          <cell r="C121" t="str">
            <v>정수지 유출밸브실 유지관리용 밸브</v>
          </cell>
          <cell r="E121">
            <v>0.75</v>
          </cell>
          <cell r="F121">
            <v>2.5299999999999998</v>
          </cell>
          <cell r="G121">
            <v>1.67</v>
          </cell>
          <cell r="H121">
            <v>1</v>
          </cell>
          <cell r="J121">
            <v>0.75</v>
          </cell>
          <cell r="K121">
            <v>1.67</v>
          </cell>
          <cell r="L121">
            <v>0.1</v>
          </cell>
          <cell r="M121">
            <v>7.5000000000000011E-2</v>
          </cell>
          <cell r="P121" t="str">
            <v>F</v>
          </cell>
        </row>
        <row r="122">
          <cell r="B122" t="str">
            <v>M-811</v>
          </cell>
          <cell r="C122" t="str">
            <v>유출조절밸브실 배수펌프</v>
          </cell>
          <cell r="E122">
            <v>0.75</v>
          </cell>
          <cell r="F122">
            <v>2.5299999999999998</v>
          </cell>
          <cell r="G122">
            <v>1.67</v>
          </cell>
          <cell r="H122">
            <v>1</v>
          </cell>
          <cell r="J122">
            <v>0.75</v>
          </cell>
          <cell r="K122">
            <v>1.67</v>
          </cell>
          <cell r="L122">
            <v>0.1</v>
          </cell>
          <cell r="M122">
            <v>7.5000000000000011E-2</v>
          </cell>
          <cell r="P122" t="str">
            <v>N</v>
          </cell>
        </row>
        <row r="123">
          <cell r="C123" t="str">
            <v xml:space="preserve"> 2) 농축조 설비</v>
          </cell>
        </row>
        <row r="124">
          <cell r="B124" t="str">
            <v>M-1202</v>
          </cell>
          <cell r="C124" t="str">
            <v>농축조 슬러지 수집기</v>
          </cell>
          <cell r="E124">
            <v>0.75</v>
          </cell>
          <cell r="F124">
            <v>2.5299999999999998</v>
          </cell>
          <cell r="G124">
            <v>1.67</v>
          </cell>
          <cell r="H124">
            <v>2</v>
          </cell>
          <cell r="J124">
            <v>1.5</v>
          </cell>
          <cell r="K124">
            <v>3.34</v>
          </cell>
          <cell r="L124">
            <v>0.6</v>
          </cell>
          <cell r="M124">
            <v>0.89999999999999991</v>
          </cell>
          <cell r="P124" t="str">
            <v>N</v>
          </cell>
        </row>
        <row r="125">
          <cell r="B125" t="str">
            <v>M-1203</v>
          </cell>
          <cell r="C125" t="str">
            <v>농축슬러지 인발밸브</v>
          </cell>
          <cell r="E125">
            <v>0.75</v>
          </cell>
          <cell r="F125">
            <v>2.5299999999999998</v>
          </cell>
          <cell r="G125">
            <v>1.67</v>
          </cell>
          <cell r="H125">
            <v>2</v>
          </cell>
          <cell r="J125">
            <v>1.5</v>
          </cell>
          <cell r="K125">
            <v>3.34</v>
          </cell>
          <cell r="L125">
            <v>0.1</v>
          </cell>
          <cell r="M125">
            <v>0.15000000000000002</v>
          </cell>
          <cell r="P125" t="str">
            <v>F</v>
          </cell>
        </row>
        <row r="126">
          <cell r="B126" t="str">
            <v>M-1204</v>
          </cell>
          <cell r="C126" t="str">
            <v>농축 슬러지 펌프</v>
          </cell>
          <cell r="E126">
            <v>2.2000000000000002</v>
          </cell>
          <cell r="F126">
            <v>5.84</v>
          </cell>
          <cell r="G126">
            <v>3.84</v>
          </cell>
          <cell r="H126">
            <v>1</v>
          </cell>
          <cell r="I126">
            <v>1</v>
          </cell>
          <cell r="J126">
            <v>2.2000000000000002</v>
          </cell>
          <cell r="K126">
            <v>3.84</v>
          </cell>
          <cell r="L126">
            <v>0.6</v>
          </cell>
          <cell r="M126">
            <v>1.32</v>
          </cell>
          <cell r="P126" t="str">
            <v>N</v>
          </cell>
        </row>
        <row r="127">
          <cell r="B127" t="str">
            <v>M-1205</v>
          </cell>
          <cell r="C127" t="str">
            <v>농축조 펌프실 배수펌프</v>
          </cell>
          <cell r="E127">
            <v>1.5</v>
          </cell>
          <cell r="F127">
            <v>4.21</v>
          </cell>
          <cell r="G127">
            <v>2.77</v>
          </cell>
          <cell r="H127">
            <v>1</v>
          </cell>
          <cell r="I127">
            <v>1</v>
          </cell>
          <cell r="J127">
            <v>1.5</v>
          </cell>
          <cell r="K127">
            <v>2.77</v>
          </cell>
          <cell r="L127">
            <v>0.1</v>
          </cell>
          <cell r="M127">
            <v>0.15000000000000002</v>
          </cell>
          <cell r="P127" t="str">
            <v>N</v>
          </cell>
        </row>
        <row r="128">
          <cell r="B128" t="str">
            <v>M-1206</v>
          </cell>
          <cell r="C128" t="str">
            <v>상징수 유입밸브</v>
          </cell>
          <cell r="E128">
            <v>0.4</v>
          </cell>
          <cell r="F128">
            <v>1.68</v>
          </cell>
          <cell r="G128">
            <v>1.1100000000000001</v>
          </cell>
          <cell r="H128">
            <v>1</v>
          </cell>
          <cell r="J128">
            <v>0.4</v>
          </cell>
          <cell r="K128">
            <v>1.1100000000000001</v>
          </cell>
          <cell r="L128">
            <v>0.1</v>
          </cell>
          <cell r="M128">
            <v>4.0000000000000008E-2</v>
          </cell>
          <cell r="P128" t="str">
            <v>F</v>
          </cell>
        </row>
        <row r="129">
          <cell r="B129" t="str">
            <v>M-1207</v>
          </cell>
          <cell r="C129" t="str">
            <v>상징수 방류밸브</v>
          </cell>
          <cell r="E129">
            <v>0.4</v>
          </cell>
          <cell r="F129">
            <v>1.68</v>
          </cell>
          <cell r="G129">
            <v>1.1100000000000001</v>
          </cell>
          <cell r="H129">
            <v>1</v>
          </cell>
          <cell r="J129">
            <v>0.4</v>
          </cell>
          <cell r="K129">
            <v>1.1100000000000001</v>
          </cell>
          <cell r="L129">
            <v>0.1</v>
          </cell>
          <cell r="M129">
            <v>4.0000000000000008E-2</v>
          </cell>
          <cell r="P129" t="str">
            <v>F</v>
          </cell>
        </row>
        <row r="130">
          <cell r="C130" t="str">
            <v xml:space="preserve"> 3) 2차 처리 설비</v>
          </cell>
        </row>
        <row r="131">
          <cell r="B131" t="str">
            <v>M-1301</v>
          </cell>
          <cell r="C131" t="str">
            <v>사여과기</v>
          </cell>
          <cell r="E131">
            <v>0.8</v>
          </cell>
          <cell r="F131">
            <v>2.62</v>
          </cell>
          <cell r="G131">
            <v>1.72</v>
          </cell>
          <cell r="H131">
            <v>1</v>
          </cell>
          <cell r="J131">
            <v>0.8</v>
          </cell>
          <cell r="K131">
            <v>1.72</v>
          </cell>
          <cell r="L131">
            <v>0.1</v>
          </cell>
          <cell r="M131">
            <v>8.0000000000000016E-2</v>
          </cell>
          <cell r="P131" t="str">
            <v>F</v>
          </cell>
        </row>
        <row r="132">
          <cell r="B132" t="str">
            <v>M-1302</v>
          </cell>
          <cell r="C132" t="str">
            <v>사여과기 급수펌프</v>
          </cell>
          <cell r="E132">
            <v>3.7</v>
          </cell>
          <cell r="F132">
            <v>9.16</v>
          </cell>
          <cell r="G132">
            <v>6.03</v>
          </cell>
          <cell r="H132">
            <v>1</v>
          </cell>
          <cell r="I132">
            <v>1</v>
          </cell>
          <cell r="J132">
            <v>3.7</v>
          </cell>
          <cell r="K132">
            <v>6.03</v>
          </cell>
          <cell r="L132">
            <v>0.6</v>
          </cell>
          <cell r="M132">
            <v>2.2200000000000002</v>
          </cell>
          <cell r="P132" t="str">
            <v>N</v>
          </cell>
        </row>
        <row r="133">
          <cell r="B133" t="str">
            <v>M-1303</v>
          </cell>
          <cell r="C133" t="str">
            <v>공기 압축기</v>
          </cell>
          <cell r="E133">
            <v>2.2000000000000002</v>
          </cell>
          <cell r="F133">
            <v>5.84</v>
          </cell>
          <cell r="G133">
            <v>3.84</v>
          </cell>
          <cell r="H133">
            <v>1</v>
          </cell>
          <cell r="I133">
            <v>1</v>
          </cell>
          <cell r="J133">
            <v>2.2000000000000002</v>
          </cell>
          <cell r="K133">
            <v>3.84</v>
          </cell>
          <cell r="L133">
            <v>0.6</v>
          </cell>
          <cell r="M133">
            <v>1.32</v>
          </cell>
          <cell r="P133" t="str">
            <v>F</v>
          </cell>
        </row>
        <row r="134">
          <cell r="C134" t="str">
            <v xml:space="preserve"> 4) 슬러지 탈수 설비</v>
          </cell>
        </row>
        <row r="135">
          <cell r="B135" t="str">
            <v>M-1401</v>
          </cell>
          <cell r="C135" t="str">
            <v>슬러지 저류조 교반기</v>
          </cell>
          <cell r="E135">
            <v>3.7</v>
          </cell>
          <cell r="F135">
            <v>9.16</v>
          </cell>
          <cell r="G135">
            <v>6.03</v>
          </cell>
          <cell r="H135">
            <v>2</v>
          </cell>
          <cell r="J135">
            <v>7.4</v>
          </cell>
          <cell r="K135">
            <v>12.06</v>
          </cell>
          <cell r="L135">
            <v>0.6</v>
          </cell>
          <cell r="M135">
            <v>4.4400000000000004</v>
          </cell>
          <cell r="P135" t="str">
            <v>N</v>
          </cell>
        </row>
        <row r="136">
          <cell r="B136" t="str">
            <v>MOP-1403</v>
          </cell>
          <cell r="C136" t="str">
            <v>포리머 제어반</v>
          </cell>
          <cell r="E136">
            <v>8</v>
          </cell>
          <cell r="F136">
            <v>25.459999999999997</v>
          </cell>
          <cell r="G136">
            <v>16.760000000000002</v>
          </cell>
          <cell r="H136">
            <v>1</v>
          </cell>
          <cell r="J136">
            <v>8</v>
          </cell>
          <cell r="K136">
            <v>16.760000000000002</v>
          </cell>
          <cell r="L136">
            <v>0.9</v>
          </cell>
          <cell r="M136">
            <v>7.2</v>
          </cell>
          <cell r="P136" t="str">
            <v>F</v>
          </cell>
        </row>
        <row r="137">
          <cell r="C137" t="str">
            <v>포리머 용해장치(M-1403)</v>
          </cell>
          <cell r="D137">
            <v>7.6</v>
          </cell>
        </row>
        <row r="138">
          <cell r="C138" t="str">
            <v>포리머 공급조절밸브(M-1404)</v>
          </cell>
          <cell r="D138">
            <v>0.4</v>
          </cell>
        </row>
        <row r="139">
          <cell r="B139" t="str">
            <v>M-1406</v>
          </cell>
          <cell r="C139" t="str">
            <v>포리머용 모노레일 호이스트</v>
          </cell>
          <cell r="E139">
            <v>1.3</v>
          </cell>
          <cell r="F139">
            <v>3.8200000000000003</v>
          </cell>
          <cell r="G139">
            <v>2.5099999999999998</v>
          </cell>
          <cell r="H139">
            <v>1</v>
          </cell>
          <cell r="J139">
            <v>1.3</v>
          </cell>
          <cell r="K139">
            <v>2.5099999999999998</v>
          </cell>
          <cell r="L139">
            <v>0.1</v>
          </cell>
          <cell r="M139">
            <v>0.13</v>
          </cell>
          <cell r="P139" t="str">
            <v>F</v>
          </cell>
        </row>
        <row r="140">
          <cell r="B140" t="str">
            <v>M-1408</v>
          </cell>
          <cell r="C140" t="str">
            <v>탈수기 보수용 호이스트</v>
          </cell>
          <cell r="E140">
            <v>4</v>
          </cell>
          <cell r="F140">
            <v>11.1</v>
          </cell>
          <cell r="G140">
            <v>7.31</v>
          </cell>
          <cell r="H140">
            <v>1</v>
          </cell>
          <cell r="J140">
            <v>4</v>
          </cell>
          <cell r="K140">
            <v>7.31</v>
          </cell>
          <cell r="L140">
            <v>0.1</v>
          </cell>
          <cell r="M140">
            <v>0.4</v>
          </cell>
          <cell r="P140" t="str">
            <v>F</v>
          </cell>
        </row>
        <row r="141">
          <cell r="B141" t="str">
            <v>M-1412</v>
          </cell>
          <cell r="C141" t="str">
            <v>케이크 호파</v>
          </cell>
          <cell r="E141">
            <v>3.7</v>
          </cell>
          <cell r="F141">
            <v>9.16</v>
          </cell>
          <cell r="G141">
            <v>6.03</v>
          </cell>
          <cell r="H141">
            <v>2</v>
          </cell>
          <cell r="J141">
            <v>7.4</v>
          </cell>
          <cell r="K141">
            <v>12.06</v>
          </cell>
          <cell r="L141">
            <v>0.1</v>
          </cell>
          <cell r="M141">
            <v>0.7400000000000001</v>
          </cell>
          <cell r="P141" t="str">
            <v>F</v>
          </cell>
        </row>
        <row r="142">
          <cell r="B142" t="str">
            <v>M-1413</v>
          </cell>
          <cell r="C142" t="str">
            <v>여포세척조 유입밸브</v>
          </cell>
          <cell r="E142">
            <v>0.75</v>
          </cell>
          <cell r="F142">
            <v>2.5299999999999998</v>
          </cell>
          <cell r="G142">
            <v>1.67</v>
          </cell>
          <cell r="H142">
            <v>1</v>
          </cell>
          <cell r="J142">
            <v>0.75</v>
          </cell>
          <cell r="K142">
            <v>1.67</v>
          </cell>
          <cell r="L142">
            <v>0.1</v>
          </cell>
          <cell r="M142">
            <v>7.5000000000000011E-2</v>
          </cell>
          <cell r="P142" t="str">
            <v>F</v>
          </cell>
        </row>
        <row r="143">
          <cell r="B143" t="str">
            <v>MOP-1415</v>
          </cell>
          <cell r="C143" t="str">
            <v>탈수설비 종합 현장제어반</v>
          </cell>
          <cell r="E143">
            <v>29.85</v>
          </cell>
          <cell r="F143">
            <v>82.8</v>
          </cell>
          <cell r="G143">
            <v>54.5</v>
          </cell>
          <cell r="H143">
            <v>1</v>
          </cell>
          <cell r="J143">
            <v>29.85</v>
          </cell>
          <cell r="K143">
            <v>54.5</v>
          </cell>
          <cell r="L143">
            <v>0.6</v>
          </cell>
          <cell r="M143">
            <v>17.91</v>
          </cell>
          <cell r="P143" t="str">
            <v>F</v>
          </cell>
        </row>
        <row r="144">
          <cell r="C144" t="str">
            <v>슬러지 공급펌프(M-1402)</v>
          </cell>
          <cell r="D144">
            <v>2.2000000000000002</v>
          </cell>
          <cell r="E144">
            <v>4.4000000000000004</v>
          </cell>
          <cell r="F144">
            <v>11.68</v>
          </cell>
          <cell r="G144">
            <v>7.69</v>
          </cell>
          <cell r="H144">
            <v>2</v>
          </cell>
          <cell r="I144">
            <v>1</v>
          </cell>
          <cell r="J144">
            <v>4.4000000000000004</v>
          </cell>
          <cell r="K144">
            <v>7.69</v>
          </cell>
          <cell r="M144">
            <v>0</v>
          </cell>
        </row>
        <row r="145">
          <cell r="C145" t="str">
            <v>약품 공급펌프(M-1405)</v>
          </cell>
          <cell r="D145">
            <v>0.4</v>
          </cell>
          <cell r="E145">
            <v>0.8</v>
          </cell>
          <cell r="F145">
            <v>3.36</v>
          </cell>
          <cell r="G145">
            <v>2.21</v>
          </cell>
          <cell r="H145">
            <v>2</v>
          </cell>
          <cell r="I145">
            <v>1</v>
          </cell>
          <cell r="J145">
            <v>0.8</v>
          </cell>
          <cell r="K145">
            <v>2.21</v>
          </cell>
          <cell r="M145">
            <v>0</v>
          </cell>
        </row>
        <row r="146">
          <cell r="C146" t="str">
            <v>탈수기(M-1407)</v>
          </cell>
          <cell r="D146">
            <v>4.5</v>
          </cell>
          <cell r="E146">
            <v>9</v>
          </cell>
          <cell r="F146">
            <v>28.519999999999996</v>
          </cell>
          <cell r="G146">
            <v>18.77</v>
          </cell>
          <cell r="H146">
            <v>2</v>
          </cell>
          <cell r="J146">
            <v>9</v>
          </cell>
          <cell r="K146">
            <v>18.77</v>
          </cell>
          <cell r="M146">
            <v>0</v>
          </cell>
        </row>
        <row r="147">
          <cell r="C147" t="str">
            <v>탈수동 공기 압축기(M-1409)</v>
          </cell>
          <cell r="D147">
            <v>1.65</v>
          </cell>
          <cell r="E147">
            <v>1.65</v>
          </cell>
          <cell r="F147">
            <v>5.56</v>
          </cell>
          <cell r="G147">
            <v>3.66</v>
          </cell>
          <cell r="H147">
            <v>1</v>
          </cell>
          <cell r="I147">
            <v>1</v>
          </cell>
          <cell r="J147">
            <v>1.65</v>
          </cell>
          <cell r="K147">
            <v>3.66</v>
          </cell>
          <cell r="M147">
            <v>0</v>
          </cell>
        </row>
        <row r="148">
          <cell r="C148" t="str">
            <v>케이크 콘베어(1)(M-1410)</v>
          </cell>
          <cell r="D148">
            <v>1.5</v>
          </cell>
          <cell r="E148">
            <v>1.5</v>
          </cell>
          <cell r="F148">
            <v>4.21</v>
          </cell>
          <cell r="G148">
            <v>2.77</v>
          </cell>
          <cell r="H148">
            <v>1</v>
          </cell>
          <cell r="J148">
            <v>1.5</v>
          </cell>
          <cell r="K148">
            <v>2.77</v>
          </cell>
          <cell r="M148">
            <v>0</v>
          </cell>
        </row>
        <row r="149">
          <cell r="C149" t="str">
            <v>케이크 콘베어(2)(M-1411)</v>
          </cell>
          <cell r="D149">
            <v>1.5</v>
          </cell>
          <cell r="E149">
            <v>1.5</v>
          </cell>
          <cell r="F149">
            <v>4.21</v>
          </cell>
          <cell r="G149">
            <v>2.77</v>
          </cell>
          <cell r="H149">
            <v>1</v>
          </cell>
          <cell r="J149">
            <v>1.5</v>
          </cell>
          <cell r="K149">
            <v>2.77</v>
          </cell>
          <cell r="M149">
            <v>0</v>
          </cell>
        </row>
        <row r="150">
          <cell r="C150" t="str">
            <v>여포 세척수 펌프(M-1414)</v>
          </cell>
          <cell r="D150">
            <v>11</v>
          </cell>
          <cell r="E150">
            <v>11</v>
          </cell>
          <cell r="F150">
            <v>25.26</v>
          </cell>
          <cell r="G150">
            <v>16.63</v>
          </cell>
          <cell r="H150">
            <v>1</v>
          </cell>
          <cell r="I150">
            <v>1</v>
          </cell>
          <cell r="J150">
            <v>11</v>
          </cell>
          <cell r="K150">
            <v>16.63</v>
          </cell>
          <cell r="M150">
            <v>0</v>
          </cell>
        </row>
        <row r="151">
          <cell r="C151" t="str">
            <v xml:space="preserve"> 5) 샘플링 펌프 설비</v>
          </cell>
        </row>
        <row r="152">
          <cell r="B152" t="str">
            <v>M-1505</v>
          </cell>
          <cell r="C152" t="str">
            <v>방류수 샘플링 펌프</v>
          </cell>
          <cell r="E152">
            <v>0.75</v>
          </cell>
          <cell r="F152">
            <v>2.5299999999999998</v>
          </cell>
          <cell r="G152">
            <v>1.67</v>
          </cell>
          <cell r="H152">
            <v>1</v>
          </cell>
          <cell r="I152">
            <v>1</v>
          </cell>
          <cell r="J152">
            <v>0.75</v>
          </cell>
          <cell r="K152">
            <v>1.67</v>
          </cell>
          <cell r="L152">
            <v>0.9</v>
          </cell>
          <cell r="M152">
            <v>0.67500000000000004</v>
          </cell>
          <cell r="P152" t="str">
            <v>N</v>
          </cell>
        </row>
        <row r="153">
          <cell r="C153" t="str">
            <v>소 계</v>
          </cell>
          <cell r="J153">
            <v>80.650000000000006</v>
          </cell>
          <cell r="K153">
            <v>147.97999999999999</v>
          </cell>
          <cell r="M153">
            <v>38.489999999999995</v>
          </cell>
        </row>
        <row r="155">
          <cell r="C155" t="str">
            <v>7. 여과지 설비(역세척수 공급펌프, 역세척용 송풍기)</v>
          </cell>
        </row>
        <row r="156">
          <cell r="B156" t="str">
            <v>M-603</v>
          </cell>
          <cell r="C156" t="str">
            <v>역세척수 공급 펌프</v>
          </cell>
          <cell r="E156">
            <v>55</v>
          </cell>
          <cell r="F156">
            <v>121</v>
          </cell>
          <cell r="G156">
            <v>79.64</v>
          </cell>
          <cell r="H156">
            <v>2</v>
          </cell>
          <cell r="I156">
            <v>1</v>
          </cell>
          <cell r="J156">
            <v>110</v>
          </cell>
          <cell r="K156">
            <v>159.28</v>
          </cell>
          <cell r="L156">
            <v>0.6</v>
          </cell>
          <cell r="M156">
            <v>66</v>
          </cell>
          <cell r="P156" t="str">
            <v>S</v>
          </cell>
        </row>
        <row r="157">
          <cell r="B157" t="str">
            <v>M-609</v>
          </cell>
          <cell r="C157" t="str">
            <v>역세척용 송풍기</v>
          </cell>
          <cell r="E157">
            <v>75</v>
          </cell>
          <cell r="F157">
            <v>163</v>
          </cell>
          <cell r="G157">
            <v>107.28</v>
          </cell>
          <cell r="H157">
            <v>1</v>
          </cell>
          <cell r="I157">
            <v>1</v>
          </cell>
          <cell r="J157">
            <v>75</v>
          </cell>
          <cell r="K157">
            <v>107.28</v>
          </cell>
          <cell r="L157">
            <v>0.6</v>
          </cell>
          <cell r="M157">
            <v>45</v>
          </cell>
          <cell r="P157" t="str">
            <v>F</v>
          </cell>
        </row>
        <row r="158">
          <cell r="C158" t="str">
            <v>소 계</v>
          </cell>
          <cell r="J158">
            <v>185</v>
          </cell>
          <cell r="K158">
            <v>266.56</v>
          </cell>
          <cell r="M158">
            <v>111</v>
          </cell>
        </row>
        <row r="159">
          <cell r="C159" t="str">
            <v>합 계</v>
          </cell>
          <cell r="J159">
            <v>579.15</v>
          </cell>
          <cell r="K159">
            <v>997.66999999999985</v>
          </cell>
          <cell r="M159">
            <v>308.91999999999996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PCALC"/>
      <sheetName val="MCC순서"/>
      <sheetName val="기계 부하표"/>
      <sheetName val="부하표LIST"/>
      <sheetName val="TR용량"/>
      <sheetName val="TR용량 (1)"/>
      <sheetName val="TR용량 (2)"/>
      <sheetName val="CABLE SIZE CALCULATION SHEET"/>
      <sheetName val="CABLECALC"/>
      <sheetName val="IMPEADENCE MAP "/>
      <sheetName val="IMPEADENCE "/>
      <sheetName val="MCCCALC"/>
      <sheetName val="Macro2"/>
      <sheetName val="DATA"/>
      <sheetName val="DATA1"/>
      <sheetName val="CABLE"/>
      <sheetName val="MOTOR"/>
      <sheetName val="Sheet8"/>
      <sheetName val="Sheet9"/>
      <sheetName val="Sheet10"/>
      <sheetName val="Macro1"/>
      <sheetName val="TABLE"/>
      <sheetName val="TR용량 (3)"/>
      <sheetName val="------LOPCALC-----"/>
      <sheetName val="IO-LIST"/>
      <sheetName val="IO-TOT"/>
      <sheetName val="계측기기 LIST"/>
      <sheetName val="Sheet1 (2)"/>
      <sheetName val="Sheet7"/>
    </sheetNames>
    <sheetDataSet>
      <sheetData sheetId="0">
        <row r="5">
          <cell r="B5" t="str">
            <v>LOP</v>
          </cell>
          <cell r="C5" t="str">
            <v>수량</v>
          </cell>
          <cell r="D5" t="str">
            <v>TYPE</v>
          </cell>
          <cell r="E5" t="str">
            <v>DIMENSION</v>
          </cell>
          <cell r="F5" t="str">
            <v>TAG</v>
          </cell>
          <cell r="G5" t="str">
            <v>설 비 명</v>
          </cell>
          <cell r="H5" t="str">
            <v>단위</v>
          </cell>
          <cell r="I5" t="str">
            <v>수량</v>
          </cell>
        </row>
        <row r="6">
          <cell r="B6" t="str">
            <v>NO.</v>
          </cell>
          <cell r="E6" t="str">
            <v>W x H x D x L</v>
          </cell>
          <cell r="F6" t="str">
            <v>NO.</v>
          </cell>
          <cell r="H6" t="str">
            <v>용량</v>
          </cell>
          <cell r="I6" t="str">
            <v>NL.</v>
          </cell>
          <cell r="J6" t="str">
            <v>SB.</v>
          </cell>
        </row>
        <row r="7">
          <cell r="B7" t="e">
            <v>#REF!</v>
          </cell>
        </row>
        <row r="8">
          <cell r="B8" t="str">
            <v>취수설비</v>
          </cell>
        </row>
      </sheetData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PCALC"/>
      <sheetName val="YES"/>
    </sheetNames>
    <definedNames>
      <definedName name="Macro10"/>
      <definedName name="Macro12"/>
      <definedName name="Macro14"/>
      <definedName name="Macro5"/>
      <definedName name="Macro6"/>
      <definedName name="Macro7"/>
      <definedName name="Macro8"/>
      <definedName name="Macro9"/>
    </definedNames>
    <sheetDataSet>
      <sheetData sheetId="0" refreshError="1"/>
      <sheetData sheetId="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목차"/>
      <sheetName val="UNIT-QT"/>
      <sheetName val="Y-WORK"/>
      <sheetName val="개요"/>
      <sheetName val="견적을지"/>
      <sheetName val="대비"/>
      <sheetName val="부하계산서"/>
      <sheetName val="제경비"/>
      <sheetName val="백암비스타내역"/>
      <sheetName val="MOTOR"/>
      <sheetName val="정부노임단가"/>
      <sheetName val="LOPCALC"/>
      <sheetName val="OZ049E"/>
      <sheetName val="노임단가"/>
      <sheetName val="CA지입"/>
      <sheetName val="JUCK"/>
      <sheetName val="1"/>
      <sheetName val="1호인버트수량"/>
      <sheetName val="설계예시"/>
      <sheetName val="총괄표"/>
      <sheetName val="WORK"/>
      <sheetName val="COPING"/>
      <sheetName val="인건-측정"/>
      <sheetName val="내역서"/>
      <sheetName val="산출기초"/>
      <sheetName val="일위대가(LCS)"/>
      <sheetName val="산출근거(접지)"/>
      <sheetName val="산출근거 (중기)"/>
      <sheetName val="경산"/>
      <sheetName val="일위대가(가설)"/>
      <sheetName val="노임"/>
      <sheetName val="DATA"/>
      <sheetName val="부하(성남)"/>
      <sheetName val="일위대가표"/>
      <sheetName val="Sheet17"/>
      <sheetName val="집계"/>
      <sheetName val="신공"/>
      <sheetName val="공통(20-91)"/>
      <sheetName val="인건비"/>
      <sheetName val="기초견적가"/>
      <sheetName val="간접"/>
      <sheetName val="일위대가"/>
      <sheetName val="Total"/>
      <sheetName val="TABLE"/>
      <sheetName val="일위대가목차"/>
      <sheetName val="ITEM"/>
      <sheetName val="철거산출근거"/>
      <sheetName val="소방"/>
      <sheetName val="BID"/>
      <sheetName val="노무비"/>
      <sheetName val="기계경비일람"/>
      <sheetName val="제잡비(주공종)"/>
      <sheetName val="9902"/>
      <sheetName val="SIL98"/>
      <sheetName val="단가표"/>
      <sheetName val="SHEET2"/>
    </sheetNames>
    <definedNames>
      <definedName name="Macro11"/>
    </definedNames>
    <sheetDataSet>
      <sheetData sheetId="0" refreshError="1">
        <row r="4">
          <cell r="A4" t="str">
            <v>A</v>
          </cell>
          <cell r="B4">
            <v>3000</v>
          </cell>
          <cell r="C4">
            <v>1500</v>
          </cell>
          <cell r="D4">
            <v>1800</v>
          </cell>
          <cell r="E4">
            <v>634.54</v>
          </cell>
          <cell r="F4">
            <v>141</v>
          </cell>
          <cell r="G4">
            <v>20.8</v>
          </cell>
        </row>
        <row r="5">
          <cell r="A5" t="str">
            <v>B</v>
          </cell>
          <cell r="B5">
            <v>3000</v>
          </cell>
          <cell r="C5">
            <v>2400</v>
          </cell>
          <cell r="D5">
            <v>1800</v>
          </cell>
          <cell r="E5">
            <v>705.14</v>
          </cell>
          <cell r="F5">
            <v>274.27999999999997</v>
          </cell>
          <cell r="G5">
            <v>102.24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ES"/>
      <sheetName val="총물량표"/>
      <sheetName val="정산물량표"/>
      <sheetName val="정산세부물량1차분실적"/>
      <sheetName val="정산복구량"/>
      <sheetName val="일위대가표(1)"/>
      <sheetName val="일위대가표(2)"/>
      <sheetName val="자재단가비교표"/>
      <sheetName val="복구량산정 및 전용회선 사용"/>
      <sheetName val="노임단가"/>
      <sheetName val="특별교실"/>
      <sheetName val="기숙사"/>
      <sheetName val="화장실"/>
      <sheetName val="총집계-1"/>
      <sheetName val="총집계-2"/>
      <sheetName val="원가-1"/>
      <sheetName val="원가-2"/>
      <sheetName val="기안"/>
      <sheetName val="갑지"/>
      <sheetName val="견적서"/>
      <sheetName val="내역서"/>
      <sheetName val="표지"/>
      <sheetName val="변경사유"/>
      <sheetName val="가옥조명원가계"/>
      <sheetName val="가옥조명내역서"/>
      <sheetName val="산출집계"/>
      <sheetName val="산출근거서"/>
      <sheetName val="신규품목"/>
      <sheetName val="수량표지"/>
      <sheetName val="공구손료"/>
      <sheetName val="4월 실적추정(건축+토목)"/>
      <sheetName val="4월 실적추정(건축)"/>
      <sheetName val="XXXXXX"/>
      <sheetName val="호계"/>
      <sheetName val="제암"/>
      <sheetName val="월마트"/>
      <sheetName val="월드컵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VXXXX"/>
      <sheetName val="VXXXXX"/>
      <sheetName val="1.수변전설비"/>
      <sheetName val="2.전력간선"/>
      <sheetName val="3.동력"/>
      <sheetName val="4.전등"/>
      <sheetName val="5.전열"/>
      <sheetName val="6.약전"/>
      <sheetName val="7.소방"/>
      <sheetName val="8.방송"/>
      <sheetName val="9.조명제어"/>
      <sheetName val="10.철거공사"/>
      <sheetName val="일반공사"/>
      <sheetName val="일위대가"/>
      <sheetName val="을"/>
      <sheetName val="FILE1"/>
      <sheetName val="ITEM"/>
      <sheetName val="JUCK"/>
      <sheetName val="남양시작동자105노65기1.3화1.2"/>
      <sheetName val="N賃率-職"/>
      <sheetName val="표지 (2)"/>
      <sheetName val="간선계산"/>
      <sheetName val="견적조건"/>
      <sheetName val="견적조건(을지)"/>
      <sheetName val="대구실행"/>
      <sheetName val="Baby일위대가"/>
      <sheetName val="DATA"/>
    </sheetNames>
    <definedNames>
      <definedName name="Macro13"/>
      <definedName name="Macro14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  <sheetName val="Sheet1"/>
    </sheetNames>
    <definedNames>
      <definedName name="Macro2"/>
      <definedName name="Macro3"/>
    </definedNames>
    <sheetDataSet>
      <sheetData sheetId="0" refreshError="1"/>
      <sheetData sheetId="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TR용량"/>
      <sheetName val="부하 LIST"/>
      <sheetName val="CABLE ROOT SIZE"/>
      <sheetName val="CABLECALC"/>
      <sheetName val="DATA"/>
      <sheetName val="DATA1"/>
      <sheetName val="DATA-UPS"/>
      <sheetName val="MOTOR"/>
      <sheetName val="3. 차단기"/>
      <sheetName val="4. Battery"/>
      <sheetName val="5. 역율개선용 콘덴서용량계산"/>
      <sheetName val="6. Cable Size-1(설명)"/>
      <sheetName val="광천계산서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>
        <row r="30">
          <cell r="A30">
            <v>0</v>
          </cell>
          <cell r="B30">
            <v>30</v>
          </cell>
          <cell r="C30">
            <v>50</v>
          </cell>
          <cell r="D30">
            <v>400</v>
          </cell>
        </row>
        <row r="31">
          <cell r="A31">
            <v>30.1</v>
          </cell>
          <cell r="B31">
            <v>30</v>
          </cell>
          <cell r="C31">
            <v>50</v>
          </cell>
          <cell r="D31">
            <v>400</v>
          </cell>
        </row>
        <row r="32">
          <cell r="A32">
            <v>40.1</v>
          </cell>
          <cell r="B32">
            <v>40</v>
          </cell>
          <cell r="C32">
            <v>50</v>
          </cell>
          <cell r="D32">
            <v>400</v>
          </cell>
        </row>
        <row r="33">
          <cell r="A33">
            <v>50.1</v>
          </cell>
          <cell r="B33">
            <v>50</v>
          </cell>
          <cell r="C33">
            <v>50</v>
          </cell>
          <cell r="D33">
            <v>400</v>
          </cell>
        </row>
        <row r="34">
          <cell r="A34">
            <v>60.1</v>
          </cell>
          <cell r="B34">
            <v>60</v>
          </cell>
          <cell r="C34">
            <v>100</v>
          </cell>
          <cell r="D34">
            <v>400</v>
          </cell>
        </row>
        <row r="35">
          <cell r="A35">
            <v>75.099999999999994</v>
          </cell>
          <cell r="B35">
            <v>75</v>
          </cell>
          <cell r="C35">
            <v>100</v>
          </cell>
          <cell r="D35">
            <v>400</v>
          </cell>
        </row>
        <row r="36">
          <cell r="A36">
            <v>100.1</v>
          </cell>
          <cell r="B36">
            <v>100</v>
          </cell>
          <cell r="C36">
            <v>100</v>
          </cell>
          <cell r="D36">
            <v>400</v>
          </cell>
        </row>
        <row r="37">
          <cell r="A37">
            <v>125.1</v>
          </cell>
          <cell r="B37">
            <v>125</v>
          </cell>
          <cell r="C37">
            <v>225</v>
          </cell>
          <cell r="D37">
            <v>400</v>
          </cell>
        </row>
        <row r="38">
          <cell r="A38">
            <v>150.1</v>
          </cell>
          <cell r="B38">
            <v>150</v>
          </cell>
          <cell r="C38">
            <v>225</v>
          </cell>
          <cell r="D38">
            <v>400</v>
          </cell>
        </row>
        <row r="39">
          <cell r="A39">
            <v>175.1</v>
          </cell>
          <cell r="B39">
            <v>175</v>
          </cell>
          <cell r="C39">
            <v>225</v>
          </cell>
          <cell r="D39">
            <v>400</v>
          </cell>
        </row>
        <row r="40">
          <cell r="A40">
            <v>200.1</v>
          </cell>
          <cell r="B40">
            <v>200</v>
          </cell>
          <cell r="C40">
            <v>225</v>
          </cell>
          <cell r="D40">
            <v>400</v>
          </cell>
        </row>
        <row r="41">
          <cell r="A41">
            <v>225.1</v>
          </cell>
          <cell r="B41">
            <v>225</v>
          </cell>
          <cell r="C41">
            <v>225</v>
          </cell>
          <cell r="D41">
            <v>600</v>
          </cell>
        </row>
        <row r="42">
          <cell r="A42">
            <v>250.1</v>
          </cell>
          <cell r="B42">
            <v>250</v>
          </cell>
          <cell r="C42">
            <v>400</v>
          </cell>
          <cell r="D42">
            <v>600</v>
          </cell>
        </row>
        <row r="43">
          <cell r="A43">
            <v>300.10000000000002</v>
          </cell>
          <cell r="B43">
            <v>300</v>
          </cell>
          <cell r="C43">
            <v>400</v>
          </cell>
          <cell r="D43">
            <v>600</v>
          </cell>
        </row>
        <row r="44">
          <cell r="A44">
            <v>350.1</v>
          </cell>
          <cell r="B44">
            <v>350</v>
          </cell>
          <cell r="C44">
            <v>400</v>
          </cell>
          <cell r="D44">
            <v>600</v>
          </cell>
        </row>
        <row r="45">
          <cell r="A45">
            <v>400.1</v>
          </cell>
          <cell r="B45">
            <v>400</v>
          </cell>
          <cell r="C45">
            <v>400</v>
          </cell>
          <cell r="D45">
            <v>800</v>
          </cell>
        </row>
        <row r="46">
          <cell r="A46">
            <v>450.1</v>
          </cell>
          <cell r="B46">
            <v>450</v>
          </cell>
          <cell r="C46">
            <v>600</v>
          </cell>
          <cell r="D46">
            <v>800</v>
          </cell>
        </row>
        <row r="47">
          <cell r="A47">
            <v>500.1</v>
          </cell>
          <cell r="B47">
            <v>500</v>
          </cell>
          <cell r="C47">
            <v>600</v>
          </cell>
          <cell r="D47">
            <v>800</v>
          </cell>
        </row>
        <row r="48">
          <cell r="A48">
            <v>600.1</v>
          </cell>
          <cell r="B48">
            <v>600</v>
          </cell>
          <cell r="C48">
            <v>600</v>
          </cell>
          <cell r="D48">
            <v>1000</v>
          </cell>
        </row>
        <row r="49">
          <cell r="A49">
            <v>700.1</v>
          </cell>
          <cell r="B49">
            <v>700</v>
          </cell>
          <cell r="C49">
            <v>800</v>
          </cell>
          <cell r="D49">
            <v>1000</v>
          </cell>
        </row>
        <row r="50">
          <cell r="A50">
            <v>800.1</v>
          </cell>
          <cell r="B50">
            <v>800</v>
          </cell>
          <cell r="C50">
            <v>800</v>
          </cell>
          <cell r="D50">
            <v>1200</v>
          </cell>
        </row>
        <row r="51">
          <cell r="A51">
            <v>1000.1</v>
          </cell>
          <cell r="B51">
            <v>1000</v>
          </cell>
          <cell r="C51">
            <v>1000</v>
          </cell>
          <cell r="D51">
            <v>1200</v>
          </cell>
        </row>
        <row r="52">
          <cell r="A52">
            <v>1200.0999999999999</v>
          </cell>
          <cell r="B52">
            <v>1200</v>
          </cell>
          <cell r="C52">
            <v>1200</v>
          </cell>
        </row>
        <row r="53">
          <cell r="B53" t="str">
            <v>ERROR</v>
          </cell>
          <cell r="C53" t="str">
            <v>ERROR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"/>
      <sheetName val="데이타"/>
    </sheetNames>
    <sheetDataSet>
      <sheetData sheetId="0" refreshError="1">
        <row r="24">
          <cell r="B24" t="str">
            <v>수평곡관</v>
          </cell>
          <cell r="D24" t="str">
            <v xml:space="preserve"> ⊃</v>
          </cell>
          <cell r="E24">
            <v>10</v>
          </cell>
        </row>
        <row r="25">
          <cell r="B25" t="str">
            <v>수평곡관</v>
          </cell>
          <cell r="D25" t="str">
            <v xml:space="preserve"> ⊃</v>
          </cell>
          <cell r="E25">
            <v>12</v>
          </cell>
        </row>
        <row r="26">
          <cell r="B26" t="str">
            <v>수평곡관</v>
          </cell>
          <cell r="D26" t="str">
            <v xml:space="preserve"> ⊃</v>
          </cell>
          <cell r="E26">
            <v>17</v>
          </cell>
        </row>
        <row r="27">
          <cell r="B27" t="str">
            <v>수평곡관</v>
          </cell>
          <cell r="D27" t="str">
            <v xml:space="preserve"> ⊃</v>
          </cell>
          <cell r="E27">
            <v>20</v>
          </cell>
        </row>
        <row r="28">
          <cell r="B28" t="str">
            <v>수평곡관</v>
          </cell>
          <cell r="D28" t="str">
            <v xml:space="preserve"> ⊃</v>
          </cell>
          <cell r="E28">
            <v>4</v>
          </cell>
        </row>
        <row r="29">
          <cell r="B29" t="str">
            <v>수평곡관</v>
          </cell>
          <cell r="D29" t="str">
            <v xml:space="preserve"> ⊃</v>
          </cell>
          <cell r="E29">
            <v>5</v>
          </cell>
        </row>
        <row r="30">
          <cell r="B30" t="str">
            <v>수평곡관</v>
          </cell>
          <cell r="D30" t="str">
            <v xml:space="preserve"> ⊃</v>
          </cell>
          <cell r="E30">
            <v>5</v>
          </cell>
        </row>
        <row r="31">
          <cell r="B31" t="str">
            <v>수평곡관</v>
          </cell>
          <cell r="D31" t="str">
            <v xml:space="preserve"> ⊃</v>
          </cell>
          <cell r="E31">
            <v>5</v>
          </cell>
        </row>
        <row r="32">
          <cell r="B32" t="str">
            <v>수평곡관</v>
          </cell>
          <cell r="D32" t="str">
            <v xml:space="preserve"> ⊃</v>
          </cell>
          <cell r="E32">
            <v>4</v>
          </cell>
        </row>
        <row r="33">
          <cell r="B33" t="str">
            <v>수평곡관</v>
          </cell>
          <cell r="D33" t="str">
            <v xml:space="preserve"> ⊃</v>
          </cell>
          <cell r="E33">
            <v>6</v>
          </cell>
        </row>
        <row r="34">
          <cell r="B34" t="str">
            <v>수평곡관</v>
          </cell>
          <cell r="D34" t="str">
            <v xml:space="preserve"> ⊃</v>
          </cell>
          <cell r="E34">
            <v>5</v>
          </cell>
        </row>
        <row r="35">
          <cell r="B35" t="str">
            <v>수평곡관</v>
          </cell>
          <cell r="D35" t="str">
            <v xml:space="preserve"> ⊃</v>
          </cell>
          <cell r="E35">
            <v>55</v>
          </cell>
        </row>
        <row r="36">
          <cell r="B36" t="str">
            <v>소켓플랜지T형관</v>
          </cell>
          <cell r="E36">
            <v>5</v>
          </cell>
        </row>
        <row r="37">
          <cell r="B37" t="str">
            <v>소켓플랜지T형관</v>
          </cell>
          <cell r="E37">
            <v>5</v>
          </cell>
        </row>
        <row r="38">
          <cell r="B38" t="str">
            <v>소켓플랜지T형관</v>
          </cell>
          <cell r="E38">
            <v>6</v>
          </cell>
        </row>
        <row r="39">
          <cell r="B39" t="str">
            <v>소켓T형관</v>
          </cell>
          <cell r="E39">
            <v>4</v>
          </cell>
        </row>
        <row r="40">
          <cell r="B40" t="str">
            <v>소켓T형관</v>
          </cell>
          <cell r="E40">
            <v>5</v>
          </cell>
        </row>
        <row r="41">
          <cell r="B41" t="str">
            <v>소켓T형관</v>
          </cell>
          <cell r="E41">
            <v>8</v>
          </cell>
        </row>
        <row r="42">
          <cell r="B42" t="str">
            <v>이 음 관</v>
          </cell>
          <cell r="E42">
            <v>9</v>
          </cell>
        </row>
        <row r="43">
          <cell r="B43" t="str">
            <v>이 음 관</v>
          </cell>
          <cell r="E43">
            <v>10</v>
          </cell>
        </row>
        <row r="44">
          <cell r="B44" t="str">
            <v>이 음 관</v>
          </cell>
          <cell r="E44">
            <v>12</v>
          </cell>
        </row>
        <row r="45">
          <cell r="B45" t="str">
            <v>이 음 관</v>
          </cell>
          <cell r="E45">
            <v>18</v>
          </cell>
        </row>
        <row r="46">
          <cell r="B46" t="str">
            <v>이 음 관</v>
          </cell>
          <cell r="E46">
            <v>25</v>
          </cell>
        </row>
        <row r="47">
          <cell r="B47" t="str">
            <v>이 음 관</v>
          </cell>
          <cell r="E47">
            <v>34</v>
          </cell>
        </row>
        <row r="48">
          <cell r="B48" t="str">
            <v>플랜지관</v>
          </cell>
          <cell r="E48">
            <v>7.9</v>
          </cell>
        </row>
        <row r="49">
          <cell r="B49" t="str">
            <v>플랜지관</v>
          </cell>
          <cell r="E49">
            <v>9.6</v>
          </cell>
        </row>
        <row r="50">
          <cell r="B50" t="str">
            <v>플랜지관</v>
          </cell>
          <cell r="E50">
            <v>15.6</v>
          </cell>
        </row>
        <row r="51">
          <cell r="B51" t="str">
            <v>플랜지관</v>
          </cell>
          <cell r="E51">
            <v>22.5</v>
          </cell>
        </row>
        <row r="52">
          <cell r="B52" t="str">
            <v>플랜지관</v>
          </cell>
          <cell r="E52">
            <v>31.5</v>
          </cell>
        </row>
        <row r="53">
          <cell r="B53" t="str">
            <v>플랜지관</v>
          </cell>
          <cell r="E53">
            <v>41.5</v>
          </cell>
        </row>
        <row r="54">
          <cell r="B54" t="str">
            <v>제 수 변</v>
          </cell>
          <cell r="E54">
            <v>42</v>
          </cell>
        </row>
        <row r="55">
          <cell r="B55" t="str">
            <v>제 수 변</v>
          </cell>
          <cell r="E55">
            <v>50</v>
          </cell>
        </row>
        <row r="56">
          <cell r="B56" t="str">
            <v>제 수 변</v>
          </cell>
          <cell r="E56">
            <v>90</v>
          </cell>
        </row>
        <row r="57">
          <cell r="B57" t="str">
            <v>제 수 변</v>
          </cell>
          <cell r="E57">
            <v>140</v>
          </cell>
        </row>
        <row r="58">
          <cell r="B58" t="str">
            <v>제 수 변</v>
          </cell>
          <cell r="E58">
            <v>280</v>
          </cell>
        </row>
        <row r="59">
          <cell r="B59" t="str">
            <v>공 기 변</v>
          </cell>
          <cell r="E59">
            <v>94</v>
          </cell>
        </row>
        <row r="60">
          <cell r="B60" t="str">
            <v>공 기 변</v>
          </cell>
          <cell r="E60">
            <v>110</v>
          </cell>
        </row>
        <row r="61">
          <cell r="B61" t="str">
            <v>단    관</v>
          </cell>
          <cell r="E61">
            <v>13.5</v>
          </cell>
          <cell r="H61">
            <v>0.8</v>
          </cell>
          <cell r="I61" t="str">
            <v>×</v>
          </cell>
          <cell r="J61" t="str">
            <v>＋</v>
          </cell>
        </row>
        <row r="62">
          <cell r="B62" t="str">
            <v>플랜지단관</v>
          </cell>
          <cell r="E62">
            <v>16.399999999999999</v>
          </cell>
          <cell r="H62">
            <v>0.8</v>
          </cell>
          <cell r="I62" t="str">
            <v>×</v>
          </cell>
          <cell r="J62" t="str">
            <v>＋</v>
          </cell>
        </row>
        <row r="63">
          <cell r="B63" t="str">
            <v>플랜지단관</v>
          </cell>
          <cell r="E63">
            <v>16.399999999999999</v>
          </cell>
          <cell r="H63">
            <v>0.92</v>
          </cell>
          <cell r="I63" t="str">
            <v>×</v>
          </cell>
          <cell r="J63" t="str">
            <v>＋</v>
          </cell>
        </row>
        <row r="64">
          <cell r="B64" t="str">
            <v>플랜지단관</v>
          </cell>
          <cell r="E64">
            <v>16.399999999999999</v>
          </cell>
          <cell r="H64">
            <v>-2</v>
          </cell>
          <cell r="I64" t="str">
            <v>×</v>
          </cell>
          <cell r="J64" t="str">
            <v>＋</v>
          </cell>
        </row>
        <row r="65">
          <cell r="B65" t="str">
            <v>플랜지단관</v>
          </cell>
          <cell r="E65">
            <v>16.399999999999999</v>
          </cell>
          <cell r="H65">
            <v>-1</v>
          </cell>
          <cell r="I65" t="str">
            <v>×</v>
          </cell>
          <cell r="J65" t="str">
            <v>＋</v>
          </cell>
        </row>
        <row r="66">
          <cell r="B66" t="str">
            <v>플랜지단관</v>
          </cell>
          <cell r="E66">
            <v>16.399999999999999</v>
          </cell>
          <cell r="H66">
            <v>0</v>
          </cell>
          <cell r="I66" t="str">
            <v>×</v>
          </cell>
          <cell r="J66" t="str">
            <v>＋</v>
          </cell>
        </row>
        <row r="67">
          <cell r="B67" t="str">
            <v>플랜지단관</v>
          </cell>
          <cell r="E67">
            <v>16.399999999999999</v>
          </cell>
          <cell r="H67">
            <v>1</v>
          </cell>
          <cell r="I67" t="str">
            <v>×</v>
          </cell>
          <cell r="J67" t="str">
            <v>＋</v>
          </cell>
        </row>
        <row r="68">
          <cell r="B68" t="str">
            <v>플랜지단관</v>
          </cell>
          <cell r="E68">
            <v>16.399999999999999</v>
          </cell>
          <cell r="H68">
            <v>2</v>
          </cell>
          <cell r="I68" t="str">
            <v>×</v>
          </cell>
          <cell r="J68" t="str">
            <v>＋</v>
          </cell>
        </row>
        <row r="69">
          <cell r="B69" t="str">
            <v>단    관</v>
          </cell>
          <cell r="E69">
            <v>21</v>
          </cell>
          <cell r="H69">
            <v>3</v>
          </cell>
          <cell r="I69" t="str">
            <v>×</v>
          </cell>
          <cell r="J69" t="str">
            <v>＋</v>
          </cell>
        </row>
        <row r="70">
          <cell r="B70" t="str">
            <v>단    관</v>
          </cell>
          <cell r="E70">
            <v>25.3</v>
          </cell>
          <cell r="H70">
            <v>4</v>
          </cell>
          <cell r="I70" t="str">
            <v>×</v>
          </cell>
          <cell r="J70" t="str">
            <v>＋</v>
          </cell>
        </row>
        <row r="71">
          <cell r="B71" t="str">
            <v>단    관</v>
          </cell>
          <cell r="E71">
            <v>33.799999999999997</v>
          </cell>
          <cell r="H71">
            <v>5</v>
          </cell>
          <cell r="I71" t="str">
            <v>×</v>
          </cell>
          <cell r="J71" t="str">
            <v>＋</v>
          </cell>
        </row>
        <row r="72">
          <cell r="B72" t="str">
            <v>단    관</v>
          </cell>
          <cell r="E72">
            <v>44.3</v>
          </cell>
          <cell r="H72">
            <v>6</v>
          </cell>
          <cell r="I72" t="str">
            <v>×</v>
          </cell>
          <cell r="J72" t="str">
            <v>＋</v>
          </cell>
        </row>
        <row r="73">
          <cell r="B73" t="str">
            <v>단    관</v>
          </cell>
          <cell r="E73">
            <v>56.3</v>
          </cell>
          <cell r="H73">
            <v>7</v>
          </cell>
          <cell r="I73" t="str">
            <v>×</v>
          </cell>
          <cell r="J73" t="str">
            <v>＋</v>
          </cell>
        </row>
        <row r="74">
          <cell r="B74" t="str">
            <v>단    관</v>
          </cell>
          <cell r="E74">
            <v>69.599999999999994</v>
          </cell>
          <cell r="H74">
            <v>8</v>
          </cell>
          <cell r="I74" t="str">
            <v>×</v>
          </cell>
          <cell r="J74" t="str">
            <v>＋</v>
          </cell>
        </row>
        <row r="75">
          <cell r="B75" t="str">
            <v>단    관</v>
          </cell>
          <cell r="E75">
            <v>83.7</v>
          </cell>
          <cell r="H75">
            <v>9</v>
          </cell>
          <cell r="I75" t="str">
            <v>×</v>
          </cell>
          <cell r="J75" t="str">
            <v>＋</v>
          </cell>
        </row>
        <row r="76">
          <cell r="B76" t="str">
            <v>단    관</v>
          </cell>
          <cell r="E76">
            <v>98.5</v>
          </cell>
          <cell r="H76">
            <v>10</v>
          </cell>
          <cell r="I76" t="str">
            <v>×</v>
          </cell>
          <cell r="J76" t="str">
            <v>＋</v>
          </cell>
        </row>
        <row r="77">
          <cell r="B77" t="str">
            <v>단    관</v>
          </cell>
          <cell r="E77">
            <v>115.6</v>
          </cell>
          <cell r="H77">
            <v>11</v>
          </cell>
          <cell r="I77" t="str">
            <v>×</v>
          </cell>
          <cell r="J77" t="str">
            <v>＋</v>
          </cell>
        </row>
        <row r="78">
          <cell r="B78" t="str">
            <v>단    관</v>
          </cell>
          <cell r="E78">
            <v>152</v>
          </cell>
          <cell r="H78">
            <v>12</v>
          </cell>
          <cell r="I78" t="str">
            <v>×</v>
          </cell>
          <cell r="J78" t="str">
            <v>＋</v>
          </cell>
        </row>
        <row r="79">
          <cell r="B79" t="str">
            <v>단    관</v>
          </cell>
          <cell r="E79">
            <v>193</v>
          </cell>
          <cell r="H79">
            <v>13</v>
          </cell>
          <cell r="I79" t="str">
            <v>×</v>
          </cell>
          <cell r="J79" t="str">
            <v>＋</v>
          </cell>
        </row>
        <row r="80">
          <cell r="B80" t="str">
            <v>단    관</v>
          </cell>
          <cell r="E80">
            <v>238.7</v>
          </cell>
          <cell r="H80">
            <v>14</v>
          </cell>
          <cell r="I80" t="str">
            <v>×</v>
          </cell>
          <cell r="J80" t="str">
            <v>＋</v>
          </cell>
        </row>
        <row r="81">
          <cell r="B81" t="str">
            <v>단    관</v>
          </cell>
          <cell r="E81">
            <v>288.7</v>
          </cell>
          <cell r="H81">
            <v>15</v>
          </cell>
          <cell r="I81" t="str">
            <v>×</v>
          </cell>
          <cell r="J81" t="str">
            <v>＋</v>
          </cell>
        </row>
        <row r="82">
          <cell r="B82" t="str">
            <v>단    관</v>
          </cell>
          <cell r="E82">
            <v>343.2</v>
          </cell>
          <cell r="H82">
            <v>16</v>
          </cell>
          <cell r="I82" t="str">
            <v>×</v>
          </cell>
          <cell r="J82" t="str">
            <v>＋</v>
          </cell>
        </row>
        <row r="83">
          <cell r="B83" t="str">
            <v>단    관</v>
          </cell>
          <cell r="E83">
            <v>399.5</v>
          </cell>
          <cell r="H83">
            <v>17</v>
          </cell>
          <cell r="I83" t="str">
            <v>×</v>
          </cell>
          <cell r="J83" t="str">
            <v>＋</v>
          </cell>
        </row>
        <row r="84">
          <cell r="B84" t="str">
            <v>단    관</v>
          </cell>
          <cell r="E84">
            <v>465.9</v>
          </cell>
          <cell r="H84">
            <v>18</v>
          </cell>
          <cell r="I84" t="str">
            <v>×</v>
          </cell>
          <cell r="J84" t="str">
            <v>＋</v>
          </cell>
        </row>
        <row r="85">
          <cell r="B85" t="str">
            <v>없음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계산기준"/>
      <sheetName val="포설조건"/>
      <sheetName val="TR_IMP"/>
      <sheetName val="stcon"/>
      <sheetName val="EARTH"/>
      <sheetName val="CABLEDATA"/>
      <sheetName val="MCCDATA"/>
      <sheetName val="Sheet1"/>
      <sheetName val="MOTORDATA"/>
      <sheetName val="MCCB"/>
      <sheetName val="FUSEDATA"/>
      <sheetName val="CABLE"/>
      <sheetName val="GEN"/>
      <sheetName val="TR"/>
      <sheetName val="TR-1"/>
      <sheetName val="LV01"/>
      <sheetName val="PDB"/>
      <sheetName val="MCC"/>
      <sheetName val="LDB01 (2)"/>
      <sheetName val="LDB01"/>
      <sheetName val="1"/>
      <sheetName val="MAIN"/>
      <sheetName val="부분토탈"/>
      <sheetName val="부하정리"/>
      <sheetName val="P부하"/>
      <sheetName val="실측자료"/>
      <sheetName val="일위대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/>
      <sheetData sheetId="25"/>
      <sheetData sheetId="26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터널조도"/>
      <sheetName val="전압강하-상행"/>
      <sheetName val="전압강하-하행"/>
      <sheetName val="&quot;u&quot; TYPE 구간 조명"/>
      <sheetName val="&quot;U&quot;TYPE 전압강하"/>
      <sheetName val="TR용량"/>
      <sheetName val="TR용량 (2)"/>
      <sheetName val="GEN"/>
      <sheetName val="UPS"/>
      <sheetName val="간선굵기 설명"/>
      <sheetName val="간선굵기"/>
      <sheetName val="접지"/>
      <sheetName val="IMPEADENCE"/>
      <sheetName val="직류전원"/>
      <sheetName val="Sheet5"/>
      <sheetName val="불평형 계산식"/>
      <sheetName val="계산1"/>
      <sheetName val="계산2"/>
      <sheetName val="laroux"/>
      <sheetName val="회로내역(승인)"/>
      <sheetName val="DATA"/>
    </sheetNames>
    <sheetDataSet>
      <sheetData sheetId="0" refreshError="1"/>
      <sheetData sheetId="1" refreshError="1">
        <row r="19">
          <cell r="AR19">
            <v>70</v>
          </cell>
          <cell r="AS19">
            <v>4600</v>
          </cell>
        </row>
        <row r="20">
          <cell r="AR20">
            <v>100</v>
          </cell>
          <cell r="AS20">
            <v>9000</v>
          </cell>
        </row>
        <row r="21">
          <cell r="AR21">
            <v>150</v>
          </cell>
          <cell r="AS21">
            <v>14000</v>
          </cell>
        </row>
        <row r="22">
          <cell r="AR22">
            <v>200</v>
          </cell>
          <cell r="AS22">
            <v>20000</v>
          </cell>
        </row>
        <row r="23">
          <cell r="AR23">
            <v>250</v>
          </cell>
          <cell r="AS23">
            <v>25000</v>
          </cell>
        </row>
        <row r="24">
          <cell r="AR24">
            <v>400</v>
          </cell>
          <cell r="AS24">
            <v>46000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갑지"/>
      <sheetName val="과천MAIN"/>
      <sheetName val="일위 (2)"/>
      <sheetName val="갑지 (2)"/>
      <sheetName val="산출근거서"/>
      <sheetName val="일위"/>
      <sheetName val="신우"/>
      <sheetName val="1766-1"/>
      <sheetName val="터널조도"/>
      <sheetName val="설비"/>
      <sheetName val="6PILE  (돌출)"/>
      <sheetName val="노임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전기공사원가"/>
      <sheetName val="원가계산서(역곡)"/>
      <sheetName val="도급총공사비"/>
      <sheetName val="공사비집계표"/>
      <sheetName val="공사비총괄표"/>
      <sheetName val="한전위탁공사비"/>
      <sheetName val="인입선로공사"/>
      <sheetName val="수배전반 설비공사"/>
      <sheetName val="케이블 포설공사"/>
      <sheetName val="전선로 설치공사"/>
      <sheetName val="전등 및 전열설비"/>
      <sheetName val="접지 및 피뢰설비"/>
      <sheetName val="방송 설비"/>
      <sheetName val="전화 설비"/>
      <sheetName val="시계설비"/>
      <sheetName val="TV 설비"/>
      <sheetName val="화재 탐지 설비"/>
      <sheetName val="옥외통신설비공사"/>
      <sheetName val="옥외보안등공사"/>
      <sheetName val="일위집계"/>
      <sheetName val="일위대가"/>
      <sheetName val="자재"/>
      <sheetName val="자재(일위대가)"/>
      <sheetName val="등주설치(5~7M)"/>
      <sheetName val="등주설치(8M)"/>
      <sheetName val="견적"/>
      <sheetName val="산출서 "/>
      <sheetName val="노무비"/>
      <sheetName val="인공산출"/>
      <sheetName val="예비품 "/>
      <sheetName val="특수공구"/>
      <sheetName val="과천MAIN"/>
      <sheetName val="노임"/>
      <sheetName val="역곡(전기내역서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물량산출조서"/>
      <sheetName val="인건비산출근거"/>
      <sheetName val="내역서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위집계표"/>
      <sheetName val="일위대가"/>
      <sheetName val="단가비교"/>
      <sheetName val="프린터"/>
      <sheetName val="노임"/>
      <sheetName val="공구원가계산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단가"/>
      <sheetName val="내역"/>
    </sheetNames>
    <sheetDataSet>
      <sheetData sheetId="0">
        <row r="3">
          <cell r="C3" t="str">
            <v>2단파고라4.0x4.0x2EA</v>
          </cell>
          <cell r="D3">
            <v>1</v>
          </cell>
          <cell r="E3" t="str">
            <v>EA</v>
          </cell>
          <cell r="F3">
            <v>10000000</v>
          </cell>
          <cell r="G3">
            <v>10000000</v>
          </cell>
          <cell r="H3">
            <v>3000000</v>
          </cell>
          <cell r="I3">
            <v>3000000</v>
          </cell>
          <cell r="J3">
            <v>7000000</v>
          </cell>
          <cell r="K3">
            <v>7000000</v>
          </cell>
          <cell r="L3">
            <v>0</v>
          </cell>
          <cell r="M3">
            <v>0</v>
          </cell>
        </row>
        <row r="4">
          <cell r="C4" t="str">
            <v>26호옹벽마감</v>
          </cell>
          <cell r="D4">
            <v>1</v>
          </cell>
          <cell r="E4" t="str">
            <v>식</v>
          </cell>
          <cell r="F4">
            <v>39000000</v>
          </cell>
          <cell r="G4">
            <v>39000000</v>
          </cell>
          <cell r="H4">
            <v>13700000</v>
          </cell>
          <cell r="I4">
            <v>13700000</v>
          </cell>
          <cell r="J4">
            <v>25300000</v>
          </cell>
          <cell r="K4">
            <v>25300000</v>
          </cell>
          <cell r="L4"/>
          <cell r="M4">
            <v>0</v>
          </cell>
        </row>
        <row r="5">
          <cell r="C5" t="str">
            <v>가벽H1200</v>
          </cell>
          <cell r="D5">
            <v>1</v>
          </cell>
          <cell r="E5" t="str">
            <v>m</v>
          </cell>
          <cell r="F5">
            <v>296000</v>
          </cell>
          <cell r="G5">
            <v>296000</v>
          </cell>
          <cell r="H5">
            <v>66000</v>
          </cell>
          <cell r="I5">
            <v>66000</v>
          </cell>
          <cell r="J5">
            <v>230000</v>
          </cell>
          <cell r="K5">
            <v>230000</v>
          </cell>
          <cell r="L5">
            <v>0</v>
          </cell>
          <cell r="M5">
            <v>0</v>
          </cell>
        </row>
        <row r="6">
          <cell r="C6" t="str">
            <v>가벽H900</v>
          </cell>
          <cell r="D6">
            <v>1</v>
          </cell>
          <cell r="E6" t="str">
            <v>m</v>
          </cell>
          <cell r="F6">
            <v>241000</v>
          </cell>
          <cell r="G6">
            <v>241000</v>
          </cell>
          <cell r="H6">
            <v>61000</v>
          </cell>
          <cell r="I6">
            <v>61000</v>
          </cell>
          <cell r="J6">
            <v>180000</v>
          </cell>
          <cell r="K6">
            <v>180000</v>
          </cell>
          <cell r="L6">
            <v>0</v>
          </cell>
          <cell r="M6">
            <v>0</v>
          </cell>
        </row>
        <row r="7">
          <cell r="C7" t="str">
            <v>가벽1L6600</v>
          </cell>
          <cell r="D7">
            <v>1</v>
          </cell>
          <cell r="E7" t="str">
            <v>개소</v>
          </cell>
          <cell r="F7">
            <v>1940000</v>
          </cell>
          <cell r="G7">
            <v>1940000</v>
          </cell>
          <cell r="H7">
            <v>440000</v>
          </cell>
          <cell r="I7">
            <v>440000</v>
          </cell>
          <cell r="J7">
            <v>1500000</v>
          </cell>
          <cell r="K7">
            <v>1500000</v>
          </cell>
          <cell r="L7">
            <v>0</v>
          </cell>
          <cell r="M7">
            <v>0</v>
          </cell>
        </row>
        <row r="8">
          <cell r="C8" t="str">
            <v>가벽2L9300</v>
          </cell>
          <cell r="D8">
            <v>1</v>
          </cell>
          <cell r="E8" t="str">
            <v>개소</v>
          </cell>
          <cell r="F8">
            <v>2250000</v>
          </cell>
          <cell r="G8">
            <v>2250000</v>
          </cell>
          <cell r="H8">
            <v>550000</v>
          </cell>
          <cell r="I8">
            <v>550000</v>
          </cell>
          <cell r="J8">
            <v>1700000</v>
          </cell>
          <cell r="K8">
            <v>1700000</v>
          </cell>
          <cell r="L8">
            <v>0</v>
          </cell>
          <cell r="M8">
            <v>0</v>
          </cell>
        </row>
        <row r="9">
          <cell r="C9" t="str">
            <v>가벽3L3500</v>
          </cell>
          <cell r="D9">
            <v>1</v>
          </cell>
          <cell r="E9" t="str">
            <v>개소</v>
          </cell>
          <cell r="F9">
            <v>1980000</v>
          </cell>
          <cell r="G9">
            <v>1980000</v>
          </cell>
          <cell r="H9">
            <v>280000</v>
          </cell>
          <cell r="I9">
            <v>280000</v>
          </cell>
          <cell r="J9">
            <v>1700000</v>
          </cell>
          <cell r="K9">
            <v>1700000</v>
          </cell>
          <cell r="L9">
            <v>0</v>
          </cell>
          <cell r="M9">
            <v>0</v>
          </cell>
        </row>
        <row r="10">
          <cell r="C10" t="str">
            <v>가벽4L5000</v>
          </cell>
          <cell r="D10">
            <v>1</v>
          </cell>
          <cell r="E10" t="str">
            <v>개소</v>
          </cell>
          <cell r="F10">
            <v>2190000</v>
          </cell>
          <cell r="G10">
            <v>2190000</v>
          </cell>
          <cell r="H10">
            <v>390000</v>
          </cell>
          <cell r="I10">
            <v>390000</v>
          </cell>
          <cell r="J10">
            <v>1800000</v>
          </cell>
          <cell r="K10">
            <v>1800000</v>
          </cell>
          <cell r="L10">
            <v>0</v>
          </cell>
          <cell r="M10">
            <v>0</v>
          </cell>
        </row>
        <row r="11">
          <cell r="C11" t="str">
            <v>가벽A(산석)H500-1200</v>
          </cell>
          <cell r="D11">
            <v>1</v>
          </cell>
          <cell r="E11" t="str">
            <v>m2</v>
          </cell>
          <cell r="F11">
            <v>130000</v>
          </cell>
          <cell r="G11">
            <v>130000</v>
          </cell>
          <cell r="H11">
            <v>30000</v>
          </cell>
          <cell r="I11">
            <v>30000</v>
          </cell>
          <cell r="J11">
            <v>100000</v>
          </cell>
          <cell r="K11">
            <v>100000</v>
          </cell>
          <cell r="M11">
            <v>0</v>
          </cell>
        </row>
        <row r="12">
          <cell r="C12" t="str">
            <v>가벽B(산석)H300-500</v>
          </cell>
          <cell r="D12">
            <v>1</v>
          </cell>
          <cell r="E12" t="str">
            <v>m2</v>
          </cell>
          <cell r="F12">
            <v>120000</v>
          </cell>
          <cell r="G12">
            <v>120000</v>
          </cell>
          <cell r="H12">
            <v>20000</v>
          </cell>
          <cell r="I12">
            <v>20000</v>
          </cell>
          <cell r="J12">
            <v>100000</v>
          </cell>
          <cell r="K12">
            <v>100000</v>
          </cell>
          <cell r="M12">
            <v>0</v>
          </cell>
        </row>
        <row r="13">
          <cell r="C13" t="str">
            <v>가벽C(산석)H500-1000</v>
          </cell>
          <cell r="D13">
            <v>1</v>
          </cell>
          <cell r="E13" t="str">
            <v>m2</v>
          </cell>
          <cell r="F13">
            <v>125000</v>
          </cell>
          <cell r="G13">
            <v>125000</v>
          </cell>
          <cell r="H13">
            <v>25000</v>
          </cell>
          <cell r="I13">
            <v>25000</v>
          </cell>
          <cell r="J13">
            <v>100000</v>
          </cell>
          <cell r="K13">
            <v>100000</v>
          </cell>
          <cell r="M13">
            <v>0</v>
          </cell>
        </row>
        <row r="14">
          <cell r="C14" t="str">
            <v>가벽D(산석)H300-600</v>
          </cell>
          <cell r="D14">
            <v>1</v>
          </cell>
          <cell r="E14" t="str">
            <v>m2</v>
          </cell>
          <cell r="F14">
            <v>122000</v>
          </cell>
          <cell r="G14">
            <v>122000</v>
          </cell>
          <cell r="H14">
            <v>22000</v>
          </cell>
          <cell r="I14">
            <v>22000</v>
          </cell>
          <cell r="J14">
            <v>100000</v>
          </cell>
          <cell r="K14">
            <v>100000</v>
          </cell>
          <cell r="M14">
            <v>0</v>
          </cell>
        </row>
        <row r="15">
          <cell r="C15" t="str">
            <v>거석H2500</v>
          </cell>
          <cell r="D15">
            <v>1</v>
          </cell>
          <cell r="E15" t="str">
            <v>EA</v>
          </cell>
          <cell r="F15">
            <v>3180000</v>
          </cell>
          <cell r="G15">
            <v>3180000</v>
          </cell>
          <cell r="H15">
            <v>180000</v>
          </cell>
          <cell r="I15">
            <v>180000</v>
          </cell>
          <cell r="J15">
            <v>3000000</v>
          </cell>
          <cell r="K15">
            <v>3000000</v>
          </cell>
          <cell r="M15">
            <v>0</v>
          </cell>
        </row>
        <row r="16">
          <cell r="C16" t="str">
            <v>거석H3000</v>
          </cell>
          <cell r="D16">
            <v>1</v>
          </cell>
          <cell r="E16" t="str">
            <v>EA</v>
          </cell>
          <cell r="F16">
            <v>4500000</v>
          </cell>
          <cell r="G16">
            <v>4500000</v>
          </cell>
          <cell r="H16">
            <v>200000</v>
          </cell>
          <cell r="I16">
            <v>200000</v>
          </cell>
          <cell r="J16">
            <v>4300000</v>
          </cell>
          <cell r="K16">
            <v>4300000</v>
          </cell>
          <cell r="M16">
            <v>0</v>
          </cell>
        </row>
        <row r="17">
          <cell r="C17" t="str">
            <v>거석H3500</v>
          </cell>
          <cell r="D17">
            <v>1</v>
          </cell>
          <cell r="E17" t="str">
            <v>EA</v>
          </cell>
          <cell r="F17">
            <v>5000000</v>
          </cell>
          <cell r="G17">
            <v>5000000</v>
          </cell>
          <cell r="H17">
            <v>250000</v>
          </cell>
          <cell r="I17">
            <v>250000</v>
          </cell>
          <cell r="J17">
            <v>4750000</v>
          </cell>
          <cell r="K17">
            <v>4750000</v>
          </cell>
          <cell r="M17">
            <v>0</v>
          </cell>
        </row>
        <row r="18">
          <cell r="C18" t="str">
            <v>거석H4000</v>
          </cell>
          <cell r="D18">
            <v>1</v>
          </cell>
          <cell r="E18" t="str">
            <v>EA</v>
          </cell>
          <cell r="F18">
            <v>6000000</v>
          </cell>
          <cell r="G18">
            <v>6000000</v>
          </cell>
          <cell r="H18">
            <v>300000</v>
          </cell>
          <cell r="I18">
            <v>300000</v>
          </cell>
          <cell r="J18">
            <v>5700000</v>
          </cell>
          <cell r="K18">
            <v>5700000</v>
          </cell>
          <cell r="M18">
            <v>0</v>
          </cell>
        </row>
        <row r="19">
          <cell r="C19" t="str">
            <v>격자프레임H2500,W3500</v>
          </cell>
          <cell r="D19">
            <v>1</v>
          </cell>
          <cell r="E19" t="str">
            <v>EA</v>
          </cell>
          <cell r="F19">
            <v>2650000</v>
          </cell>
          <cell r="G19">
            <v>2650000</v>
          </cell>
          <cell r="H19">
            <v>550000</v>
          </cell>
          <cell r="I19">
            <v>550000</v>
          </cell>
          <cell r="J19">
            <v>2100000</v>
          </cell>
          <cell r="K19">
            <v>2100000</v>
          </cell>
          <cell r="L19">
            <v>0</v>
          </cell>
          <cell r="M19">
            <v>0</v>
          </cell>
        </row>
        <row r="20">
          <cell r="C20" t="str">
            <v>격자형파고라4000x4000</v>
          </cell>
          <cell r="D20">
            <v>1</v>
          </cell>
          <cell r="E20" t="str">
            <v>EA</v>
          </cell>
          <cell r="F20">
            <v>4460000</v>
          </cell>
          <cell r="G20">
            <v>4460000</v>
          </cell>
          <cell r="H20">
            <v>860000</v>
          </cell>
          <cell r="I20">
            <v>860000</v>
          </cell>
          <cell r="J20">
            <v>3600000</v>
          </cell>
          <cell r="K20">
            <v>3600000</v>
          </cell>
          <cell r="L20">
            <v>0</v>
          </cell>
          <cell r="M20">
            <v>0</v>
          </cell>
        </row>
        <row r="21">
          <cell r="C21" t="str">
            <v>격자형파고라5000x2500</v>
          </cell>
          <cell r="D21">
            <v>1</v>
          </cell>
          <cell r="E21" t="str">
            <v>EA</v>
          </cell>
          <cell r="F21">
            <v>4800000</v>
          </cell>
          <cell r="G21">
            <v>4800000</v>
          </cell>
          <cell r="H21">
            <v>950000</v>
          </cell>
          <cell r="I21">
            <v>950000</v>
          </cell>
          <cell r="J21">
            <v>3850000</v>
          </cell>
          <cell r="K21">
            <v>3850000</v>
          </cell>
          <cell r="L21">
            <v>0</v>
          </cell>
          <cell r="M21">
            <v>0</v>
          </cell>
        </row>
        <row r="22">
          <cell r="C22" t="str">
            <v>격자형파고라6000x4000</v>
          </cell>
          <cell r="D22">
            <v>1</v>
          </cell>
          <cell r="E22" t="str">
            <v>EA</v>
          </cell>
          <cell r="F22">
            <v>5280000</v>
          </cell>
          <cell r="G22">
            <v>5280000</v>
          </cell>
          <cell r="H22">
            <v>980000</v>
          </cell>
          <cell r="I22">
            <v>980000</v>
          </cell>
          <cell r="J22">
            <v>4300000</v>
          </cell>
          <cell r="K22">
            <v>4300000</v>
          </cell>
          <cell r="L22">
            <v>0</v>
          </cell>
          <cell r="M22">
            <v>0</v>
          </cell>
        </row>
        <row r="23">
          <cell r="C23" t="str">
            <v>격자형파고라7500x2500</v>
          </cell>
          <cell r="D23">
            <v>1</v>
          </cell>
          <cell r="E23" t="str">
            <v>EA</v>
          </cell>
          <cell r="F23">
            <v>6300000</v>
          </cell>
          <cell r="G23">
            <v>6300000</v>
          </cell>
          <cell r="H23">
            <v>1500000</v>
          </cell>
          <cell r="I23">
            <v>1500000</v>
          </cell>
          <cell r="J23">
            <v>4800000</v>
          </cell>
          <cell r="K23">
            <v>4800000</v>
          </cell>
          <cell r="L23">
            <v>0</v>
          </cell>
          <cell r="M23">
            <v>0</v>
          </cell>
        </row>
        <row r="24">
          <cell r="C24" t="str">
            <v>경량토일반토:경량토=1:1</v>
          </cell>
          <cell r="D24">
            <v>1</v>
          </cell>
          <cell r="E24" t="str">
            <v>m3</v>
          </cell>
          <cell r="F24">
            <v>50000</v>
          </cell>
          <cell r="G24">
            <v>50000</v>
          </cell>
          <cell r="H24">
            <v>15000</v>
          </cell>
          <cell r="I24">
            <v>15000</v>
          </cell>
          <cell r="J24">
            <v>35000</v>
          </cell>
          <cell r="K24">
            <v>35000</v>
          </cell>
          <cell r="L24"/>
          <cell r="M24">
            <v>0</v>
          </cell>
        </row>
        <row r="25">
          <cell r="C25" t="str">
            <v>공중활주로120238</v>
          </cell>
          <cell r="D25">
            <v>1</v>
          </cell>
          <cell r="E25" t="str">
            <v>EA</v>
          </cell>
          <cell r="F25">
            <v>5300000</v>
          </cell>
          <cell r="G25">
            <v>5300000</v>
          </cell>
          <cell r="H25">
            <v>1600000</v>
          </cell>
          <cell r="I25">
            <v>1600000</v>
          </cell>
          <cell r="J25">
            <v>3700000</v>
          </cell>
          <cell r="K25">
            <v>3700000</v>
          </cell>
          <cell r="M25">
            <v>0</v>
          </cell>
        </row>
        <row r="26">
          <cell r="C26" t="str">
            <v>그네20214</v>
          </cell>
          <cell r="D26">
            <v>1</v>
          </cell>
          <cell r="E26" t="str">
            <v>EA</v>
          </cell>
          <cell r="F26">
            <v>1000000</v>
          </cell>
          <cell r="G26">
            <v>1000000</v>
          </cell>
          <cell r="H26">
            <v>310000</v>
          </cell>
          <cell r="I26">
            <v>310000</v>
          </cell>
          <cell r="J26">
            <v>690000</v>
          </cell>
          <cell r="K26">
            <v>690000</v>
          </cell>
          <cell r="M26">
            <v>0</v>
          </cell>
        </row>
        <row r="27">
          <cell r="C27" t="str">
            <v>그늘쉼터101017</v>
          </cell>
          <cell r="D27">
            <v>1</v>
          </cell>
          <cell r="E27" t="str">
            <v>EA</v>
          </cell>
          <cell r="F27">
            <v>890000</v>
          </cell>
          <cell r="G27">
            <v>890000</v>
          </cell>
          <cell r="H27">
            <v>270000</v>
          </cell>
          <cell r="I27">
            <v>270000</v>
          </cell>
          <cell r="J27">
            <v>620000</v>
          </cell>
          <cell r="K27">
            <v>620000</v>
          </cell>
          <cell r="M27">
            <v>0</v>
          </cell>
        </row>
        <row r="28">
          <cell r="C28" t="str">
            <v>기차놀이120352</v>
          </cell>
          <cell r="D28">
            <v>1</v>
          </cell>
          <cell r="E28" t="str">
            <v>EA</v>
          </cell>
          <cell r="F28">
            <v>7300000</v>
          </cell>
          <cell r="G28">
            <v>7300000</v>
          </cell>
          <cell r="H28">
            <v>2200000</v>
          </cell>
          <cell r="I28">
            <v>2200000</v>
          </cell>
          <cell r="J28">
            <v>5100000</v>
          </cell>
          <cell r="K28">
            <v>5100000</v>
          </cell>
          <cell r="M28">
            <v>0</v>
          </cell>
        </row>
        <row r="29">
          <cell r="C29" t="str">
            <v>꽃잎배101072</v>
          </cell>
          <cell r="D29">
            <v>1</v>
          </cell>
          <cell r="E29" t="str">
            <v>EA</v>
          </cell>
          <cell r="F29">
            <v>2000000</v>
          </cell>
          <cell r="G29">
            <v>2000000</v>
          </cell>
          <cell r="H29">
            <v>600000</v>
          </cell>
          <cell r="I29">
            <v>600000</v>
          </cell>
          <cell r="J29">
            <v>1400000</v>
          </cell>
          <cell r="K29">
            <v>1400000</v>
          </cell>
          <cell r="M29">
            <v>0</v>
          </cell>
        </row>
        <row r="30">
          <cell r="C30" t="str">
            <v>나무쉼터101012</v>
          </cell>
          <cell r="D30">
            <v>1</v>
          </cell>
          <cell r="E30" t="str">
            <v>EA</v>
          </cell>
          <cell r="F30">
            <v>800000</v>
          </cell>
          <cell r="G30">
            <v>800000</v>
          </cell>
          <cell r="H30">
            <v>240000</v>
          </cell>
          <cell r="I30">
            <v>240000</v>
          </cell>
          <cell r="J30">
            <v>560000</v>
          </cell>
          <cell r="K30">
            <v>560000</v>
          </cell>
          <cell r="M30">
            <v>0</v>
          </cell>
        </row>
        <row r="31">
          <cell r="C31" t="str">
            <v>녹지경계석150x150x1000,곡선</v>
          </cell>
          <cell r="D31">
            <v>1</v>
          </cell>
          <cell r="E31" t="str">
            <v>m</v>
          </cell>
          <cell r="F31">
            <v>28000</v>
          </cell>
          <cell r="G31">
            <v>28000</v>
          </cell>
          <cell r="H31">
            <v>7000</v>
          </cell>
          <cell r="I31">
            <v>7000</v>
          </cell>
          <cell r="J31">
            <v>21000</v>
          </cell>
          <cell r="K31">
            <v>21000</v>
          </cell>
          <cell r="M31">
            <v>0</v>
          </cell>
        </row>
        <row r="32">
          <cell r="C32" t="str">
            <v>녹지경계석150x150x1000,직선</v>
          </cell>
          <cell r="D32">
            <v>1</v>
          </cell>
          <cell r="E32" t="str">
            <v>m</v>
          </cell>
          <cell r="F32">
            <v>19500</v>
          </cell>
          <cell r="G32">
            <v>19500</v>
          </cell>
          <cell r="H32">
            <v>6500</v>
          </cell>
          <cell r="I32">
            <v>6500</v>
          </cell>
          <cell r="J32">
            <v>13000</v>
          </cell>
          <cell r="K32">
            <v>13000</v>
          </cell>
          <cell r="M32">
            <v>0</v>
          </cell>
        </row>
        <row r="33">
          <cell r="C33" t="str">
            <v>녹지경계석120x120x1000,직선</v>
          </cell>
          <cell r="D33">
            <v>1</v>
          </cell>
          <cell r="E33" t="str">
            <v>m</v>
          </cell>
          <cell r="F33">
            <v>7200</v>
          </cell>
          <cell r="G33">
            <v>7200</v>
          </cell>
          <cell r="H33">
            <v>4000</v>
          </cell>
          <cell r="I33">
            <v>4000</v>
          </cell>
          <cell r="J33">
            <v>3200</v>
          </cell>
          <cell r="K33">
            <v>3200</v>
          </cell>
          <cell r="M33">
            <v>0</v>
          </cell>
        </row>
        <row r="34">
          <cell r="C34" t="str">
            <v>놀이가벽1H=1300</v>
          </cell>
          <cell r="D34">
            <v>1</v>
          </cell>
          <cell r="E34" t="str">
            <v>EA</v>
          </cell>
          <cell r="F34">
            <v>920000</v>
          </cell>
          <cell r="G34">
            <v>920000</v>
          </cell>
          <cell r="H34">
            <v>280000</v>
          </cell>
          <cell r="I34">
            <v>280000</v>
          </cell>
          <cell r="J34">
            <v>640000</v>
          </cell>
          <cell r="K34">
            <v>640000</v>
          </cell>
          <cell r="M34">
            <v>0</v>
          </cell>
        </row>
        <row r="35">
          <cell r="C35" t="str">
            <v>놀이가벽2H1500,L5000</v>
          </cell>
          <cell r="D35">
            <v>1</v>
          </cell>
          <cell r="E35" t="str">
            <v>EA</v>
          </cell>
          <cell r="F35">
            <v>1210000</v>
          </cell>
          <cell r="G35">
            <v>1210000</v>
          </cell>
          <cell r="H35">
            <v>440000</v>
          </cell>
          <cell r="I35">
            <v>440000</v>
          </cell>
          <cell r="J35">
            <v>770000</v>
          </cell>
          <cell r="K35">
            <v>770000</v>
          </cell>
          <cell r="L35">
            <v>0</v>
          </cell>
          <cell r="M35">
            <v>0</v>
          </cell>
        </row>
        <row r="36">
          <cell r="C36" t="str">
            <v>놀이거울112231</v>
          </cell>
          <cell r="D36">
            <v>1</v>
          </cell>
          <cell r="E36" t="str">
            <v>EA</v>
          </cell>
          <cell r="F36">
            <v>3100000</v>
          </cell>
          <cell r="G36">
            <v>3100000</v>
          </cell>
          <cell r="H36">
            <v>900000</v>
          </cell>
          <cell r="I36">
            <v>900000</v>
          </cell>
          <cell r="J36">
            <v>2200000</v>
          </cell>
          <cell r="K36">
            <v>2200000</v>
          </cell>
          <cell r="M36">
            <v>0</v>
          </cell>
        </row>
        <row r="37">
          <cell r="C37" t="str">
            <v>놀이집120452</v>
          </cell>
          <cell r="D37">
            <v>1</v>
          </cell>
          <cell r="E37" t="str">
            <v>EA</v>
          </cell>
          <cell r="F37">
            <v>2700000</v>
          </cell>
          <cell r="G37">
            <v>2700000</v>
          </cell>
          <cell r="H37">
            <v>800000</v>
          </cell>
          <cell r="I37">
            <v>800000</v>
          </cell>
          <cell r="J37">
            <v>1900000</v>
          </cell>
          <cell r="K37">
            <v>1900000</v>
          </cell>
          <cell r="M37">
            <v>0</v>
          </cell>
        </row>
        <row r="38">
          <cell r="C38" t="str">
            <v>놀이집120454</v>
          </cell>
          <cell r="D38">
            <v>1</v>
          </cell>
          <cell r="E38" t="str">
            <v>EA</v>
          </cell>
          <cell r="F38">
            <v>1700000</v>
          </cell>
          <cell r="G38">
            <v>1700000</v>
          </cell>
          <cell r="H38">
            <v>500000</v>
          </cell>
          <cell r="I38">
            <v>500000</v>
          </cell>
          <cell r="J38">
            <v>1200000</v>
          </cell>
          <cell r="K38">
            <v>1200000</v>
          </cell>
          <cell r="M38">
            <v>0</v>
          </cell>
        </row>
        <row r="39">
          <cell r="C39" t="str">
            <v>농구대</v>
          </cell>
          <cell r="D39">
            <v>1</v>
          </cell>
          <cell r="E39" t="str">
            <v>개소</v>
          </cell>
          <cell r="F39">
            <v>1900000</v>
          </cell>
          <cell r="G39">
            <v>1900000</v>
          </cell>
          <cell r="H39">
            <v>200000</v>
          </cell>
          <cell r="I39">
            <v>200000</v>
          </cell>
          <cell r="J39">
            <v>1700000</v>
          </cell>
          <cell r="K39">
            <v>1700000</v>
          </cell>
          <cell r="M39">
            <v>0</v>
          </cell>
        </row>
        <row r="40">
          <cell r="C40" t="str">
            <v>단식의자400x400xH400</v>
          </cell>
          <cell r="D40">
            <v>1</v>
          </cell>
          <cell r="E40" t="str">
            <v>EA</v>
          </cell>
          <cell r="F40">
            <v>350000</v>
          </cell>
          <cell r="G40">
            <v>350000</v>
          </cell>
          <cell r="I40">
            <v>0</v>
          </cell>
          <cell r="J40">
            <v>350000</v>
          </cell>
          <cell r="K40">
            <v>350000</v>
          </cell>
          <cell r="M40">
            <v>0</v>
          </cell>
        </row>
        <row r="41">
          <cell r="C41" t="str">
            <v>등의자51611</v>
          </cell>
          <cell r="D41">
            <v>1</v>
          </cell>
          <cell r="E41" t="str">
            <v>개소</v>
          </cell>
          <cell r="F41">
            <v>389000</v>
          </cell>
          <cell r="G41">
            <v>389000</v>
          </cell>
          <cell r="H41">
            <v>39000</v>
          </cell>
          <cell r="I41">
            <v>39000</v>
          </cell>
          <cell r="J41">
            <v>350000</v>
          </cell>
          <cell r="K41">
            <v>350000</v>
          </cell>
          <cell r="L41">
            <v>0</v>
          </cell>
          <cell r="M41">
            <v>0</v>
          </cell>
        </row>
        <row r="42">
          <cell r="C42" t="str">
            <v>등의자540</v>
          </cell>
          <cell r="D42">
            <v>1</v>
          </cell>
          <cell r="E42" t="str">
            <v>EA</v>
          </cell>
          <cell r="F42">
            <v>274000</v>
          </cell>
          <cell r="G42">
            <v>274000</v>
          </cell>
          <cell r="I42">
            <v>0</v>
          </cell>
          <cell r="J42">
            <v>274000</v>
          </cell>
          <cell r="K42">
            <v>274000</v>
          </cell>
          <cell r="M42">
            <v>0</v>
          </cell>
        </row>
        <row r="43">
          <cell r="C43" t="str">
            <v>등의자W460xL1800</v>
          </cell>
          <cell r="D43">
            <v>1</v>
          </cell>
          <cell r="E43" t="str">
            <v>EA</v>
          </cell>
          <cell r="F43">
            <v>0</v>
          </cell>
          <cell r="G43">
            <v>0</v>
          </cell>
          <cell r="H43"/>
          <cell r="I43">
            <v>0</v>
          </cell>
          <cell r="J43"/>
          <cell r="K43">
            <v>0</v>
          </cell>
          <cell r="L43"/>
          <cell r="M43">
            <v>0</v>
          </cell>
        </row>
        <row r="44">
          <cell r="C44" t="str">
            <v>등의자W590xL1800</v>
          </cell>
          <cell r="D44">
            <v>1</v>
          </cell>
          <cell r="E44" t="str">
            <v>EA</v>
          </cell>
          <cell r="F44">
            <v>0</v>
          </cell>
          <cell r="G44">
            <v>0</v>
          </cell>
          <cell r="H44"/>
          <cell r="I44">
            <v>0</v>
          </cell>
          <cell r="J44"/>
          <cell r="K44">
            <v>0</v>
          </cell>
          <cell r="L44"/>
          <cell r="M44">
            <v>0</v>
          </cell>
        </row>
        <row r="45">
          <cell r="C45" t="str">
            <v>등의자W660xL1800</v>
          </cell>
          <cell r="D45">
            <v>1</v>
          </cell>
          <cell r="E45" t="str">
            <v>EA</v>
          </cell>
          <cell r="F45">
            <v>388000</v>
          </cell>
          <cell r="G45">
            <v>388000</v>
          </cell>
          <cell r="H45">
            <v>38000</v>
          </cell>
          <cell r="I45">
            <v>38000</v>
          </cell>
          <cell r="J45">
            <v>350000</v>
          </cell>
          <cell r="K45">
            <v>350000</v>
          </cell>
          <cell r="L45">
            <v>0</v>
          </cell>
          <cell r="M45">
            <v>0</v>
          </cell>
        </row>
        <row r="46">
          <cell r="C46" t="str">
            <v>디딤통나무D500</v>
          </cell>
          <cell r="D46">
            <v>1</v>
          </cell>
          <cell r="E46" t="str">
            <v>EA</v>
          </cell>
          <cell r="F46">
            <v>460000</v>
          </cell>
          <cell r="G46">
            <v>460000</v>
          </cell>
          <cell r="H46">
            <v>0</v>
          </cell>
          <cell r="I46">
            <v>0</v>
          </cell>
          <cell r="J46">
            <v>460000</v>
          </cell>
          <cell r="K46">
            <v>460000</v>
          </cell>
          <cell r="M46">
            <v>0</v>
          </cell>
        </row>
        <row r="47">
          <cell r="C47" t="str">
            <v>라인마킹W0.04</v>
          </cell>
          <cell r="D47">
            <v>1</v>
          </cell>
          <cell r="E47" t="str">
            <v>면</v>
          </cell>
          <cell r="F47">
            <v>1438100</v>
          </cell>
          <cell r="G47">
            <v>1438100</v>
          </cell>
          <cell r="H47">
            <v>250000</v>
          </cell>
          <cell r="I47">
            <v>250000</v>
          </cell>
          <cell r="J47">
            <v>1188000</v>
          </cell>
          <cell r="K47">
            <v>1188000</v>
          </cell>
          <cell r="L47">
            <v>100</v>
          </cell>
          <cell r="M47">
            <v>100</v>
          </cell>
        </row>
        <row r="48">
          <cell r="C48" t="str">
            <v>라인마킹W0.05</v>
          </cell>
          <cell r="D48">
            <v>1</v>
          </cell>
          <cell r="E48" t="str">
            <v>m</v>
          </cell>
          <cell r="F48">
            <v>6000</v>
          </cell>
          <cell r="G48">
            <v>6000</v>
          </cell>
          <cell r="H48">
            <v>4800</v>
          </cell>
          <cell r="I48">
            <v>4800</v>
          </cell>
          <cell r="J48">
            <v>1100</v>
          </cell>
          <cell r="K48">
            <v>1100</v>
          </cell>
          <cell r="L48">
            <v>100</v>
          </cell>
          <cell r="M48">
            <v>100</v>
          </cell>
        </row>
        <row r="49">
          <cell r="C49" t="str">
            <v>락카</v>
          </cell>
          <cell r="D49">
            <v>1</v>
          </cell>
          <cell r="E49" t="str">
            <v>개소</v>
          </cell>
          <cell r="F49">
            <v>3700000</v>
          </cell>
          <cell r="G49">
            <v>3700000</v>
          </cell>
          <cell r="H49">
            <v>200000</v>
          </cell>
          <cell r="I49">
            <v>200000</v>
          </cell>
          <cell r="J49">
            <v>3500000</v>
          </cell>
          <cell r="K49">
            <v>3500000</v>
          </cell>
          <cell r="M49">
            <v>0</v>
          </cell>
        </row>
        <row r="50">
          <cell r="C50" t="str">
            <v>레일링벤치H300x400xT30</v>
          </cell>
          <cell r="D50">
            <v>1</v>
          </cell>
          <cell r="E50" t="str">
            <v>개소</v>
          </cell>
          <cell r="F50">
            <v>480000</v>
          </cell>
          <cell r="G50">
            <v>480000</v>
          </cell>
          <cell r="I50">
            <v>0</v>
          </cell>
          <cell r="J50">
            <v>480000</v>
          </cell>
          <cell r="K50">
            <v>480000</v>
          </cell>
          <cell r="M50">
            <v>0</v>
          </cell>
        </row>
        <row r="51">
          <cell r="C51" t="str">
            <v>로켓101030</v>
          </cell>
          <cell r="D51">
            <v>1</v>
          </cell>
          <cell r="E51" t="str">
            <v>EA</v>
          </cell>
          <cell r="F51">
            <v>1300000</v>
          </cell>
          <cell r="G51">
            <v>1300000</v>
          </cell>
          <cell r="H51">
            <v>400000</v>
          </cell>
          <cell r="I51">
            <v>400000</v>
          </cell>
          <cell r="J51">
            <v>900000</v>
          </cell>
          <cell r="K51">
            <v>900000</v>
          </cell>
          <cell r="M51">
            <v>0</v>
          </cell>
        </row>
        <row r="52">
          <cell r="C52" t="str">
            <v>마사토포장THK150</v>
          </cell>
          <cell r="D52">
            <v>1</v>
          </cell>
          <cell r="E52" t="str">
            <v>m2</v>
          </cell>
          <cell r="F52">
            <v>6500</v>
          </cell>
          <cell r="G52">
            <v>6500</v>
          </cell>
          <cell r="H52">
            <v>4000</v>
          </cell>
          <cell r="I52">
            <v>4000</v>
          </cell>
          <cell r="J52">
            <v>2400</v>
          </cell>
          <cell r="K52">
            <v>2400</v>
          </cell>
          <cell r="L52">
            <v>100</v>
          </cell>
          <cell r="M52">
            <v>100</v>
          </cell>
        </row>
        <row r="53">
          <cell r="C53" t="str">
            <v>마사토포장THK300</v>
          </cell>
          <cell r="D53">
            <v>1</v>
          </cell>
          <cell r="E53" t="str">
            <v>m2</v>
          </cell>
          <cell r="F53">
            <v>15100</v>
          </cell>
          <cell r="G53">
            <v>15100</v>
          </cell>
          <cell r="H53">
            <v>11000</v>
          </cell>
          <cell r="I53">
            <v>11000</v>
          </cell>
          <cell r="J53">
            <v>4000</v>
          </cell>
          <cell r="K53">
            <v>4000</v>
          </cell>
          <cell r="L53">
            <v>100</v>
          </cell>
          <cell r="M53">
            <v>100</v>
          </cell>
        </row>
        <row r="54">
          <cell r="C54" t="str">
            <v>마운딩공</v>
          </cell>
          <cell r="D54">
            <v>1</v>
          </cell>
          <cell r="E54" t="str">
            <v>m3</v>
          </cell>
          <cell r="F54">
            <v>15000</v>
          </cell>
          <cell r="G54">
            <v>15000</v>
          </cell>
          <cell r="H54">
            <v>2000</v>
          </cell>
          <cell r="I54">
            <v>2000</v>
          </cell>
          <cell r="J54">
            <v>13000</v>
          </cell>
          <cell r="K54">
            <v>13000</v>
          </cell>
          <cell r="M54">
            <v>0</v>
          </cell>
        </row>
        <row r="55">
          <cell r="C55" t="str">
            <v>마천석판석포장T30</v>
          </cell>
          <cell r="D55">
            <v>1</v>
          </cell>
          <cell r="E55" t="str">
            <v>m2</v>
          </cell>
          <cell r="F55">
            <v>90000</v>
          </cell>
          <cell r="G55">
            <v>90000</v>
          </cell>
          <cell r="H55">
            <v>22000</v>
          </cell>
          <cell r="I55">
            <v>22000</v>
          </cell>
          <cell r="J55">
            <v>68000</v>
          </cell>
          <cell r="K55">
            <v>68000</v>
          </cell>
          <cell r="L55">
            <v>0</v>
          </cell>
          <cell r="M55">
            <v>0</v>
          </cell>
        </row>
        <row r="56">
          <cell r="C56" t="str">
            <v>막돌담장H1500xW600</v>
          </cell>
          <cell r="D56">
            <v>1</v>
          </cell>
          <cell r="E56" t="str">
            <v>m</v>
          </cell>
          <cell r="F56">
            <v>380000</v>
          </cell>
          <cell r="G56">
            <v>380000</v>
          </cell>
          <cell r="H56">
            <v>130000</v>
          </cell>
          <cell r="I56">
            <v>130000</v>
          </cell>
          <cell r="J56">
            <v>250000</v>
          </cell>
          <cell r="K56">
            <v>250000</v>
          </cell>
          <cell r="L56">
            <v>0</v>
          </cell>
          <cell r="M56">
            <v>0</v>
          </cell>
        </row>
        <row r="57">
          <cell r="C57" t="str">
            <v>맹암거(간선)D150</v>
          </cell>
          <cell r="D57">
            <v>1</v>
          </cell>
          <cell r="E57" t="str">
            <v>m</v>
          </cell>
          <cell r="F57">
            <v>13500</v>
          </cell>
          <cell r="G57">
            <v>13500</v>
          </cell>
          <cell r="H57">
            <v>6000</v>
          </cell>
          <cell r="I57">
            <v>6000</v>
          </cell>
          <cell r="J57">
            <v>7500</v>
          </cell>
          <cell r="K57">
            <v>7500</v>
          </cell>
          <cell r="M57">
            <v>0</v>
          </cell>
        </row>
        <row r="58">
          <cell r="C58" t="str">
            <v>맹암거(지선)D100</v>
          </cell>
          <cell r="D58">
            <v>1</v>
          </cell>
          <cell r="E58" t="str">
            <v>m</v>
          </cell>
          <cell r="F58">
            <v>11500</v>
          </cell>
          <cell r="G58">
            <v>11500</v>
          </cell>
          <cell r="H58">
            <v>5500</v>
          </cell>
          <cell r="I58">
            <v>5500</v>
          </cell>
          <cell r="J58">
            <v>6000</v>
          </cell>
          <cell r="K58">
            <v>6000</v>
          </cell>
          <cell r="M58">
            <v>0</v>
          </cell>
        </row>
        <row r="59">
          <cell r="C59" t="str">
            <v>모래&amp;놀이집122460</v>
          </cell>
          <cell r="D59">
            <v>1</v>
          </cell>
          <cell r="E59" t="str">
            <v>EA</v>
          </cell>
          <cell r="F59">
            <v>4600000</v>
          </cell>
          <cell r="G59">
            <v>4600000</v>
          </cell>
          <cell r="H59">
            <v>1100000</v>
          </cell>
          <cell r="I59">
            <v>1100000</v>
          </cell>
          <cell r="J59">
            <v>3500000</v>
          </cell>
          <cell r="K59">
            <v>3500000</v>
          </cell>
          <cell r="L59">
            <v>0</v>
          </cell>
          <cell r="M59">
            <v>0</v>
          </cell>
        </row>
        <row r="60">
          <cell r="C60" t="str">
            <v>모래&amp;놀이집403</v>
          </cell>
          <cell r="D60">
            <v>1</v>
          </cell>
          <cell r="E60" t="str">
            <v>EA</v>
          </cell>
          <cell r="F60">
            <v>7700000</v>
          </cell>
          <cell r="G60">
            <v>7700000</v>
          </cell>
          <cell r="H60">
            <v>2300000</v>
          </cell>
          <cell r="I60">
            <v>2300000</v>
          </cell>
          <cell r="J60">
            <v>5400000</v>
          </cell>
          <cell r="K60">
            <v>5400000</v>
          </cell>
          <cell r="M60">
            <v>0</v>
          </cell>
        </row>
        <row r="61">
          <cell r="C61" t="str">
            <v>모래&amp;놀이집405</v>
          </cell>
          <cell r="D61">
            <v>1</v>
          </cell>
          <cell r="E61" t="str">
            <v>EA</v>
          </cell>
          <cell r="F61">
            <v>5200000</v>
          </cell>
          <cell r="G61">
            <v>5200000</v>
          </cell>
          <cell r="H61">
            <v>1600000</v>
          </cell>
          <cell r="I61">
            <v>1600000</v>
          </cell>
          <cell r="J61">
            <v>3600000</v>
          </cell>
          <cell r="K61">
            <v>3600000</v>
          </cell>
          <cell r="M61">
            <v>0</v>
          </cell>
        </row>
        <row r="62">
          <cell r="C62" t="str">
            <v>모래놀이101056</v>
          </cell>
          <cell r="D62">
            <v>1</v>
          </cell>
          <cell r="E62" t="str">
            <v>EA</v>
          </cell>
          <cell r="F62">
            <v>1300000</v>
          </cell>
          <cell r="G62">
            <v>1300000</v>
          </cell>
          <cell r="H62">
            <v>390000</v>
          </cell>
          <cell r="I62">
            <v>390000</v>
          </cell>
          <cell r="J62">
            <v>910000</v>
          </cell>
          <cell r="K62">
            <v>910000</v>
          </cell>
          <cell r="M62">
            <v>0</v>
          </cell>
        </row>
        <row r="63">
          <cell r="C63" t="str">
            <v>모래놀이A120410</v>
          </cell>
          <cell r="D63">
            <v>1</v>
          </cell>
          <cell r="E63" t="str">
            <v>EA</v>
          </cell>
          <cell r="F63">
            <v>670000</v>
          </cell>
          <cell r="G63">
            <v>670000</v>
          </cell>
          <cell r="H63">
            <v>200000</v>
          </cell>
          <cell r="I63">
            <v>200000</v>
          </cell>
          <cell r="J63">
            <v>470000</v>
          </cell>
          <cell r="K63">
            <v>470000</v>
          </cell>
          <cell r="M63">
            <v>0</v>
          </cell>
        </row>
        <row r="64">
          <cell r="C64" t="str">
            <v>모래놀이B120412</v>
          </cell>
          <cell r="D64">
            <v>1</v>
          </cell>
          <cell r="E64" t="str">
            <v>EA</v>
          </cell>
          <cell r="F64">
            <v>1500000</v>
          </cell>
          <cell r="G64">
            <v>1500000</v>
          </cell>
          <cell r="H64">
            <v>400000</v>
          </cell>
          <cell r="I64">
            <v>400000</v>
          </cell>
          <cell r="J64">
            <v>1100000</v>
          </cell>
          <cell r="K64">
            <v>1100000</v>
          </cell>
          <cell r="M64">
            <v>0</v>
          </cell>
        </row>
        <row r="65">
          <cell r="C65" t="str">
            <v>모래막이W=190</v>
          </cell>
          <cell r="D65">
            <v>1</v>
          </cell>
          <cell r="E65" t="str">
            <v>m</v>
          </cell>
          <cell r="F65">
            <v>25900</v>
          </cell>
          <cell r="G65">
            <v>25900</v>
          </cell>
          <cell r="H65">
            <v>17000</v>
          </cell>
          <cell r="I65">
            <v>17000</v>
          </cell>
          <cell r="J65">
            <v>8900</v>
          </cell>
          <cell r="K65">
            <v>8900</v>
          </cell>
          <cell r="M65">
            <v>0</v>
          </cell>
        </row>
        <row r="66">
          <cell r="C66" t="str">
            <v>모래막이경계목D150</v>
          </cell>
          <cell r="D66">
            <v>1</v>
          </cell>
          <cell r="E66" t="str">
            <v>m</v>
          </cell>
          <cell r="F66">
            <v>43000</v>
          </cell>
          <cell r="G66">
            <v>43000</v>
          </cell>
          <cell r="H66">
            <v>12000</v>
          </cell>
          <cell r="I66">
            <v>12000</v>
          </cell>
          <cell r="J66">
            <v>31000</v>
          </cell>
          <cell r="K66">
            <v>31000</v>
          </cell>
          <cell r="L66">
            <v>0</v>
          </cell>
          <cell r="M66">
            <v>0</v>
          </cell>
        </row>
        <row r="67">
          <cell r="C67" t="str">
            <v>모래포설T=300</v>
          </cell>
          <cell r="D67">
            <v>1</v>
          </cell>
          <cell r="E67" t="str">
            <v>m2</v>
          </cell>
          <cell r="F67">
            <v>8500</v>
          </cell>
          <cell r="G67">
            <v>8500</v>
          </cell>
          <cell r="H67">
            <v>4500</v>
          </cell>
          <cell r="I67">
            <v>4500</v>
          </cell>
          <cell r="J67">
            <v>4000</v>
          </cell>
          <cell r="K67">
            <v>4000</v>
          </cell>
          <cell r="M67">
            <v>0</v>
          </cell>
        </row>
        <row r="68">
          <cell r="C68" t="str">
            <v>모험놀이대120031</v>
          </cell>
          <cell r="D68">
            <v>1</v>
          </cell>
          <cell r="E68" t="str">
            <v>EA</v>
          </cell>
          <cell r="F68">
            <v>4800000</v>
          </cell>
          <cell r="G68">
            <v>4800000</v>
          </cell>
          <cell r="H68">
            <v>1500000</v>
          </cell>
          <cell r="I68">
            <v>1500000</v>
          </cell>
          <cell r="J68">
            <v>3300000</v>
          </cell>
          <cell r="K68">
            <v>3300000</v>
          </cell>
          <cell r="M68">
            <v>0</v>
          </cell>
        </row>
        <row r="69">
          <cell r="C69" t="str">
            <v>모험놀이대120033</v>
          </cell>
          <cell r="D69">
            <v>1</v>
          </cell>
          <cell r="E69" t="str">
            <v>EA</v>
          </cell>
          <cell r="F69">
            <v>10500000</v>
          </cell>
          <cell r="G69">
            <v>10500000</v>
          </cell>
          <cell r="H69">
            <v>3300000</v>
          </cell>
          <cell r="I69">
            <v>3300000</v>
          </cell>
          <cell r="J69">
            <v>7200000</v>
          </cell>
          <cell r="K69">
            <v>7200000</v>
          </cell>
          <cell r="M69">
            <v>0</v>
          </cell>
        </row>
        <row r="70">
          <cell r="C70" t="str">
            <v>모험놀이대121110</v>
          </cell>
          <cell r="D70">
            <v>1</v>
          </cell>
          <cell r="E70" t="str">
            <v>EA</v>
          </cell>
          <cell r="F70">
            <v>5000000</v>
          </cell>
          <cell r="G70">
            <v>5000000</v>
          </cell>
          <cell r="H70">
            <v>1500000</v>
          </cell>
          <cell r="I70">
            <v>1500000</v>
          </cell>
          <cell r="J70">
            <v>3500000</v>
          </cell>
          <cell r="K70">
            <v>3500000</v>
          </cell>
          <cell r="M70">
            <v>0</v>
          </cell>
        </row>
        <row r="71">
          <cell r="C71" t="str">
            <v>모험놀이대138071</v>
          </cell>
          <cell r="D71">
            <v>1</v>
          </cell>
          <cell r="E71" t="str">
            <v>EA</v>
          </cell>
          <cell r="F71">
            <v>3600000</v>
          </cell>
          <cell r="G71">
            <v>3600000</v>
          </cell>
          <cell r="H71">
            <v>1100000</v>
          </cell>
          <cell r="I71">
            <v>1100000</v>
          </cell>
          <cell r="J71">
            <v>2500000</v>
          </cell>
          <cell r="K71">
            <v>2500000</v>
          </cell>
          <cell r="M71">
            <v>0</v>
          </cell>
        </row>
        <row r="72">
          <cell r="C72" t="str">
            <v>모험놀이대138074</v>
          </cell>
          <cell r="D72">
            <v>1</v>
          </cell>
          <cell r="E72" t="str">
            <v>EA</v>
          </cell>
          <cell r="F72">
            <v>8000000</v>
          </cell>
          <cell r="G72">
            <v>8000000</v>
          </cell>
          <cell r="H72">
            <v>2400000</v>
          </cell>
          <cell r="I72">
            <v>2400000</v>
          </cell>
          <cell r="J72">
            <v>5600000</v>
          </cell>
          <cell r="K72">
            <v>5600000</v>
          </cell>
          <cell r="M72">
            <v>0</v>
          </cell>
        </row>
        <row r="73">
          <cell r="C73" t="str">
            <v>모험놀이대138075</v>
          </cell>
          <cell r="D73">
            <v>1</v>
          </cell>
          <cell r="E73" t="str">
            <v>EA</v>
          </cell>
          <cell r="F73">
            <v>3800000</v>
          </cell>
          <cell r="G73">
            <v>3800000</v>
          </cell>
          <cell r="H73">
            <v>1200000</v>
          </cell>
          <cell r="I73">
            <v>1200000</v>
          </cell>
          <cell r="J73">
            <v>2600000</v>
          </cell>
          <cell r="K73">
            <v>2600000</v>
          </cell>
          <cell r="M73">
            <v>0</v>
          </cell>
        </row>
        <row r="74">
          <cell r="C74" t="str">
            <v>모험놀이대138401</v>
          </cell>
          <cell r="D74">
            <v>1</v>
          </cell>
          <cell r="E74" t="str">
            <v>EA</v>
          </cell>
          <cell r="F74">
            <v>3700000</v>
          </cell>
          <cell r="G74">
            <v>3700000</v>
          </cell>
          <cell r="H74">
            <v>1100000</v>
          </cell>
          <cell r="I74">
            <v>1100000</v>
          </cell>
          <cell r="J74">
            <v>2600000</v>
          </cell>
          <cell r="K74">
            <v>2600000</v>
          </cell>
          <cell r="M74">
            <v>0</v>
          </cell>
        </row>
        <row r="75">
          <cell r="C75" t="str">
            <v>목재난간H400</v>
          </cell>
          <cell r="D75">
            <v>1</v>
          </cell>
          <cell r="E75" t="str">
            <v>m</v>
          </cell>
          <cell r="F75">
            <v>72000</v>
          </cell>
          <cell r="G75">
            <v>72000</v>
          </cell>
          <cell r="H75">
            <v>17000</v>
          </cell>
          <cell r="I75">
            <v>17000</v>
          </cell>
          <cell r="J75">
            <v>55000</v>
          </cell>
          <cell r="K75">
            <v>55000</v>
          </cell>
          <cell r="L75">
            <v>0</v>
          </cell>
          <cell r="M75">
            <v>0</v>
          </cell>
        </row>
        <row r="76">
          <cell r="C76" t="str">
            <v>목재벤치H300</v>
          </cell>
          <cell r="D76">
            <v>1</v>
          </cell>
          <cell r="E76" t="str">
            <v>m</v>
          </cell>
          <cell r="F76">
            <v>150000</v>
          </cell>
          <cell r="G76">
            <v>150000</v>
          </cell>
          <cell r="I76">
            <v>0</v>
          </cell>
          <cell r="J76">
            <v>150000</v>
          </cell>
          <cell r="K76">
            <v>150000</v>
          </cell>
          <cell r="M76">
            <v>0</v>
          </cell>
        </row>
        <row r="77">
          <cell r="C77" t="str">
            <v>문경석판석포장T30</v>
          </cell>
          <cell r="D77">
            <v>1</v>
          </cell>
          <cell r="E77" t="str">
            <v>m2</v>
          </cell>
          <cell r="F77">
            <v>83000</v>
          </cell>
          <cell r="G77">
            <v>83000</v>
          </cell>
          <cell r="H77">
            <v>22000</v>
          </cell>
          <cell r="I77">
            <v>22000</v>
          </cell>
          <cell r="J77">
            <v>61000</v>
          </cell>
          <cell r="K77">
            <v>61000</v>
          </cell>
          <cell r="L77">
            <v>0</v>
          </cell>
          <cell r="M77">
            <v>0</v>
          </cell>
        </row>
        <row r="78">
          <cell r="C78" t="str">
            <v>문어조합놀이대QI0615</v>
          </cell>
          <cell r="D78">
            <v>1</v>
          </cell>
          <cell r="E78" t="str">
            <v>EA</v>
          </cell>
          <cell r="F78">
            <v>32000000</v>
          </cell>
          <cell r="G78">
            <v>32000000</v>
          </cell>
          <cell r="H78">
            <v>9500000</v>
          </cell>
          <cell r="I78">
            <v>9500000</v>
          </cell>
          <cell r="J78">
            <v>22500000</v>
          </cell>
          <cell r="K78">
            <v>22500000</v>
          </cell>
          <cell r="M78">
            <v>0</v>
          </cell>
        </row>
        <row r="79">
          <cell r="C79" t="str">
            <v>미로120450</v>
          </cell>
          <cell r="D79">
            <v>1</v>
          </cell>
          <cell r="E79" t="str">
            <v>EA</v>
          </cell>
          <cell r="F79">
            <v>6700000</v>
          </cell>
          <cell r="G79">
            <v>6700000</v>
          </cell>
          <cell r="H79">
            <v>2000000</v>
          </cell>
          <cell r="I79">
            <v>2000000</v>
          </cell>
          <cell r="J79">
            <v>4700000</v>
          </cell>
          <cell r="K79">
            <v>4700000</v>
          </cell>
          <cell r="M79">
            <v>0</v>
          </cell>
        </row>
        <row r="80">
          <cell r="C80" t="str">
            <v>발문양패턴</v>
          </cell>
          <cell r="D80">
            <v>1</v>
          </cell>
          <cell r="E80" t="str">
            <v>EA</v>
          </cell>
          <cell r="F80">
            <v>173000</v>
          </cell>
          <cell r="G80">
            <v>173000</v>
          </cell>
          <cell r="H80">
            <v>33000</v>
          </cell>
          <cell r="I80">
            <v>33000</v>
          </cell>
          <cell r="J80">
            <v>140000</v>
          </cell>
          <cell r="K80">
            <v>140000</v>
          </cell>
          <cell r="L80">
            <v>0</v>
          </cell>
          <cell r="M80">
            <v>0</v>
          </cell>
        </row>
        <row r="81">
          <cell r="C81" t="str">
            <v>방음벽</v>
          </cell>
          <cell r="D81">
            <v>1</v>
          </cell>
          <cell r="E81" t="str">
            <v>m</v>
          </cell>
          <cell r="F81">
            <v>650000</v>
          </cell>
          <cell r="G81">
            <v>650000</v>
          </cell>
          <cell r="H81">
            <v>200000</v>
          </cell>
          <cell r="I81">
            <v>200000</v>
          </cell>
          <cell r="J81">
            <v>450000</v>
          </cell>
          <cell r="K81">
            <v>450000</v>
          </cell>
          <cell r="M81">
            <v>0</v>
          </cell>
        </row>
        <row r="82">
          <cell r="C82" t="str">
            <v>배드민턴네트</v>
          </cell>
          <cell r="D82">
            <v>1</v>
          </cell>
          <cell r="E82" t="str">
            <v>개소</v>
          </cell>
          <cell r="F82">
            <v>70000</v>
          </cell>
          <cell r="G82">
            <v>70000</v>
          </cell>
          <cell r="I82">
            <v>0</v>
          </cell>
          <cell r="J82">
            <v>70000</v>
          </cell>
          <cell r="K82">
            <v>70000</v>
          </cell>
          <cell r="M82">
            <v>0</v>
          </cell>
        </row>
        <row r="83">
          <cell r="C83" t="str">
            <v>배드민턴포스트</v>
          </cell>
          <cell r="D83">
            <v>1</v>
          </cell>
          <cell r="E83" t="str">
            <v>조</v>
          </cell>
          <cell r="F83">
            <v>350000</v>
          </cell>
          <cell r="G83">
            <v>350000</v>
          </cell>
          <cell r="H83">
            <v>100000</v>
          </cell>
          <cell r="I83">
            <v>100000</v>
          </cell>
          <cell r="J83">
            <v>250000</v>
          </cell>
          <cell r="K83">
            <v>250000</v>
          </cell>
          <cell r="M83">
            <v>0</v>
          </cell>
        </row>
        <row r="84">
          <cell r="C84" t="str">
            <v>배조합놀이대QG1189</v>
          </cell>
          <cell r="D84">
            <v>1</v>
          </cell>
          <cell r="E84" t="str">
            <v>EA</v>
          </cell>
          <cell r="F84">
            <v>26000000</v>
          </cell>
          <cell r="G84">
            <v>26000000</v>
          </cell>
          <cell r="H84">
            <v>8000000</v>
          </cell>
          <cell r="I84">
            <v>8000000</v>
          </cell>
          <cell r="J84">
            <v>18000000</v>
          </cell>
          <cell r="K84">
            <v>18000000</v>
          </cell>
          <cell r="M84">
            <v>0</v>
          </cell>
        </row>
        <row r="85">
          <cell r="C85" t="str">
            <v>벤치</v>
          </cell>
          <cell r="D85">
            <v>1</v>
          </cell>
          <cell r="E85" t="str">
            <v>EA</v>
          </cell>
          <cell r="F85">
            <v>1300000</v>
          </cell>
          <cell r="G85">
            <v>1300000</v>
          </cell>
          <cell r="I85">
            <v>0</v>
          </cell>
          <cell r="J85">
            <v>1300000</v>
          </cell>
          <cell r="K85">
            <v>1300000</v>
          </cell>
          <cell r="M85">
            <v>0</v>
          </cell>
        </row>
        <row r="86">
          <cell r="C86" t="str">
            <v>벽오르기112224</v>
          </cell>
          <cell r="D86">
            <v>1</v>
          </cell>
          <cell r="E86" t="str">
            <v>EA</v>
          </cell>
          <cell r="F86">
            <v>6000000</v>
          </cell>
          <cell r="G86">
            <v>6000000</v>
          </cell>
          <cell r="H86">
            <v>1500000</v>
          </cell>
          <cell r="I86">
            <v>1500000</v>
          </cell>
          <cell r="J86">
            <v>4500000</v>
          </cell>
          <cell r="K86">
            <v>4500000</v>
          </cell>
          <cell r="L86">
            <v>0</v>
          </cell>
          <cell r="M86">
            <v>0</v>
          </cell>
        </row>
        <row r="87">
          <cell r="C87" t="str">
            <v>벽오르기112225</v>
          </cell>
          <cell r="D87">
            <v>1</v>
          </cell>
          <cell r="E87" t="str">
            <v>EA</v>
          </cell>
          <cell r="F87">
            <v>8000000</v>
          </cell>
          <cell r="G87">
            <v>8000000</v>
          </cell>
          <cell r="H87">
            <v>2400000</v>
          </cell>
          <cell r="I87">
            <v>2400000</v>
          </cell>
          <cell r="J87">
            <v>5600000</v>
          </cell>
          <cell r="K87">
            <v>5600000</v>
          </cell>
          <cell r="M87">
            <v>0</v>
          </cell>
        </row>
        <row r="88">
          <cell r="C88" t="str">
            <v>별자리조합놀이대QG0272</v>
          </cell>
          <cell r="D88">
            <v>1</v>
          </cell>
          <cell r="E88" t="str">
            <v>EA</v>
          </cell>
          <cell r="F88">
            <v>26000000</v>
          </cell>
          <cell r="G88">
            <v>26000000</v>
          </cell>
          <cell r="H88">
            <v>7900000</v>
          </cell>
          <cell r="I88">
            <v>7900000</v>
          </cell>
          <cell r="J88">
            <v>18100000</v>
          </cell>
          <cell r="K88">
            <v>18100000</v>
          </cell>
          <cell r="M88">
            <v>0</v>
          </cell>
        </row>
        <row r="89">
          <cell r="C89" t="str">
            <v>사각파고라4000x4000</v>
          </cell>
          <cell r="D89">
            <v>1</v>
          </cell>
          <cell r="E89" t="str">
            <v>EA</v>
          </cell>
          <cell r="F89">
            <v>4500000</v>
          </cell>
          <cell r="G89">
            <v>4500000</v>
          </cell>
          <cell r="H89">
            <v>800000</v>
          </cell>
          <cell r="I89">
            <v>800000</v>
          </cell>
          <cell r="J89">
            <v>3700000</v>
          </cell>
          <cell r="K89">
            <v>3700000</v>
          </cell>
          <cell r="L89">
            <v>0</v>
          </cell>
          <cell r="M89">
            <v>0</v>
          </cell>
        </row>
        <row r="90">
          <cell r="C90" t="str">
            <v>사각플랜터1800x1800</v>
          </cell>
          <cell r="D90">
            <v>1</v>
          </cell>
          <cell r="E90" t="str">
            <v>EA</v>
          </cell>
          <cell r="F90">
            <v>890000</v>
          </cell>
          <cell r="G90">
            <v>890000</v>
          </cell>
          <cell r="H90">
            <v>390000</v>
          </cell>
          <cell r="I90">
            <v>390000</v>
          </cell>
          <cell r="J90">
            <v>500000</v>
          </cell>
          <cell r="K90">
            <v>500000</v>
          </cell>
          <cell r="L90">
            <v>0</v>
          </cell>
          <cell r="M90">
            <v>0</v>
          </cell>
        </row>
        <row r="91">
          <cell r="C91" t="str">
            <v>사각플랜터2000x2000x450</v>
          </cell>
          <cell r="D91">
            <v>1</v>
          </cell>
          <cell r="E91" t="str">
            <v>개소</v>
          </cell>
          <cell r="F91">
            <v>550000</v>
          </cell>
          <cell r="G91">
            <v>550000</v>
          </cell>
          <cell r="H91">
            <v>170000</v>
          </cell>
          <cell r="I91">
            <v>170000</v>
          </cell>
          <cell r="J91">
            <v>380000</v>
          </cell>
          <cell r="K91">
            <v>380000</v>
          </cell>
          <cell r="M91">
            <v>0</v>
          </cell>
        </row>
        <row r="92">
          <cell r="C92" t="str">
            <v>산벽계단W1500</v>
          </cell>
          <cell r="D92">
            <v>1</v>
          </cell>
          <cell r="E92" t="str">
            <v>EA</v>
          </cell>
          <cell r="F92">
            <v>720000</v>
          </cell>
          <cell r="G92">
            <v>720000</v>
          </cell>
          <cell r="H92">
            <v>80000</v>
          </cell>
          <cell r="I92">
            <v>80000</v>
          </cell>
          <cell r="J92">
            <v>640000</v>
          </cell>
          <cell r="K92">
            <v>640000</v>
          </cell>
          <cell r="M92">
            <v>0</v>
          </cell>
        </row>
        <row r="93">
          <cell r="C93" t="str">
            <v>산벽계단W2000</v>
          </cell>
          <cell r="D93">
            <v>1</v>
          </cell>
          <cell r="E93" t="str">
            <v>EA</v>
          </cell>
          <cell r="F93">
            <v>840000</v>
          </cell>
          <cell r="G93">
            <v>840000</v>
          </cell>
          <cell r="H93">
            <v>120000</v>
          </cell>
          <cell r="I93">
            <v>120000</v>
          </cell>
          <cell r="J93">
            <v>720000</v>
          </cell>
          <cell r="K93">
            <v>720000</v>
          </cell>
          <cell r="M93">
            <v>0</v>
          </cell>
        </row>
        <row r="94">
          <cell r="C94" t="str">
            <v>산석계단3단</v>
          </cell>
          <cell r="D94">
            <v>1</v>
          </cell>
          <cell r="E94" t="str">
            <v>개소</v>
          </cell>
          <cell r="F94">
            <v>259000</v>
          </cell>
          <cell r="G94">
            <v>259000</v>
          </cell>
          <cell r="H94">
            <v>59000</v>
          </cell>
          <cell r="I94">
            <v>59000</v>
          </cell>
          <cell r="J94">
            <v>200000</v>
          </cell>
          <cell r="K94">
            <v>200000</v>
          </cell>
          <cell r="L94"/>
          <cell r="M94">
            <v>0</v>
          </cell>
        </row>
        <row r="95">
          <cell r="C95" t="str">
            <v>산석쌓기H1000</v>
          </cell>
          <cell r="D95">
            <v>1</v>
          </cell>
          <cell r="E95" t="str">
            <v>개소</v>
          </cell>
          <cell r="F95">
            <v>230000</v>
          </cell>
          <cell r="G95">
            <v>230000</v>
          </cell>
          <cell r="H95">
            <v>50000</v>
          </cell>
          <cell r="I95">
            <v>50000</v>
          </cell>
          <cell r="J95">
            <v>180000</v>
          </cell>
          <cell r="K95">
            <v>180000</v>
          </cell>
          <cell r="M95">
            <v>0</v>
          </cell>
        </row>
        <row r="96">
          <cell r="C96" t="str">
            <v>산석쌓기H1200</v>
          </cell>
          <cell r="D96">
            <v>1</v>
          </cell>
          <cell r="E96" t="str">
            <v>m</v>
          </cell>
          <cell r="F96">
            <v>179000</v>
          </cell>
          <cell r="G96">
            <v>179000</v>
          </cell>
          <cell r="H96">
            <v>69000</v>
          </cell>
          <cell r="I96">
            <v>69000</v>
          </cell>
          <cell r="J96">
            <v>110000</v>
          </cell>
          <cell r="K96">
            <v>110000</v>
          </cell>
          <cell r="L96">
            <v>0</v>
          </cell>
          <cell r="M96">
            <v>0</v>
          </cell>
        </row>
        <row r="97">
          <cell r="C97" t="str">
            <v>산석쌓기H400</v>
          </cell>
          <cell r="D97">
            <v>1</v>
          </cell>
          <cell r="E97" t="str">
            <v>m</v>
          </cell>
          <cell r="F97">
            <v>85000</v>
          </cell>
          <cell r="G97">
            <v>85000</v>
          </cell>
          <cell r="H97">
            <v>35000</v>
          </cell>
          <cell r="I97">
            <v>35000</v>
          </cell>
          <cell r="J97">
            <v>50000</v>
          </cell>
          <cell r="K97">
            <v>50000</v>
          </cell>
          <cell r="M97">
            <v>0</v>
          </cell>
        </row>
        <row r="98">
          <cell r="C98" t="str">
            <v>산석쌓기H600</v>
          </cell>
          <cell r="D98">
            <v>1</v>
          </cell>
          <cell r="E98" t="str">
            <v>m</v>
          </cell>
          <cell r="F98">
            <v>123000</v>
          </cell>
          <cell r="G98">
            <v>123000</v>
          </cell>
          <cell r="H98">
            <v>44000</v>
          </cell>
          <cell r="I98">
            <v>44000</v>
          </cell>
          <cell r="J98">
            <v>79000</v>
          </cell>
          <cell r="K98">
            <v>79000</v>
          </cell>
          <cell r="L98">
            <v>0</v>
          </cell>
          <cell r="M98">
            <v>0</v>
          </cell>
        </row>
        <row r="99">
          <cell r="C99" t="str">
            <v>산석쌓기H6500</v>
          </cell>
          <cell r="D99">
            <v>1</v>
          </cell>
          <cell r="E99" t="str">
            <v>개소</v>
          </cell>
          <cell r="F99">
            <v>1300000</v>
          </cell>
          <cell r="G99">
            <v>1300000</v>
          </cell>
          <cell r="H99">
            <v>200000</v>
          </cell>
          <cell r="I99">
            <v>200000</v>
          </cell>
          <cell r="J99">
            <v>1100000</v>
          </cell>
          <cell r="K99">
            <v>1100000</v>
          </cell>
          <cell r="M99">
            <v>0</v>
          </cell>
        </row>
        <row r="100">
          <cell r="C100" t="str">
            <v>산석쌓기WallH500-1200</v>
          </cell>
          <cell r="D100">
            <v>1</v>
          </cell>
          <cell r="E100" t="str">
            <v>m2</v>
          </cell>
          <cell r="F100">
            <v>170000</v>
          </cell>
          <cell r="G100">
            <v>170000</v>
          </cell>
          <cell r="H100">
            <v>50000</v>
          </cell>
          <cell r="I100">
            <v>50000</v>
          </cell>
          <cell r="J100">
            <v>120000</v>
          </cell>
          <cell r="K100">
            <v>120000</v>
          </cell>
          <cell r="M100">
            <v>0</v>
          </cell>
        </row>
        <row r="101">
          <cell r="C101" t="str">
            <v>산석연식의자2000x600xH400</v>
          </cell>
          <cell r="D101">
            <v>1</v>
          </cell>
          <cell r="E101" t="str">
            <v>EA</v>
          </cell>
          <cell r="F101">
            <v>240000</v>
          </cell>
          <cell r="G101">
            <v>240000</v>
          </cell>
          <cell r="H101">
            <v>40000</v>
          </cell>
          <cell r="I101">
            <v>40000</v>
          </cell>
          <cell r="J101">
            <v>200000</v>
          </cell>
          <cell r="K101">
            <v>200000</v>
          </cell>
          <cell r="M101">
            <v>0</v>
          </cell>
        </row>
        <row r="102">
          <cell r="C102" t="str">
            <v>산석연식의자3000x600xH400</v>
          </cell>
          <cell r="D102">
            <v>1</v>
          </cell>
          <cell r="E102" t="str">
            <v>EA</v>
          </cell>
          <cell r="F102">
            <v>400000</v>
          </cell>
          <cell r="G102">
            <v>400000</v>
          </cell>
          <cell r="H102">
            <v>60000</v>
          </cell>
          <cell r="I102">
            <v>60000</v>
          </cell>
          <cell r="J102">
            <v>340000</v>
          </cell>
          <cell r="K102">
            <v>340000</v>
          </cell>
          <cell r="M102">
            <v>0</v>
          </cell>
        </row>
        <row r="103">
          <cell r="C103" t="str">
            <v>산석연식의자3500x600xH400</v>
          </cell>
          <cell r="D103">
            <v>1</v>
          </cell>
          <cell r="E103" t="str">
            <v>EA</v>
          </cell>
          <cell r="F103">
            <v>540000</v>
          </cell>
          <cell r="G103">
            <v>540000</v>
          </cell>
          <cell r="H103">
            <v>70000</v>
          </cell>
          <cell r="I103">
            <v>70000</v>
          </cell>
          <cell r="J103">
            <v>470000</v>
          </cell>
          <cell r="K103">
            <v>470000</v>
          </cell>
          <cell r="M103">
            <v>0</v>
          </cell>
        </row>
        <row r="104">
          <cell r="C104" t="str">
            <v>삼바10250</v>
          </cell>
          <cell r="D104">
            <v>1</v>
          </cell>
          <cell r="E104" t="str">
            <v>EA</v>
          </cell>
          <cell r="F104">
            <v>2000000</v>
          </cell>
          <cell r="G104">
            <v>2000000</v>
          </cell>
          <cell r="H104">
            <v>600000</v>
          </cell>
          <cell r="I104">
            <v>600000</v>
          </cell>
          <cell r="J104">
            <v>1400000</v>
          </cell>
          <cell r="K104">
            <v>1400000</v>
          </cell>
          <cell r="M104">
            <v>0</v>
          </cell>
        </row>
        <row r="105">
          <cell r="C105" t="str">
            <v>산석쌓기W450</v>
          </cell>
          <cell r="D105">
            <v>1</v>
          </cell>
          <cell r="E105" t="str">
            <v>m2</v>
          </cell>
          <cell r="F105">
            <v>226000</v>
          </cell>
          <cell r="G105">
            <v>226000</v>
          </cell>
          <cell r="H105">
            <v>76000</v>
          </cell>
          <cell r="I105">
            <v>76000</v>
          </cell>
          <cell r="J105">
            <v>150000</v>
          </cell>
          <cell r="K105">
            <v>150000</v>
          </cell>
          <cell r="L105">
            <v>0</v>
          </cell>
          <cell r="M105">
            <v>0</v>
          </cell>
        </row>
        <row r="106">
          <cell r="C106" t="str">
            <v>성조합놀이대120081</v>
          </cell>
          <cell r="D106">
            <v>1</v>
          </cell>
          <cell r="E106" t="str">
            <v>EA</v>
          </cell>
          <cell r="F106">
            <v>23000000</v>
          </cell>
          <cell r="G106">
            <v>23000000</v>
          </cell>
          <cell r="H106">
            <v>7000000</v>
          </cell>
          <cell r="I106">
            <v>7000000</v>
          </cell>
          <cell r="J106">
            <v>16000000</v>
          </cell>
          <cell r="K106">
            <v>16000000</v>
          </cell>
          <cell r="M106">
            <v>0</v>
          </cell>
        </row>
        <row r="107">
          <cell r="C107" t="str">
            <v>성조합놀이대QG0316</v>
          </cell>
          <cell r="D107">
            <v>1</v>
          </cell>
          <cell r="E107" t="str">
            <v>EA</v>
          </cell>
          <cell r="F107">
            <v>23000000</v>
          </cell>
          <cell r="G107">
            <v>23000000</v>
          </cell>
          <cell r="H107">
            <v>7000000</v>
          </cell>
          <cell r="I107">
            <v>7000000</v>
          </cell>
          <cell r="J107">
            <v>16000000</v>
          </cell>
          <cell r="K107">
            <v>16000000</v>
          </cell>
          <cell r="L107">
            <v>0</v>
          </cell>
          <cell r="M107">
            <v>0</v>
          </cell>
        </row>
        <row r="108">
          <cell r="C108" t="str">
            <v>성조합놀이대QG0618</v>
          </cell>
          <cell r="D108">
            <v>1</v>
          </cell>
          <cell r="E108" t="str">
            <v>EA</v>
          </cell>
          <cell r="F108">
            <v>23000000</v>
          </cell>
          <cell r="G108">
            <v>23000000</v>
          </cell>
          <cell r="H108">
            <v>7000000</v>
          </cell>
          <cell r="I108">
            <v>7000000</v>
          </cell>
          <cell r="J108">
            <v>16000000</v>
          </cell>
          <cell r="K108">
            <v>16000000</v>
          </cell>
          <cell r="M108">
            <v>0</v>
          </cell>
        </row>
        <row r="109">
          <cell r="C109" t="str">
            <v>소일콘포장</v>
          </cell>
          <cell r="D109">
            <v>1</v>
          </cell>
          <cell r="E109" t="str">
            <v>m2</v>
          </cell>
          <cell r="F109">
            <v>20700</v>
          </cell>
          <cell r="G109">
            <v>20700</v>
          </cell>
          <cell r="H109">
            <v>7700</v>
          </cell>
          <cell r="I109">
            <v>7700</v>
          </cell>
          <cell r="J109">
            <v>13000</v>
          </cell>
          <cell r="K109">
            <v>13000</v>
          </cell>
          <cell r="L109">
            <v>0</v>
          </cell>
          <cell r="M109">
            <v>0</v>
          </cell>
        </row>
        <row r="110">
          <cell r="C110" t="str">
            <v>소형고압블럭225x112.5x80,적색</v>
          </cell>
          <cell r="D110">
            <v>1</v>
          </cell>
          <cell r="E110" t="str">
            <v>m2</v>
          </cell>
          <cell r="F110">
            <v>15500</v>
          </cell>
          <cell r="G110">
            <v>15500</v>
          </cell>
          <cell r="H110">
            <v>6500</v>
          </cell>
          <cell r="I110">
            <v>6500</v>
          </cell>
          <cell r="J110">
            <v>8500</v>
          </cell>
          <cell r="K110">
            <v>8500</v>
          </cell>
          <cell r="L110">
            <v>500</v>
          </cell>
          <cell r="M110">
            <v>500</v>
          </cell>
        </row>
        <row r="111">
          <cell r="C111" t="str">
            <v>소형고압블럭225x112.5x80,회색</v>
          </cell>
          <cell r="D111">
            <v>1</v>
          </cell>
          <cell r="E111" t="str">
            <v>m2</v>
          </cell>
          <cell r="F111">
            <v>14500</v>
          </cell>
          <cell r="G111">
            <v>14500</v>
          </cell>
          <cell r="H111">
            <v>6500</v>
          </cell>
          <cell r="I111">
            <v>6500</v>
          </cell>
          <cell r="J111">
            <v>7500</v>
          </cell>
          <cell r="K111">
            <v>7500</v>
          </cell>
          <cell r="L111">
            <v>500</v>
          </cell>
          <cell r="M111">
            <v>500</v>
          </cell>
        </row>
        <row r="112">
          <cell r="C112" t="str">
            <v>소형고압블럭U형,T=60,적색</v>
          </cell>
          <cell r="D112">
            <v>1</v>
          </cell>
          <cell r="E112" t="str">
            <v>m2</v>
          </cell>
          <cell r="F112">
            <v>14000</v>
          </cell>
          <cell r="G112">
            <v>14000</v>
          </cell>
          <cell r="H112">
            <v>6000</v>
          </cell>
          <cell r="I112">
            <v>6000</v>
          </cell>
          <cell r="J112">
            <v>7500</v>
          </cell>
          <cell r="K112">
            <v>7500</v>
          </cell>
          <cell r="L112">
            <v>500</v>
          </cell>
          <cell r="M112">
            <v>500</v>
          </cell>
        </row>
        <row r="113">
          <cell r="C113" t="str">
            <v>소형고압블럭U형,T=60,회색</v>
          </cell>
          <cell r="D113">
            <v>1</v>
          </cell>
          <cell r="E113" t="str">
            <v>m2</v>
          </cell>
          <cell r="F113">
            <v>13500</v>
          </cell>
          <cell r="G113">
            <v>13500</v>
          </cell>
          <cell r="H113">
            <v>6000</v>
          </cell>
          <cell r="I113">
            <v>6000</v>
          </cell>
          <cell r="J113">
            <v>7000</v>
          </cell>
          <cell r="K113">
            <v>7000</v>
          </cell>
          <cell r="L113">
            <v>500</v>
          </cell>
          <cell r="M113">
            <v>500</v>
          </cell>
        </row>
        <row r="114">
          <cell r="C114" t="str">
            <v>수목보호겸용의자D2460</v>
          </cell>
          <cell r="D114">
            <v>1</v>
          </cell>
          <cell r="E114" t="str">
            <v>EA</v>
          </cell>
          <cell r="F114">
            <v>1250000</v>
          </cell>
          <cell r="G114">
            <v>1250000</v>
          </cell>
          <cell r="H114">
            <v>350000</v>
          </cell>
          <cell r="I114">
            <v>350000</v>
          </cell>
          <cell r="J114">
            <v>900000</v>
          </cell>
          <cell r="K114">
            <v>900000</v>
          </cell>
          <cell r="M114">
            <v>0</v>
          </cell>
        </row>
        <row r="115">
          <cell r="C115" t="str">
            <v>수목보호틀"A"H150-350</v>
          </cell>
          <cell r="D115">
            <v>1</v>
          </cell>
          <cell r="E115" t="str">
            <v>EA</v>
          </cell>
          <cell r="F115">
            <v>1300000</v>
          </cell>
          <cell r="G115">
            <v>1300000</v>
          </cell>
          <cell r="H115">
            <v>400000</v>
          </cell>
          <cell r="I115">
            <v>400000</v>
          </cell>
          <cell r="J115">
            <v>900000</v>
          </cell>
          <cell r="K115">
            <v>900000</v>
          </cell>
          <cell r="L115"/>
          <cell r="M115">
            <v>0</v>
          </cell>
        </row>
        <row r="116">
          <cell r="C116" t="str">
            <v>수목보호틀"B"H150-350</v>
          </cell>
          <cell r="D116">
            <v>1</v>
          </cell>
          <cell r="E116" t="str">
            <v>EA</v>
          </cell>
          <cell r="F116">
            <v>1100000</v>
          </cell>
          <cell r="G116">
            <v>1100000</v>
          </cell>
          <cell r="H116">
            <v>350000</v>
          </cell>
          <cell r="I116">
            <v>350000</v>
          </cell>
          <cell r="J116">
            <v>750000</v>
          </cell>
          <cell r="K116">
            <v>750000</v>
          </cell>
          <cell r="L116"/>
          <cell r="M116">
            <v>0</v>
          </cell>
        </row>
        <row r="117">
          <cell r="C117" t="str">
            <v>수목보호틀"C"H150-350</v>
          </cell>
          <cell r="D117">
            <v>1</v>
          </cell>
          <cell r="E117" t="str">
            <v>EA</v>
          </cell>
          <cell r="F117">
            <v>1100000</v>
          </cell>
          <cell r="G117">
            <v>1100000</v>
          </cell>
          <cell r="H117">
            <v>350000</v>
          </cell>
          <cell r="I117">
            <v>350000</v>
          </cell>
          <cell r="J117">
            <v>750000</v>
          </cell>
          <cell r="K117">
            <v>750000</v>
          </cell>
          <cell r="L117"/>
          <cell r="M117">
            <v>0</v>
          </cell>
        </row>
        <row r="118">
          <cell r="C118" t="str">
            <v>수목보호홀덮개1370x1370</v>
          </cell>
          <cell r="D118">
            <v>1</v>
          </cell>
          <cell r="E118" t="str">
            <v>EA</v>
          </cell>
          <cell r="F118">
            <v>150000</v>
          </cell>
          <cell r="G118">
            <v>150000</v>
          </cell>
          <cell r="H118">
            <v>20000</v>
          </cell>
          <cell r="I118">
            <v>20000</v>
          </cell>
          <cell r="J118">
            <v>130000</v>
          </cell>
          <cell r="K118">
            <v>130000</v>
          </cell>
          <cell r="M118">
            <v>0</v>
          </cell>
        </row>
        <row r="119">
          <cell r="C119" t="str">
            <v>스테시석놓기W500-900</v>
          </cell>
          <cell r="D119">
            <v>1</v>
          </cell>
          <cell r="E119" t="str">
            <v>EA</v>
          </cell>
          <cell r="F119">
            <v>580000</v>
          </cell>
          <cell r="G119">
            <v>580000</v>
          </cell>
          <cell r="H119">
            <v>130000</v>
          </cell>
          <cell r="I119">
            <v>130000</v>
          </cell>
          <cell r="J119">
            <v>450000</v>
          </cell>
          <cell r="K119">
            <v>450000</v>
          </cell>
          <cell r="M119">
            <v>0</v>
          </cell>
        </row>
        <row r="120">
          <cell r="C120" t="str">
            <v>스텐드계단12단,점토벽돌</v>
          </cell>
          <cell r="D120">
            <v>1</v>
          </cell>
          <cell r="E120" t="str">
            <v>개소</v>
          </cell>
          <cell r="F120">
            <v>1760000</v>
          </cell>
          <cell r="G120">
            <v>1760000</v>
          </cell>
          <cell r="H120">
            <v>660000</v>
          </cell>
          <cell r="I120">
            <v>660000</v>
          </cell>
          <cell r="J120">
            <v>1100000</v>
          </cell>
          <cell r="K120">
            <v>1100000</v>
          </cell>
          <cell r="L120"/>
          <cell r="M120">
            <v>0</v>
          </cell>
        </row>
        <row r="121">
          <cell r="C121" t="str">
            <v>스텐드계단18단,점토벽돌</v>
          </cell>
          <cell r="D121">
            <v>1</v>
          </cell>
          <cell r="E121" t="str">
            <v>개소</v>
          </cell>
          <cell r="F121">
            <v>1910000</v>
          </cell>
          <cell r="G121">
            <v>1910000</v>
          </cell>
          <cell r="H121">
            <v>710000</v>
          </cell>
          <cell r="I121">
            <v>710000</v>
          </cell>
          <cell r="J121">
            <v>1200000</v>
          </cell>
          <cell r="K121">
            <v>1200000</v>
          </cell>
          <cell r="L121"/>
          <cell r="M121">
            <v>0</v>
          </cell>
        </row>
        <row r="122">
          <cell r="C122" t="str">
            <v>스텐드의자합성목재+점토벽돌</v>
          </cell>
          <cell r="D122">
            <v>1</v>
          </cell>
          <cell r="E122" t="str">
            <v>m</v>
          </cell>
          <cell r="F122">
            <v>155000</v>
          </cell>
          <cell r="G122">
            <v>155000</v>
          </cell>
          <cell r="H122">
            <v>25000</v>
          </cell>
          <cell r="I122">
            <v>25000</v>
          </cell>
          <cell r="J122">
            <v>130000</v>
          </cell>
          <cell r="K122">
            <v>130000</v>
          </cell>
          <cell r="M122">
            <v>0</v>
          </cell>
        </row>
        <row r="123">
          <cell r="C123" t="str">
            <v>시이소10236</v>
          </cell>
          <cell r="D123">
            <v>1</v>
          </cell>
          <cell r="E123" t="str">
            <v>EA</v>
          </cell>
          <cell r="F123">
            <v>1700000</v>
          </cell>
          <cell r="G123">
            <v>1700000</v>
          </cell>
          <cell r="H123">
            <v>500000</v>
          </cell>
          <cell r="I123">
            <v>500000</v>
          </cell>
          <cell r="J123">
            <v>1200000</v>
          </cell>
          <cell r="K123">
            <v>1200000</v>
          </cell>
          <cell r="M123">
            <v>0</v>
          </cell>
        </row>
        <row r="124">
          <cell r="C124" t="str">
            <v>심판대</v>
          </cell>
          <cell r="D124">
            <v>1</v>
          </cell>
          <cell r="E124" t="str">
            <v>개소</v>
          </cell>
          <cell r="F124">
            <v>200000</v>
          </cell>
          <cell r="G124">
            <v>200000</v>
          </cell>
          <cell r="I124">
            <v>0</v>
          </cell>
          <cell r="J124">
            <v>200000</v>
          </cell>
          <cell r="K124">
            <v>200000</v>
          </cell>
          <cell r="M124">
            <v>0</v>
          </cell>
        </row>
        <row r="125">
          <cell r="C125" t="str">
            <v>쓰레기분리수거함5종+대형</v>
          </cell>
          <cell r="D125">
            <v>1</v>
          </cell>
          <cell r="E125" t="str">
            <v>개소</v>
          </cell>
          <cell r="F125">
            <v>910000</v>
          </cell>
          <cell r="G125">
            <v>910000</v>
          </cell>
          <cell r="I125">
            <v>0</v>
          </cell>
          <cell r="J125">
            <v>910000</v>
          </cell>
          <cell r="K125">
            <v>910000</v>
          </cell>
          <cell r="M125">
            <v>0</v>
          </cell>
        </row>
        <row r="126">
          <cell r="C126" t="str">
            <v>안내판W1100xH1200</v>
          </cell>
          <cell r="D126">
            <v>1</v>
          </cell>
          <cell r="E126" t="str">
            <v>EA</v>
          </cell>
          <cell r="F126">
            <v>1200000</v>
          </cell>
          <cell r="G126">
            <v>1200000</v>
          </cell>
          <cell r="H126">
            <v>200000</v>
          </cell>
          <cell r="I126">
            <v>200000</v>
          </cell>
          <cell r="J126">
            <v>1000000</v>
          </cell>
          <cell r="K126">
            <v>1000000</v>
          </cell>
          <cell r="L126">
            <v>0</v>
          </cell>
          <cell r="M126">
            <v>0</v>
          </cell>
        </row>
        <row r="127">
          <cell r="C127" t="str">
            <v>안내판류사인물,게시판 등</v>
          </cell>
          <cell r="D127">
            <v>1</v>
          </cell>
          <cell r="E127" t="str">
            <v>개소</v>
          </cell>
          <cell r="F127">
            <v>1300000</v>
          </cell>
          <cell r="G127">
            <v>1300000</v>
          </cell>
          <cell r="H127">
            <v>300000</v>
          </cell>
          <cell r="I127">
            <v>300000</v>
          </cell>
          <cell r="J127">
            <v>1000000</v>
          </cell>
          <cell r="K127">
            <v>1000000</v>
          </cell>
          <cell r="M127">
            <v>0</v>
          </cell>
        </row>
        <row r="128">
          <cell r="C128" t="str">
            <v>안전난간H800</v>
          </cell>
          <cell r="D128">
            <v>1</v>
          </cell>
          <cell r="E128" t="str">
            <v>m</v>
          </cell>
          <cell r="F128">
            <v>94000</v>
          </cell>
          <cell r="G128">
            <v>94000</v>
          </cell>
          <cell r="H128">
            <v>39000</v>
          </cell>
          <cell r="I128">
            <v>39000</v>
          </cell>
          <cell r="J128">
            <v>55000</v>
          </cell>
          <cell r="K128">
            <v>55000</v>
          </cell>
          <cell r="L128">
            <v>0</v>
          </cell>
          <cell r="M128">
            <v>0</v>
          </cell>
        </row>
        <row r="129">
          <cell r="C129" t="str">
            <v>앉음벽H=VAR</v>
          </cell>
          <cell r="D129">
            <v>1</v>
          </cell>
          <cell r="E129" t="str">
            <v>m</v>
          </cell>
          <cell r="F129">
            <v>132000</v>
          </cell>
          <cell r="G129">
            <v>132000</v>
          </cell>
          <cell r="H129">
            <v>55000</v>
          </cell>
          <cell r="I129">
            <v>55000</v>
          </cell>
          <cell r="J129">
            <v>77000</v>
          </cell>
          <cell r="K129">
            <v>77000</v>
          </cell>
          <cell r="L129">
            <v>0</v>
          </cell>
          <cell r="M129">
            <v>0</v>
          </cell>
        </row>
        <row r="130">
          <cell r="C130" t="str">
            <v>앉음벽H400,산석쌓기</v>
          </cell>
          <cell r="D130">
            <v>1</v>
          </cell>
          <cell r="E130" t="str">
            <v>m</v>
          </cell>
          <cell r="F130">
            <v>116000</v>
          </cell>
          <cell r="G130">
            <v>116000</v>
          </cell>
          <cell r="H130">
            <v>39000</v>
          </cell>
          <cell r="I130">
            <v>39000</v>
          </cell>
          <cell r="J130">
            <v>77000</v>
          </cell>
          <cell r="K130">
            <v>77000</v>
          </cell>
          <cell r="L130">
            <v>0</v>
          </cell>
          <cell r="M130">
            <v>0</v>
          </cell>
        </row>
        <row r="131">
          <cell r="C131" t="str">
            <v>앉음벽H400,L3.0</v>
          </cell>
          <cell r="D131">
            <v>1</v>
          </cell>
          <cell r="E131" t="str">
            <v>EA</v>
          </cell>
          <cell r="F131">
            <v>390000</v>
          </cell>
          <cell r="G131">
            <v>390000</v>
          </cell>
          <cell r="H131">
            <v>140000</v>
          </cell>
          <cell r="I131">
            <v>140000</v>
          </cell>
          <cell r="J131">
            <v>250000</v>
          </cell>
          <cell r="K131">
            <v>250000</v>
          </cell>
          <cell r="L131">
            <v>0</v>
          </cell>
          <cell r="M131">
            <v>0</v>
          </cell>
        </row>
        <row r="132">
          <cell r="C132" t="str">
            <v>앉음벽H400,L4.7,스타코마감</v>
          </cell>
          <cell r="D132">
            <v>1</v>
          </cell>
          <cell r="E132" t="str">
            <v>EA</v>
          </cell>
          <cell r="F132">
            <v>550000</v>
          </cell>
          <cell r="G132">
            <v>550000</v>
          </cell>
          <cell r="H132">
            <v>220000</v>
          </cell>
          <cell r="I132">
            <v>220000</v>
          </cell>
          <cell r="J132">
            <v>330000</v>
          </cell>
          <cell r="K132">
            <v>330000</v>
          </cell>
          <cell r="L132">
            <v>0</v>
          </cell>
          <cell r="M132">
            <v>0</v>
          </cell>
        </row>
        <row r="133">
          <cell r="C133" t="str">
            <v>앉음벽H540,산석쌓기</v>
          </cell>
          <cell r="D133">
            <v>1</v>
          </cell>
          <cell r="E133" t="str">
            <v>m</v>
          </cell>
          <cell r="F133">
            <v>123000</v>
          </cell>
          <cell r="G133">
            <v>123000</v>
          </cell>
          <cell r="H133">
            <v>44000</v>
          </cell>
          <cell r="I133">
            <v>44000</v>
          </cell>
          <cell r="J133">
            <v>79000</v>
          </cell>
          <cell r="K133">
            <v>79000</v>
          </cell>
          <cell r="L133">
            <v>0</v>
          </cell>
          <cell r="M133">
            <v>0</v>
          </cell>
        </row>
        <row r="134">
          <cell r="C134" t="str">
            <v>앉음벽L3000</v>
          </cell>
          <cell r="D134">
            <v>1</v>
          </cell>
          <cell r="E134" t="str">
            <v>EA</v>
          </cell>
          <cell r="F134">
            <v>520000</v>
          </cell>
          <cell r="G134">
            <v>520000</v>
          </cell>
          <cell r="H134">
            <v>170000</v>
          </cell>
          <cell r="I134">
            <v>170000</v>
          </cell>
          <cell r="J134">
            <v>350000</v>
          </cell>
          <cell r="K134">
            <v>350000</v>
          </cell>
          <cell r="L134">
            <v>0</v>
          </cell>
          <cell r="M134">
            <v>0</v>
          </cell>
        </row>
        <row r="135">
          <cell r="C135" t="str">
            <v>앉음벽L6.5,H=VAR</v>
          </cell>
          <cell r="D135">
            <v>1</v>
          </cell>
          <cell r="E135" t="str">
            <v>EA</v>
          </cell>
          <cell r="F135">
            <v>1650000</v>
          </cell>
          <cell r="G135">
            <v>1650000</v>
          </cell>
          <cell r="H135">
            <v>770000</v>
          </cell>
          <cell r="I135">
            <v>770000</v>
          </cell>
          <cell r="J135">
            <v>880000</v>
          </cell>
          <cell r="K135">
            <v>880000</v>
          </cell>
          <cell r="L135">
            <v>0</v>
          </cell>
          <cell r="M135">
            <v>0</v>
          </cell>
        </row>
        <row r="136">
          <cell r="C136" t="str">
            <v>야외무대R5000</v>
          </cell>
          <cell r="D136">
            <v>1</v>
          </cell>
          <cell r="E136" t="str">
            <v>개소</v>
          </cell>
          <cell r="F136">
            <v>2180000</v>
          </cell>
          <cell r="G136">
            <v>2180000</v>
          </cell>
          <cell r="H136">
            <v>880000</v>
          </cell>
          <cell r="I136">
            <v>880000</v>
          </cell>
          <cell r="J136">
            <v>1300000</v>
          </cell>
          <cell r="K136">
            <v>1300000</v>
          </cell>
          <cell r="L136">
            <v>0</v>
          </cell>
          <cell r="M136">
            <v>0</v>
          </cell>
        </row>
        <row r="137">
          <cell r="C137" t="str">
            <v>연식의자H450</v>
          </cell>
          <cell r="D137">
            <v>1</v>
          </cell>
          <cell r="E137" t="str">
            <v>m</v>
          </cell>
          <cell r="F137">
            <v>175000</v>
          </cell>
          <cell r="G137">
            <v>175000</v>
          </cell>
          <cell r="H137">
            <v>90000</v>
          </cell>
          <cell r="I137">
            <v>90000</v>
          </cell>
          <cell r="J137">
            <v>85000</v>
          </cell>
          <cell r="K137">
            <v>85000</v>
          </cell>
          <cell r="M137">
            <v>0</v>
          </cell>
        </row>
        <row r="138">
          <cell r="C138" t="str">
            <v>연식의자W390xR3600</v>
          </cell>
          <cell r="D138">
            <v>1</v>
          </cell>
          <cell r="E138" t="str">
            <v>m</v>
          </cell>
          <cell r="F138">
            <v>155000</v>
          </cell>
          <cell r="G138">
            <v>155000</v>
          </cell>
          <cell r="H138">
            <v>80000</v>
          </cell>
          <cell r="I138">
            <v>80000</v>
          </cell>
          <cell r="J138">
            <v>75000</v>
          </cell>
          <cell r="K138">
            <v>75000</v>
          </cell>
          <cell r="M138">
            <v>0</v>
          </cell>
        </row>
        <row r="139">
          <cell r="C139" t="str">
            <v>열주H3.0</v>
          </cell>
          <cell r="D139">
            <v>1</v>
          </cell>
          <cell r="E139" t="str">
            <v>개소</v>
          </cell>
          <cell r="F139">
            <v>2300000</v>
          </cell>
          <cell r="G139">
            <v>2300000</v>
          </cell>
          <cell r="H139">
            <v>650000</v>
          </cell>
          <cell r="I139">
            <v>650000</v>
          </cell>
          <cell r="J139">
            <v>1650000</v>
          </cell>
          <cell r="K139">
            <v>1650000</v>
          </cell>
          <cell r="M139">
            <v>0</v>
          </cell>
        </row>
        <row r="140">
          <cell r="C140" t="str">
            <v>오르기놀이120280</v>
          </cell>
          <cell r="D140">
            <v>1</v>
          </cell>
          <cell r="E140" t="str">
            <v>EA</v>
          </cell>
          <cell r="F140">
            <v>1200000</v>
          </cell>
          <cell r="G140">
            <v>1200000</v>
          </cell>
          <cell r="H140">
            <v>370000</v>
          </cell>
          <cell r="I140">
            <v>370000</v>
          </cell>
          <cell r="J140">
            <v>830000</v>
          </cell>
          <cell r="K140">
            <v>830000</v>
          </cell>
          <cell r="M140">
            <v>0</v>
          </cell>
        </row>
        <row r="141">
          <cell r="C141" t="str">
            <v>왈츠흔들놀이112340</v>
          </cell>
          <cell r="D141">
            <v>1</v>
          </cell>
          <cell r="E141" t="str">
            <v>EA</v>
          </cell>
          <cell r="F141">
            <v>3300000</v>
          </cell>
          <cell r="G141">
            <v>3300000</v>
          </cell>
          <cell r="H141">
            <v>1000000</v>
          </cell>
          <cell r="I141">
            <v>1000000</v>
          </cell>
          <cell r="J141">
            <v>2300000</v>
          </cell>
          <cell r="K141">
            <v>2300000</v>
          </cell>
          <cell r="M141">
            <v>0</v>
          </cell>
        </row>
        <row r="142">
          <cell r="C142" t="str">
            <v>용조합놀이대QG0870</v>
          </cell>
          <cell r="D142">
            <v>1</v>
          </cell>
          <cell r="E142" t="str">
            <v>EA</v>
          </cell>
          <cell r="F142">
            <v>24500000</v>
          </cell>
          <cell r="G142">
            <v>24500000</v>
          </cell>
          <cell r="H142">
            <v>7500000</v>
          </cell>
          <cell r="I142">
            <v>7500000</v>
          </cell>
          <cell r="J142">
            <v>17000000</v>
          </cell>
          <cell r="K142">
            <v>17000000</v>
          </cell>
          <cell r="M142">
            <v>0</v>
          </cell>
        </row>
        <row r="143">
          <cell r="C143" t="str">
            <v>우레탄포장THK7mm</v>
          </cell>
          <cell r="D143">
            <v>1</v>
          </cell>
          <cell r="E143" t="str">
            <v>m2</v>
          </cell>
          <cell r="F143">
            <v>59000</v>
          </cell>
          <cell r="G143">
            <v>59000</v>
          </cell>
          <cell r="H143">
            <v>13000</v>
          </cell>
          <cell r="I143">
            <v>13000</v>
          </cell>
          <cell r="J143">
            <v>46000</v>
          </cell>
          <cell r="K143">
            <v>46000</v>
          </cell>
          <cell r="L143">
            <v>0</v>
          </cell>
          <cell r="M143">
            <v>0</v>
          </cell>
        </row>
        <row r="144">
          <cell r="C144" t="str">
            <v>원목의자400x400xL1500</v>
          </cell>
          <cell r="D144">
            <v>1</v>
          </cell>
          <cell r="E144" t="str">
            <v>EA</v>
          </cell>
          <cell r="F144">
            <v>560000</v>
          </cell>
          <cell r="G144">
            <v>560000</v>
          </cell>
          <cell r="I144">
            <v>0</v>
          </cell>
          <cell r="J144">
            <v>560000</v>
          </cell>
          <cell r="K144">
            <v>560000</v>
          </cell>
          <cell r="M144">
            <v>0</v>
          </cell>
        </row>
        <row r="145">
          <cell r="C145" t="str">
            <v>원형목재포장D55-200</v>
          </cell>
          <cell r="D145">
            <v>1</v>
          </cell>
          <cell r="E145" t="str">
            <v>m2</v>
          </cell>
          <cell r="F145">
            <v>50000</v>
          </cell>
          <cell r="G145">
            <v>50000</v>
          </cell>
          <cell r="H145">
            <v>15000</v>
          </cell>
          <cell r="I145">
            <v>15000</v>
          </cell>
          <cell r="J145">
            <v>35000</v>
          </cell>
          <cell r="K145">
            <v>35000</v>
          </cell>
          <cell r="M145">
            <v>0</v>
          </cell>
        </row>
        <row r="146">
          <cell r="C146" t="str">
            <v>원형목재포장T100</v>
          </cell>
          <cell r="D146">
            <v>1</v>
          </cell>
          <cell r="E146" t="str">
            <v>m2</v>
          </cell>
          <cell r="F146">
            <v>72000</v>
          </cell>
          <cell r="G146">
            <v>72000</v>
          </cell>
          <cell r="H146">
            <v>22000</v>
          </cell>
          <cell r="I146">
            <v>22000</v>
          </cell>
          <cell r="J146">
            <v>50000</v>
          </cell>
          <cell r="K146">
            <v>50000</v>
          </cell>
          <cell r="L146">
            <v>0</v>
          </cell>
          <cell r="M146">
            <v>0</v>
          </cell>
        </row>
        <row r="147">
          <cell r="C147" t="str">
            <v>원형수목보호홀덮개1200x500x1200</v>
          </cell>
          <cell r="D147">
            <v>1</v>
          </cell>
          <cell r="E147" t="str">
            <v>EA</v>
          </cell>
          <cell r="F147">
            <v>142000</v>
          </cell>
          <cell r="G147">
            <v>142000</v>
          </cell>
          <cell r="H147">
            <v>22000</v>
          </cell>
          <cell r="I147">
            <v>22000</v>
          </cell>
          <cell r="J147">
            <v>120000</v>
          </cell>
          <cell r="K147">
            <v>120000</v>
          </cell>
          <cell r="M147">
            <v>0</v>
          </cell>
        </row>
        <row r="148">
          <cell r="C148" t="str">
            <v>원형수목보호홀덮개D1500</v>
          </cell>
          <cell r="D148">
            <v>1</v>
          </cell>
          <cell r="E148" t="str">
            <v>EA</v>
          </cell>
          <cell r="F148">
            <v>210000</v>
          </cell>
          <cell r="G148">
            <v>210000</v>
          </cell>
          <cell r="H148">
            <v>40000</v>
          </cell>
          <cell r="I148">
            <v>40000</v>
          </cell>
          <cell r="J148">
            <v>170000</v>
          </cell>
          <cell r="K148">
            <v>170000</v>
          </cell>
          <cell r="L148"/>
          <cell r="M148">
            <v>0</v>
          </cell>
        </row>
        <row r="149">
          <cell r="C149" t="str">
            <v>원형의자H400</v>
          </cell>
          <cell r="D149">
            <v>1</v>
          </cell>
          <cell r="E149" t="str">
            <v>EA</v>
          </cell>
          <cell r="F149">
            <v>120000</v>
          </cell>
          <cell r="G149">
            <v>120000</v>
          </cell>
          <cell r="I149">
            <v>0</v>
          </cell>
          <cell r="J149">
            <v>120000</v>
          </cell>
          <cell r="K149">
            <v>120000</v>
          </cell>
          <cell r="M149">
            <v>0</v>
          </cell>
        </row>
        <row r="150">
          <cell r="C150" t="str">
            <v>원형의자H400,L3.0</v>
          </cell>
          <cell r="D150">
            <v>1</v>
          </cell>
          <cell r="E150" t="str">
            <v>EA</v>
          </cell>
          <cell r="F150">
            <v>770000</v>
          </cell>
          <cell r="G150">
            <v>770000</v>
          </cell>
          <cell r="H150">
            <v>110000</v>
          </cell>
          <cell r="I150">
            <v>110000</v>
          </cell>
          <cell r="J150">
            <v>660000</v>
          </cell>
          <cell r="K150">
            <v>660000</v>
          </cell>
          <cell r="L150">
            <v>0</v>
          </cell>
          <cell r="M150">
            <v>0</v>
          </cell>
        </row>
        <row r="151">
          <cell r="C151" t="str">
            <v>원형의자W400xD2000</v>
          </cell>
          <cell r="D151">
            <v>1</v>
          </cell>
          <cell r="E151" t="str">
            <v>EA</v>
          </cell>
          <cell r="F151">
            <v>1000000</v>
          </cell>
          <cell r="G151">
            <v>1000000</v>
          </cell>
          <cell r="H151">
            <v>170000</v>
          </cell>
          <cell r="I151">
            <v>170000</v>
          </cell>
          <cell r="J151">
            <v>830000</v>
          </cell>
          <cell r="K151">
            <v>830000</v>
          </cell>
          <cell r="L151">
            <v>0</v>
          </cell>
          <cell r="M151">
            <v>0</v>
          </cell>
        </row>
        <row r="152">
          <cell r="C152" t="str">
            <v>원형장의자W500xL12000</v>
          </cell>
          <cell r="D152">
            <v>1</v>
          </cell>
          <cell r="E152" t="str">
            <v>EA</v>
          </cell>
          <cell r="F152">
            <v>1000000</v>
          </cell>
          <cell r="G152">
            <v>1000000</v>
          </cell>
          <cell r="H152">
            <v>170000</v>
          </cell>
          <cell r="I152">
            <v>170000</v>
          </cell>
          <cell r="J152">
            <v>830000</v>
          </cell>
          <cell r="K152">
            <v>830000</v>
          </cell>
          <cell r="L152">
            <v>0</v>
          </cell>
          <cell r="M152">
            <v>0</v>
          </cell>
        </row>
        <row r="153">
          <cell r="C153" t="str">
            <v>원형파고라R10000,90˚</v>
          </cell>
          <cell r="D153">
            <v>1</v>
          </cell>
          <cell r="E153" t="str">
            <v>EA</v>
          </cell>
          <cell r="F153">
            <v>5600000</v>
          </cell>
          <cell r="G153">
            <v>5600000</v>
          </cell>
          <cell r="H153">
            <v>1700000</v>
          </cell>
          <cell r="I153">
            <v>1700000</v>
          </cell>
          <cell r="J153">
            <v>3900000</v>
          </cell>
          <cell r="K153">
            <v>3900000</v>
          </cell>
          <cell r="L153">
            <v>0</v>
          </cell>
          <cell r="M153">
            <v>0</v>
          </cell>
        </row>
        <row r="154">
          <cell r="C154" t="str">
            <v>원형플랜터D2000,화강석혹두기</v>
          </cell>
          <cell r="D154">
            <v>1</v>
          </cell>
          <cell r="E154" t="str">
            <v>EA</v>
          </cell>
          <cell r="F154">
            <v>1850000</v>
          </cell>
          <cell r="G154">
            <v>1850000</v>
          </cell>
          <cell r="H154">
            <v>550000</v>
          </cell>
          <cell r="I154">
            <v>550000</v>
          </cell>
          <cell r="J154">
            <v>1300000</v>
          </cell>
          <cell r="K154">
            <v>1300000</v>
          </cell>
          <cell r="L154">
            <v>0</v>
          </cell>
          <cell r="M154">
            <v>0</v>
          </cell>
        </row>
        <row r="155">
          <cell r="C155" t="str">
            <v>원형플랜터H450,D2000</v>
          </cell>
          <cell r="D155">
            <v>1</v>
          </cell>
          <cell r="E155" t="str">
            <v>EA</v>
          </cell>
          <cell r="F155">
            <v>0</v>
          </cell>
          <cell r="G155">
            <v>0</v>
          </cell>
          <cell r="H155"/>
          <cell r="I155">
            <v>0</v>
          </cell>
          <cell r="J155"/>
          <cell r="K155">
            <v>0</v>
          </cell>
          <cell r="L155"/>
          <cell r="M155">
            <v>0</v>
          </cell>
        </row>
        <row r="156">
          <cell r="C156" t="str">
            <v>원형플랜터(조적)H450,D2000</v>
          </cell>
          <cell r="D156">
            <v>1</v>
          </cell>
          <cell r="E156" t="str">
            <v>EA</v>
          </cell>
          <cell r="F156">
            <v>780000</v>
          </cell>
          <cell r="G156">
            <v>780000</v>
          </cell>
          <cell r="H156">
            <v>280000</v>
          </cell>
          <cell r="I156">
            <v>280000</v>
          </cell>
          <cell r="J156">
            <v>500000</v>
          </cell>
          <cell r="K156">
            <v>500000</v>
          </cell>
          <cell r="L156">
            <v>0</v>
          </cell>
          <cell r="M156">
            <v>0</v>
          </cell>
        </row>
        <row r="157">
          <cell r="C157" t="str">
            <v>원형플랜터(화강석)H450,D2000</v>
          </cell>
          <cell r="D157">
            <v>1</v>
          </cell>
          <cell r="E157" t="str">
            <v>EA</v>
          </cell>
          <cell r="F157">
            <v>780000</v>
          </cell>
          <cell r="G157">
            <v>780000</v>
          </cell>
          <cell r="H157">
            <v>280000</v>
          </cell>
          <cell r="I157">
            <v>280000</v>
          </cell>
          <cell r="J157">
            <v>500000</v>
          </cell>
          <cell r="K157">
            <v>500000</v>
          </cell>
          <cell r="L157">
            <v>0</v>
          </cell>
          <cell r="M157">
            <v>0</v>
          </cell>
        </row>
        <row r="158">
          <cell r="C158" t="str">
            <v>유리블럭광섬유W400</v>
          </cell>
          <cell r="D158">
            <v>1</v>
          </cell>
          <cell r="E158" t="str">
            <v>m</v>
          </cell>
          <cell r="F158">
            <v>165000</v>
          </cell>
          <cell r="G158">
            <v>165000</v>
          </cell>
          <cell r="H158">
            <v>55000</v>
          </cell>
          <cell r="I158">
            <v>55000</v>
          </cell>
          <cell r="J158">
            <v>110000</v>
          </cell>
          <cell r="K158">
            <v>110000</v>
          </cell>
          <cell r="L158">
            <v>0</v>
          </cell>
          <cell r="M158">
            <v>0</v>
          </cell>
        </row>
        <row r="159">
          <cell r="C159" t="str">
            <v>유아놀이배101040</v>
          </cell>
          <cell r="D159">
            <v>1</v>
          </cell>
          <cell r="E159" t="str">
            <v>EA</v>
          </cell>
          <cell r="F159">
            <v>2100000</v>
          </cell>
          <cell r="G159">
            <v>2100000</v>
          </cell>
          <cell r="H159">
            <v>600000</v>
          </cell>
          <cell r="I159">
            <v>600000</v>
          </cell>
          <cell r="J159">
            <v>1500000</v>
          </cell>
          <cell r="K159">
            <v>1500000</v>
          </cell>
          <cell r="M159">
            <v>0</v>
          </cell>
        </row>
        <row r="160">
          <cell r="C160" t="str">
            <v>유아비행기QG0867</v>
          </cell>
          <cell r="D160">
            <v>1</v>
          </cell>
          <cell r="E160" t="str">
            <v>EA</v>
          </cell>
          <cell r="F160">
            <v>2500000</v>
          </cell>
          <cell r="G160">
            <v>2500000</v>
          </cell>
          <cell r="H160">
            <v>700000</v>
          </cell>
          <cell r="I160">
            <v>700000</v>
          </cell>
          <cell r="J160">
            <v>1800000</v>
          </cell>
          <cell r="K160">
            <v>1800000</v>
          </cell>
          <cell r="M160">
            <v>0</v>
          </cell>
        </row>
        <row r="161">
          <cell r="C161" t="str">
            <v>유아조합놀이대120354</v>
          </cell>
          <cell r="D161">
            <v>1</v>
          </cell>
          <cell r="E161" t="str">
            <v>EA</v>
          </cell>
          <cell r="F161">
            <v>8300000</v>
          </cell>
          <cell r="G161">
            <v>8300000</v>
          </cell>
          <cell r="H161">
            <v>2500000</v>
          </cell>
          <cell r="I161">
            <v>2500000</v>
          </cell>
          <cell r="J161">
            <v>5800000</v>
          </cell>
          <cell r="K161">
            <v>5800000</v>
          </cell>
          <cell r="M161">
            <v>0</v>
          </cell>
        </row>
        <row r="162">
          <cell r="C162" t="str">
            <v>유아조합놀이대138117</v>
          </cell>
          <cell r="D162">
            <v>1</v>
          </cell>
          <cell r="E162" t="str">
            <v>EA</v>
          </cell>
          <cell r="F162">
            <v>5000000</v>
          </cell>
          <cell r="G162">
            <v>5000000</v>
          </cell>
          <cell r="H162">
            <v>1500000</v>
          </cell>
          <cell r="I162">
            <v>1500000</v>
          </cell>
          <cell r="J162">
            <v>3500000</v>
          </cell>
          <cell r="K162">
            <v>3500000</v>
          </cell>
          <cell r="M162">
            <v>0</v>
          </cell>
        </row>
        <row r="163">
          <cell r="C163" t="str">
            <v>음향기기</v>
          </cell>
          <cell r="D163">
            <v>1</v>
          </cell>
          <cell r="E163" t="str">
            <v>EA</v>
          </cell>
          <cell r="F163">
            <v>0</v>
          </cell>
          <cell r="G163">
            <v>0</v>
          </cell>
          <cell r="I163">
            <v>0</v>
          </cell>
          <cell r="K163">
            <v>0</v>
          </cell>
          <cell r="M163">
            <v>0</v>
          </cell>
        </row>
        <row r="164">
          <cell r="C164" t="str">
            <v>일인용의자400x400</v>
          </cell>
          <cell r="D164">
            <v>1</v>
          </cell>
          <cell r="E164" t="str">
            <v>EA</v>
          </cell>
          <cell r="F164">
            <v>225000</v>
          </cell>
          <cell r="G164">
            <v>225000</v>
          </cell>
          <cell r="H164">
            <v>55000</v>
          </cell>
          <cell r="I164">
            <v>55000</v>
          </cell>
          <cell r="J164">
            <v>170000</v>
          </cell>
          <cell r="K164">
            <v>170000</v>
          </cell>
          <cell r="L164">
            <v>0</v>
          </cell>
          <cell r="M164">
            <v>0</v>
          </cell>
        </row>
        <row r="165">
          <cell r="C165" t="str">
            <v>자갈박기포장광섬유조명포함</v>
          </cell>
          <cell r="D165">
            <v>1</v>
          </cell>
          <cell r="E165" t="str">
            <v>m2</v>
          </cell>
          <cell r="F165">
            <v>181000</v>
          </cell>
          <cell r="G165">
            <v>181000</v>
          </cell>
          <cell r="H165">
            <v>61000</v>
          </cell>
          <cell r="I165">
            <v>61000</v>
          </cell>
          <cell r="J165">
            <v>120000</v>
          </cell>
          <cell r="K165">
            <v>120000</v>
          </cell>
          <cell r="L165">
            <v>0</v>
          </cell>
          <cell r="M165">
            <v>0</v>
          </cell>
        </row>
        <row r="166">
          <cell r="C166" t="str">
            <v>자갈포장50mm, 흑색</v>
          </cell>
          <cell r="D166">
            <v>1</v>
          </cell>
          <cell r="E166" t="str">
            <v>m2</v>
          </cell>
          <cell r="F166">
            <v>61000</v>
          </cell>
          <cell r="G166">
            <v>61000</v>
          </cell>
          <cell r="H166">
            <v>17000</v>
          </cell>
          <cell r="I166">
            <v>17000</v>
          </cell>
          <cell r="J166">
            <v>44000</v>
          </cell>
          <cell r="K166">
            <v>44000</v>
          </cell>
          <cell r="L166">
            <v>0</v>
          </cell>
          <cell r="M166">
            <v>0</v>
          </cell>
        </row>
        <row r="167">
          <cell r="C167" t="str">
            <v>자연석놓기</v>
          </cell>
          <cell r="D167">
            <v>1</v>
          </cell>
          <cell r="E167" t="str">
            <v>EA</v>
          </cell>
          <cell r="F167">
            <v>600000</v>
          </cell>
          <cell r="G167">
            <v>600000</v>
          </cell>
          <cell r="H167">
            <v>150000</v>
          </cell>
          <cell r="I167">
            <v>150000</v>
          </cell>
          <cell r="J167">
            <v>450000</v>
          </cell>
          <cell r="K167">
            <v>450000</v>
          </cell>
          <cell r="M167">
            <v>0</v>
          </cell>
        </row>
        <row r="168">
          <cell r="C168" t="str">
            <v>자연석판석깔기</v>
          </cell>
          <cell r="D168">
            <v>1</v>
          </cell>
          <cell r="E168" t="str">
            <v>m2</v>
          </cell>
          <cell r="F168">
            <v>50000</v>
          </cell>
          <cell r="G168">
            <v>50000</v>
          </cell>
          <cell r="H168">
            <v>15000</v>
          </cell>
          <cell r="I168">
            <v>15000</v>
          </cell>
          <cell r="J168">
            <v>35000</v>
          </cell>
          <cell r="K168">
            <v>35000</v>
          </cell>
          <cell r="M168">
            <v>0</v>
          </cell>
        </row>
        <row r="169">
          <cell r="C169" t="str">
            <v>자연자갈포장THK15mm,회색</v>
          </cell>
          <cell r="D169">
            <v>1</v>
          </cell>
          <cell r="E169" t="str">
            <v>m2</v>
          </cell>
          <cell r="F169">
            <v>72000</v>
          </cell>
          <cell r="G169">
            <v>72000</v>
          </cell>
          <cell r="H169">
            <v>4900</v>
          </cell>
          <cell r="I169">
            <v>4900</v>
          </cell>
          <cell r="J169">
            <v>67000</v>
          </cell>
          <cell r="K169">
            <v>67000</v>
          </cell>
          <cell r="L169">
            <v>100</v>
          </cell>
          <cell r="M169">
            <v>100</v>
          </cell>
        </row>
        <row r="170">
          <cell r="C170" t="str">
            <v>자연자갈포장THK15mm,흑색</v>
          </cell>
          <cell r="D170">
            <v>1</v>
          </cell>
          <cell r="E170" t="str">
            <v>m2</v>
          </cell>
          <cell r="F170">
            <v>75000</v>
          </cell>
          <cell r="G170">
            <v>75000</v>
          </cell>
          <cell r="H170">
            <v>4900</v>
          </cell>
          <cell r="I170">
            <v>4900</v>
          </cell>
          <cell r="J170">
            <v>70000</v>
          </cell>
          <cell r="K170">
            <v>70000</v>
          </cell>
          <cell r="L170">
            <v>100</v>
          </cell>
          <cell r="M170">
            <v>100</v>
          </cell>
        </row>
        <row r="171">
          <cell r="C171" t="str">
            <v>자전거보관대</v>
          </cell>
          <cell r="D171">
            <v>1</v>
          </cell>
          <cell r="E171" t="str">
            <v>개소</v>
          </cell>
          <cell r="F171">
            <v>2130000</v>
          </cell>
          <cell r="G171">
            <v>2130000</v>
          </cell>
          <cell r="H171">
            <v>300000</v>
          </cell>
          <cell r="I171">
            <v>300000</v>
          </cell>
          <cell r="J171">
            <v>1830000</v>
          </cell>
          <cell r="K171">
            <v>1830000</v>
          </cell>
          <cell r="M171">
            <v>0</v>
          </cell>
        </row>
        <row r="172">
          <cell r="C172" t="str">
            <v>잔디줄눈W100</v>
          </cell>
          <cell r="D172">
            <v>1</v>
          </cell>
          <cell r="E172" t="str">
            <v>m</v>
          </cell>
          <cell r="F172">
            <v>1650</v>
          </cell>
          <cell r="G172">
            <v>1650</v>
          </cell>
          <cell r="H172">
            <v>550</v>
          </cell>
          <cell r="I172">
            <v>550</v>
          </cell>
          <cell r="J172">
            <v>1100</v>
          </cell>
          <cell r="K172">
            <v>1100</v>
          </cell>
          <cell r="L172">
            <v>0</v>
          </cell>
          <cell r="M172">
            <v>0</v>
          </cell>
        </row>
        <row r="173">
          <cell r="C173" t="str">
            <v>장식가벽산석쌓기(H1500xW400)</v>
          </cell>
          <cell r="D173">
            <v>1</v>
          </cell>
          <cell r="E173" t="str">
            <v>m</v>
          </cell>
          <cell r="F173">
            <v>410000</v>
          </cell>
          <cell r="G173">
            <v>410000</v>
          </cell>
          <cell r="H173">
            <v>130000</v>
          </cell>
          <cell r="I173">
            <v>130000</v>
          </cell>
          <cell r="J173">
            <v>280000</v>
          </cell>
          <cell r="K173">
            <v>280000</v>
          </cell>
          <cell r="L173">
            <v>0</v>
          </cell>
          <cell r="M173">
            <v>0</v>
          </cell>
        </row>
        <row r="174">
          <cell r="C174" t="str">
            <v>장식가벽H1200xW300</v>
          </cell>
          <cell r="D174">
            <v>1</v>
          </cell>
          <cell r="E174" t="str">
            <v>m</v>
          </cell>
          <cell r="F174">
            <v>328000</v>
          </cell>
          <cell r="G174">
            <v>328000</v>
          </cell>
          <cell r="H174">
            <v>88000</v>
          </cell>
          <cell r="I174">
            <v>88000</v>
          </cell>
          <cell r="J174">
            <v>240000</v>
          </cell>
          <cell r="K174">
            <v>240000</v>
          </cell>
          <cell r="L174">
            <v>0</v>
          </cell>
          <cell r="M174">
            <v>0</v>
          </cell>
        </row>
        <row r="175">
          <cell r="C175" t="str">
            <v>장식가벽H1500xW300</v>
          </cell>
          <cell r="D175">
            <v>1</v>
          </cell>
          <cell r="E175" t="str">
            <v>m</v>
          </cell>
          <cell r="F175">
            <v>410000</v>
          </cell>
          <cell r="G175">
            <v>410000</v>
          </cell>
          <cell r="H175">
            <v>130000</v>
          </cell>
          <cell r="I175">
            <v>130000</v>
          </cell>
          <cell r="J175">
            <v>280000</v>
          </cell>
          <cell r="K175">
            <v>280000</v>
          </cell>
          <cell r="L175"/>
          <cell r="M175">
            <v>0</v>
          </cell>
        </row>
        <row r="176">
          <cell r="C176" t="str">
            <v>장식가벽H1800,L12000</v>
          </cell>
          <cell r="D176">
            <v>1</v>
          </cell>
          <cell r="E176" t="str">
            <v>EA</v>
          </cell>
          <cell r="F176">
            <v>4100000</v>
          </cell>
          <cell r="G176">
            <v>4100000</v>
          </cell>
          <cell r="H176">
            <v>1700000</v>
          </cell>
          <cell r="I176">
            <v>1700000</v>
          </cell>
          <cell r="J176">
            <v>2400000</v>
          </cell>
          <cell r="K176">
            <v>2400000</v>
          </cell>
          <cell r="L176">
            <v>0</v>
          </cell>
          <cell r="M176">
            <v>0</v>
          </cell>
        </row>
        <row r="177">
          <cell r="C177" t="str">
            <v>장식가벽H800xW300</v>
          </cell>
          <cell r="D177">
            <v>1</v>
          </cell>
          <cell r="E177" t="str">
            <v>m</v>
          </cell>
          <cell r="F177">
            <v>252000</v>
          </cell>
          <cell r="G177">
            <v>252000</v>
          </cell>
          <cell r="H177">
            <v>72000</v>
          </cell>
          <cell r="I177">
            <v>72000</v>
          </cell>
          <cell r="J177">
            <v>180000</v>
          </cell>
          <cell r="K177">
            <v>180000</v>
          </cell>
          <cell r="L177">
            <v>0</v>
          </cell>
          <cell r="M177">
            <v>0</v>
          </cell>
        </row>
        <row r="178">
          <cell r="C178" t="str">
            <v>장식가벽H900-1500,L2.5</v>
          </cell>
          <cell r="D178">
            <v>1</v>
          </cell>
          <cell r="E178" t="str">
            <v>EA</v>
          </cell>
          <cell r="F178">
            <v>1000000</v>
          </cell>
          <cell r="G178">
            <v>1000000</v>
          </cell>
          <cell r="H178">
            <v>280000</v>
          </cell>
          <cell r="I178">
            <v>280000</v>
          </cell>
          <cell r="J178">
            <v>720000</v>
          </cell>
          <cell r="K178">
            <v>720000</v>
          </cell>
          <cell r="L178">
            <v>0</v>
          </cell>
          <cell r="M178">
            <v>0</v>
          </cell>
        </row>
        <row r="179">
          <cell r="C179" t="str">
            <v>장식가벽H900xW300</v>
          </cell>
          <cell r="D179">
            <v>1</v>
          </cell>
          <cell r="E179" t="str">
            <v>m</v>
          </cell>
          <cell r="F179">
            <v>267000</v>
          </cell>
          <cell r="G179">
            <v>267000</v>
          </cell>
          <cell r="H179">
            <v>77000</v>
          </cell>
          <cell r="I179">
            <v>77000</v>
          </cell>
          <cell r="J179">
            <v>190000</v>
          </cell>
          <cell r="K179">
            <v>190000</v>
          </cell>
          <cell r="L179">
            <v>0</v>
          </cell>
          <cell r="M179">
            <v>0</v>
          </cell>
        </row>
        <row r="180">
          <cell r="C180" t="str">
            <v>장식가벽H1000xW300</v>
          </cell>
          <cell r="D180">
            <v>1</v>
          </cell>
          <cell r="E180" t="str">
            <v>m</v>
          </cell>
          <cell r="F180">
            <v>277000</v>
          </cell>
          <cell r="G180">
            <v>277000</v>
          </cell>
          <cell r="H180">
            <v>77000</v>
          </cell>
          <cell r="I180">
            <v>77000</v>
          </cell>
          <cell r="J180">
            <v>200000</v>
          </cell>
          <cell r="K180">
            <v>200000</v>
          </cell>
          <cell r="L180">
            <v>0</v>
          </cell>
          <cell r="M180">
            <v>0</v>
          </cell>
        </row>
        <row r="181">
          <cell r="C181" t="str">
            <v>장식가벽H600xW300</v>
          </cell>
          <cell r="D181">
            <v>1</v>
          </cell>
          <cell r="E181" t="str">
            <v>m</v>
          </cell>
          <cell r="F181">
            <v>241000</v>
          </cell>
          <cell r="G181">
            <v>241000</v>
          </cell>
          <cell r="H181">
            <v>61000</v>
          </cell>
          <cell r="I181">
            <v>61000</v>
          </cell>
          <cell r="J181">
            <v>180000</v>
          </cell>
          <cell r="K181">
            <v>180000</v>
          </cell>
          <cell r="L181">
            <v>0</v>
          </cell>
          <cell r="M181">
            <v>0</v>
          </cell>
        </row>
        <row r="182">
          <cell r="C182" t="str">
            <v>장식기둥</v>
          </cell>
          <cell r="D182">
            <v>1</v>
          </cell>
          <cell r="E182" t="str">
            <v>EA</v>
          </cell>
          <cell r="F182">
            <v>1000000</v>
          </cell>
          <cell r="G182">
            <v>1000000</v>
          </cell>
          <cell r="H182">
            <v>200000</v>
          </cell>
          <cell r="I182">
            <v>200000</v>
          </cell>
          <cell r="J182">
            <v>800000</v>
          </cell>
          <cell r="K182">
            <v>800000</v>
          </cell>
          <cell r="M182">
            <v>0</v>
          </cell>
        </row>
        <row r="183">
          <cell r="C183" t="str">
            <v>점토경계블럭230x114xT76</v>
          </cell>
          <cell r="D183">
            <v>1</v>
          </cell>
          <cell r="E183" t="str">
            <v>m</v>
          </cell>
          <cell r="F183">
            <v>43000</v>
          </cell>
          <cell r="G183">
            <v>43000</v>
          </cell>
          <cell r="H183">
            <v>15000</v>
          </cell>
          <cell r="I183">
            <v>15000</v>
          </cell>
          <cell r="J183">
            <v>28000</v>
          </cell>
          <cell r="K183">
            <v>28000</v>
          </cell>
          <cell r="M183">
            <v>0</v>
          </cell>
        </row>
        <row r="184">
          <cell r="C184" t="str">
            <v>점토벽돌계단</v>
          </cell>
          <cell r="D184">
            <v>1</v>
          </cell>
          <cell r="E184" t="str">
            <v>m</v>
          </cell>
          <cell r="F184">
            <v>33000</v>
          </cell>
          <cell r="G184">
            <v>33000</v>
          </cell>
          <cell r="H184">
            <v>11000</v>
          </cell>
          <cell r="I184">
            <v>11000</v>
          </cell>
          <cell r="J184">
            <v>22000</v>
          </cell>
          <cell r="K184">
            <v>22000</v>
          </cell>
          <cell r="L184">
            <v>0</v>
          </cell>
          <cell r="M184">
            <v>0</v>
          </cell>
        </row>
        <row r="185">
          <cell r="C185" t="str">
            <v>점토벽돌포장230x114xT60,아이보리</v>
          </cell>
          <cell r="D185">
            <v>1</v>
          </cell>
          <cell r="E185" t="str">
            <v>m2</v>
          </cell>
          <cell r="F185">
            <v>38000</v>
          </cell>
          <cell r="G185">
            <v>38000</v>
          </cell>
          <cell r="H185">
            <v>7200</v>
          </cell>
          <cell r="I185">
            <v>7200</v>
          </cell>
          <cell r="J185">
            <v>30800</v>
          </cell>
          <cell r="K185">
            <v>30800</v>
          </cell>
          <cell r="L185">
            <v>0</v>
          </cell>
          <cell r="M185">
            <v>0</v>
          </cell>
        </row>
        <row r="186">
          <cell r="C186" t="str">
            <v>점토벽돌포장230x114xT60,그레이</v>
          </cell>
          <cell r="D186">
            <v>1</v>
          </cell>
          <cell r="E186" t="str">
            <v>m2</v>
          </cell>
          <cell r="F186">
            <v>38000</v>
          </cell>
          <cell r="G186">
            <v>38000</v>
          </cell>
          <cell r="H186">
            <v>7200</v>
          </cell>
          <cell r="I186">
            <v>7200</v>
          </cell>
          <cell r="J186">
            <v>30800</v>
          </cell>
          <cell r="K186">
            <v>30800</v>
          </cell>
          <cell r="L186">
            <v>0</v>
          </cell>
          <cell r="M186">
            <v>0</v>
          </cell>
        </row>
        <row r="187">
          <cell r="C187" t="str">
            <v>점토벽돌포장230x114xT60,레드</v>
          </cell>
          <cell r="D187">
            <v>1</v>
          </cell>
          <cell r="E187" t="str">
            <v>m2</v>
          </cell>
          <cell r="F187">
            <v>38000</v>
          </cell>
          <cell r="G187">
            <v>38000</v>
          </cell>
          <cell r="H187">
            <v>7200</v>
          </cell>
          <cell r="I187">
            <v>7200</v>
          </cell>
          <cell r="J187">
            <v>30800</v>
          </cell>
          <cell r="K187">
            <v>30800</v>
          </cell>
          <cell r="L187">
            <v>0</v>
          </cell>
          <cell r="M187">
            <v>0</v>
          </cell>
        </row>
        <row r="188">
          <cell r="C188" t="str">
            <v>점토벽돌포장230x114xT60,아이보리</v>
          </cell>
          <cell r="D188">
            <v>1</v>
          </cell>
          <cell r="E188" t="str">
            <v>m2</v>
          </cell>
          <cell r="F188">
            <v>38000</v>
          </cell>
          <cell r="G188">
            <v>38000</v>
          </cell>
          <cell r="H188">
            <v>7200</v>
          </cell>
          <cell r="I188">
            <v>7200</v>
          </cell>
          <cell r="J188">
            <v>30800</v>
          </cell>
          <cell r="K188">
            <v>30800</v>
          </cell>
          <cell r="L188">
            <v>0</v>
          </cell>
          <cell r="M188">
            <v>0</v>
          </cell>
        </row>
        <row r="189">
          <cell r="C189" t="str">
            <v>점토벽돌포장230x114xT60,핑크</v>
          </cell>
          <cell r="D189">
            <v>1</v>
          </cell>
          <cell r="E189" t="str">
            <v>m2</v>
          </cell>
          <cell r="F189">
            <v>38000</v>
          </cell>
          <cell r="G189">
            <v>38000</v>
          </cell>
          <cell r="H189">
            <v>7200</v>
          </cell>
          <cell r="I189">
            <v>7200</v>
          </cell>
          <cell r="J189">
            <v>30800</v>
          </cell>
          <cell r="K189">
            <v>30800</v>
          </cell>
          <cell r="L189">
            <v>0</v>
          </cell>
          <cell r="M189">
            <v>0</v>
          </cell>
        </row>
        <row r="190">
          <cell r="C190" t="str">
            <v>점프대112205</v>
          </cell>
          <cell r="D190">
            <v>1</v>
          </cell>
          <cell r="E190" t="str">
            <v>EA</v>
          </cell>
          <cell r="F190">
            <v>1400000</v>
          </cell>
          <cell r="G190">
            <v>1400000</v>
          </cell>
          <cell r="H190">
            <v>400000</v>
          </cell>
          <cell r="I190">
            <v>400000</v>
          </cell>
          <cell r="J190">
            <v>1000000</v>
          </cell>
          <cell r="K190">
            <v>1000000</v>
          </cell>
          <cell r="M190">
            <v>0</v>
          </cell>
        </row>
        <row r="191">
          <cell r="C191" t="str">
            <v>조명열주H3500</v>
          </cell>
          <cell r="D191">
            <v>1</v>
          </cell>
          <cell r="E191" t="str">
            <v>EA</v>
          </cell>
          <cell r="F191">
            <v>2000000</v>
          </cell>
          <cell r="G191">
            <v>2000000</v>
          </cell>
          <cell r="H191">
            <v>100000</v>
          </cell>
          <cell r="I191">
            <v>100000</v>
          </cell>
          <cell r="J191">
            <v>1900000</v>
          </cell>
          <cell r="K191">
            <v>1900000</v>
          </cell>
          <cell r="M191">
            <v>0</v>
          </cell>
        </row>
        <row r="192">
          <cell r="C192" t="str">
            <v>조합그네141170</v>
          </cell>
          <cell r="D192">
            <v>1</v>
          </cell>
          <cell r="E192" t="str">
            <v>EA</v>
          </cell>
          <cell r="F192">
            <v>1700000</v>
          </cell>
          <cell r="G192">
            <v>1700000</v>
          </cell>
          <cell r="H192">
            <v>500000</v>
          </cell>
          <cell r="I192">
            <v>500000</v>
          </cell>
          <cell r="J192">
            <v>1200000</v>
          </cell>
          <cell r="K192">
            <v>1200000</v>
          </cell>
          <cell r="M192">
            <v>0</v>
          </cell>
        </row>
        <row r="193">
          <cell r="C193" t="str">
            <v>조합놀이대120012</v>
          </cell>
          <cell r="D193">
            <v>1</v>
          </cell>
          <cell r="E193" t="str">
            <v>EA</v>
          </cell>
          <cell r="F193">
            <v>19000000</v>
          </cell>
          <cell r="G193">
            <v>19000000</v>
          </cell>
          <cell r="H193">
            <v>5500000</v>
          </cell>
          <cell r="I193">
            <v>5500000</v>
          </cell>
          <cell r="J193">
            <v>13500000</v>
          </cell>
          <cell r="K193">
            <v>13500000</v>
          </cell>
          <cell r="M193">
            <v>0</v>
          </cell>
        </row>
        <row r="194">
          <cell r="C194" t="str">
            <v>조합놀이대120100</v>
          </cell>
          <cell r="D194">
            <v>1</v>
          </cell>
          <cell r="E194" t="str">
            <v>EA</v>
          </cell>
          <cell r="F194">
            <v>12800000</v>
          </cell>
          <cell r="G194">
            <v>12800000</v>
          </cell>
          <cell r="H194">
            <v>3800000</v>
          </cell>
          <cell r="I194">
            <v>3800000</v>
          </cell>
          <cell r="J194">
            <v>9000000</v>
          </cell>
          <cell r="K194">
            <v>9000000</v>
          </cell>
          <cell r="M194">
            <v>0</v>
          </cell>
        </row>
        <row r="195">
          <cell r="C195" t="str">
            <v>조합놀이대120126</v>
          </cell>
          <cell r="D195">
            <v>1</v>
          </cell>
          <cell r="E195" t="str">
            <v>EA</v>
          </cell>
          <cell r="F195">
            <v>8600000</v>
          </cell>
          <cell r="G195">
            <v>8600000</v>
          </cell>
          <cell r="H195">
            <v>2200000</v>
          </cell>
          <cell r="I195">
            <v>2200000</v>
          </cell>
          <cell r="J195">
            <v>6400000</v>
          </cell>
          <cell r="K195">
            <v>6400000</v>
          </cell>
          <cell r="L195">
            <v>0</v>
          </cell>
          <cell r="M195">
            <v>0</v>
          </cell>
        </row>
        <row r="196">
          <cell r="C196" t="str">
            <v>조합놀이대122051</v>
          </cell>
          <cell r="D196">
            <v>1</v>
          </cell>
          <cell r="E196" t="str">
            <v>EA</v>
          </cell>
          <cell r="F196">
            <v>8000000</v>
          </cell>
          <cell r="G196">
            <v>8000000</v>
          </cell>
          <cell r="H196">
            <v>2400000</v>
          </cell>
          <cell r="I196">
            <v>2400000</v>
          </cell>
          <cell r="J196">
            <v>5600000</v>
          </cell>
          <cell r="K196">
            <v>5600000</v>
          </cell>
          <cell r="M196">
            <v>0</v>
          </cell>
        </row>
        <row r="197">
          <cell r="C197" t="str">
            <v>조합놀이대138050</v>
          </cell>
          <cell r="D197">
            <v>1</v>
          </cell>
          <cell r="E197" t="str">
            <v>EA</v>
          </cell>
          <cell r="F197">
            <v>1800000</v>
          </cell>
          <cell r="G197">
            <v>1800000</v>
          </cell>
          <cell r="H197">
            <v>500000</v>
          </cell>
          <cell r="I197">
            <v>500000</v>
          </cell>
          <cell r="J197">
            <v>1300000</v>
          </cell>
          <cell r="K197">
            <v>1300000</v>
          </cell>
          <cell r="M197">
            <v>0</v>
          </cell>
        </row>
        <row r="198">
          <cell r="C198" t="str">
            <v>조합놀이대QG0069</v>
          </cell>
          <cell r="D198">
            <v>1</v>
          </cell>
          <cell r="E198" t="str">
            <v>EA</v>
          </cell>
          <cell r="F198">
            <v>8500000</v>
          </cell>
          <cell r="G198">
            <v>8500000</v>
          </cell>
          <cell r="H198">
            <v>2500000</v>
          </cell>
          <cell r="I198">
            <v>2500000</v>
          </cell>
          <cell r="J198">
            <v>6000000</v>
          </cell>
          <cell r="K198">
            <v>6000000</v>
          </cell>
          <cell r="M198">
            <v>0</v>
          </cell>
        </row>
        <row r="199">
          <cell r="C199" t="str">
            <v>조합놀이대QG0121</v>
          </cell>
          <cell r="D199">
            <v>1</v>
          </cell>
          <cell r="E199" t="str">
            <v>EA</v>
          </cell>
          <cell r="F199">
            <v>22000000</v>
          </cell>
          <cell r="G199">
            <v>22000000</v>
          </cell>
          <cell r="H199">
            <v>6000000</v>
          </cell>
          <cell r="I199">
            <v>6000000</v>
          </cell>
          <cell r="J199">
            <v>16000000</v>
          </cell>
          <cell r="K199">
            <v>16000000</v>
          </cell>
          <cell r="M199">
            <v>0</v>
          </cell>
        </row>
        <row r="200">
          <cell r="C200" t="str">
            <v>조합놀이대QG0352</v>
          </cell>
          <cell r="D200">
            <v>1</v>
          </cell>
          <cell r="E200" t="str">
            <v>EA</v>
          </cell>
          <cell r="F200">
            <v>16000000</v>
          </cell>
          <cell r="G200">
            <v>16000000</v>
          </cell>
          <cell r="H200">
            <v>5000000</v>
          </cell>
          <cell r="I200">
            <v>5000000</v>
          </cell>
          <cell r="J200">
            <v>11000000</v>
          </cell>
          <cell r="K200">
            <v>11000000</v>
          </cell>
          <cell r="M200">
            <v>0</v>
          </cell>
        </row>
        <row r="201">
          <cell r="C201" t="str">
            <v>조합놀이대QI0703</v>
          </cell>
          <cell r="D201">
            <v>1</v>
          </cell>
          <cell r="E201" t="str">
            <v>EA</v>
          </cell>
          <cell r="F201">
            <v>25000000</v>
          </cell>
          <cell r="G201">
            <v>25000000</v>
          </cell>
          <cell r="H201">
            <v>7000000</v>
          </cell>
          <cell r="I201">
            <v>7000000</v>
          </cell>
          <cell r="J201">
            <v>18000000</v>
          </cell>
          <cell r="K201">
            <v>18000000</v>
          </cell>
          <cell r="M201">
            <v>0</v>
          </cell>
        </row>
        <row r="202">
          <cell r="C202" t="str">
            <v>조형가벽H1500</v>
          </cell>
          <cell r="D202">
            <v>1</v>
          </cell>
          <cell r="E202" t="str">
            <v>개소</v>
          </cell>
          <cell r="F202">
            <v>40000000</v>
          </cell>
          <cell r="G202">
            <v>40000000</v>
          </cell>
          <cell r="H202">
            <v>10000000</v>
          </cell>
          <cell r="I202">
            <v>10000000</v>
          </cell>
          <cell r="J202">
            <v>30000000</v>
          </cell>
          <cell r="K202">
            <v>30000000</v>
          </cell>
          <cell r="M202">
            <v>0</v>
          </cell>
        </row>
        <row r="203">
          <cell r="C203" t="str">
            <v>조형가벽"A"H1500-2500</v>
          </cell>
          <cell r="D203">
            <v>1</v>
          </cell>
          <cell r="E203" t="str">
            <v>EA</v>
          </cell>
          <cell r="F203">
            <v>28600000</v>
          </cell>
          <cell r="G203">
            <v>28600000</v>
          </cell>
          <cell r="H203">
            <v>10600000</v>
          </cell>
          <cell r="I203">
            <v>10600000</v>
          </cell>
          <cell r="J203">
            <v>18000000</v>
          </cell>
          <cell r="K203">
            <v>18000000</v>
          </cell>
          <cell r="L203">
            <v>0</v>
          </cell>
          <cell r="M203">
            <v>0</v>
          </cell>
        </row>
        <row r="204">
          <cell r="C204" t="str">
            <v>조형가벽"B"H2500,L4000</v>
          </cell>
          <cell r="D204">
            <v>1</v>
          </cell>
          <cell r="E204" t="str">
            <v>EA</v>
          </cell>
          <cell r="F204">
            <v>940000</v>
          </cell>
          <cell r="G204">
            <v>940000</v>
          </cell>
          <cell r="H204">
            <v>390000</v>
          </cell>
          <cell r="I204">
            <v>390000</v>
          </cell>
          <cell r="J204">
            <v>550000</v>
          </cell>
          <cell r="K204">
            <v>550000</v>
          </cell>
          <cell r="L204">
            <v>0</v>
          </cell>
          <cell r="M204">
            <v>0</v>
          </cell>
        </row>
        <row r="205">
          <cell r="C205" t="str">
            <v>준공석(머릿돌)</v>
          </cell>
          <cell r="D205">
            <v>1</v>
          </cell>
          <cell r="E205" t="str">
            <v>개소</v>
          </cell>
          <cell r="F205">
            <v>1980000</v>
          </cell>
          <cell r="G205">
            <v>1980000</v>
          </cell>
          <cell r="H205">
            <v>480000</v>
          </cell>
          <cell r="I205">
            <v>480000</v>
          </cell>
          <cell r="J205">
            <v>1500000</v>
          </cell>
          <cell r="K205">
            <v>1500000</v>
          </cell>
          <cell r="L205">
            <v>0</v>
          </cell>
          <cell r="M205">
            <v>0</v>
          </cell>
        </row>
        <row r="206">
          <cell r="C206" t="str">
            <v>집수정750x650</v>
          </cell>
          <cell r="D206">
            <v>1</v>
          </cell>
          <cell r="E206" t="str">
            <v>개소</v>
          </cell>
          <cell r="F206">
            <v>183000</v>
          </cell>
          <cell r="G206">
            <v>183000</v>
          </cell>
          <cell r="H206">
            <v>100000</v>
          </cell>
          <cell r="I206">
            <v>100000</v>
          </cell>
          <cell r="J206">
            <v>83000</v>
          </cell>
          <cell r="K206">
            <v>83000</v>
          </cell>
          <cell r="M206">
            <v>0</v>
          </cell>
        </row>
        <row r="207">
          <cell r="C207" t="str">
            <v>차면목책</v>
          </cell>
          <cell r="D207">
            <v>1</v>
          </cell>
          <cell r="E207" t="str">
            <v>m</v>
          </cell>
          <cell r="F207">
            <v>210000</v>
          </cell>
          <cell r="G207">
            <v>210000</v>
          </cell>
          <cell r="H207">
            <v>30000</v>
          </cell>
          <cell r="I207">
            <v>30000</v>
          </cell>
          <cell r="J207">
            <v>180000</v>
          </cell>
          <cell r="K207">
            <v>180000</v>
          </cell>
          <cell r="M207">
            <v>0</v>
          </cell>
        </row>
        <row r="208">
          <cell r="C208" t="str">
            <v>첨경물물확(석확)</v>
          </cell>
          <cell r="D208">
            <v>1</v>
          </cell>
          <cell r="E208" t="str">
            <v>개소</v>
          </cell>
          <cell r="F208">
            <v>900000</v>
          </cell>
          <cell r="G208">
            <v>900000</v>
          </cell>
          <cell r="H208">
            <v>200000</v>
          </cell>
          <cell r="I208">
            <v>200000</v>
          </cell>
          <cell r="J208">
            <v>700000</v>
          </cell>
          <cell r="K208">
            <v>700000</v>
          </cell>
          <cell r="L208">
            <v>0</v>
          </cell>
          <cell r="M208">
            <v>0</v>
          </cell>
        </row>
        <row r="209">
          <cell r="C209" t="str">
            <v>첨경물장독대하부자갈깔기포장</v>
          </cell>
          <cell r="D209">
            <v>1</v>
          </cell>
          <cell r="E209" t="str">
            <v>EA</v>
          </cell>
          <cell r="F209">
            <v>760000</v>
          </cell>
          <cell r="G209">
            <v>760000</v>
          </cell>
          <cell r="H209">
            <v>150000</v>
          </cell>
          <cell r="I209">
            <v>150000</v>
          </cell>
          <cell r="J209">
            <v>610000</v>
          </cell>
          <cell r="K209">
            <v>610000</v>
          </cell>
          <cell r="L209">
            <v>0</v>
          </cell>
          <cell r="M209">
            <v>0</v>
          </cell>
        </row>
        <row r="210">
          <cell r="C210" t="str">
            <v>침목계단250x150x1250,6단</v>
          </cell>
          <cell r="D210">
            <v>1</v>
          </cell>
          <cell r="E210" t="str">
            <v>개소</v>
          </cell>
          <cell r="F210">
            <v>253000</v>
          </cell>
          <cell r="G210">
            <v>253000</v>
          </cell>
          <cell r="H210">
            <v>33000</v>
          </cell>
          <cell r="I210">
            <v>33000</v>
          </cell>
          <cell r="J210">
            <v>220000</v>
          </cell>
          <cell r="K210">
            <v>220000</v>
          </cell>
          <cell r="L210">
            <v>0</v>
          </cell>
          <cell r="M210">
            <v>0</v>
          </cell>
        </row>
        <row r="211">
          <cell r="C211" t="str">
            <v>침목계단250x150x1250,7단</v>
          </cell>
          <cell r="D211">
            <v>1</v>
          </cell>
          <cell r="E211" t="str">
            <v>개소</v>
          </cell>
          <cell r="F211">
            <v>304000</v>
          </cell>
          <cell r="G211">
            <v>304000</v>
          </cell>
          <cell r="H211">
            <v>44000</v>
          </cell>
          <cell r="I211">
            <v>44000</v>
          </cell>
          <cell r="J211">
            <v>260000</v>
          </cell>
          <cell r="K211">
            <v>260000</v>
          </cell>
          <cell r="L211">
            <v>0</v>
          </cell>
          <cell r="M211">
            <v>0</v>
          </cell>
        </row>
        <row r="212">
          <cell r="C212" t="str">
            <v>침목난간250x150x500-800</v>
          </cell>
          <cell r="D212">
            <v>1</v>
          </cell>
          <cell r="E212" t="str">
            <v>m</v>
          </cell>
          <cell r="F212">
            <v>90000</v>
          </cell>
          <cell r="G212">
            <v>90000</v>
          </cell>
          <cell r="H212">
            <v>20000</v>
          </cell>
          <cell r="I212">
            <v>20000</v>
          </cell>
          <cell r="J212">
            <v>70000</v>
          </cell>
          <cell r="K212">
            <v>70000</v>
          </cell>
          <cell r="L212">
            <v>0</v>
          </cell>
          <cell r="M212">
            <v>0</v>
          </cell>
        </row>
        <row r="213">
          <cell r="C213" t="str">
            <v>카프포장T250</v>
          </cell>
          <cell r="D213">
            <v>1</v>
          </cell>
          <cell r="E213" t="str">
            <v>m2</v>
          </cell>
          <cell r="F213">
            <v>21000</v>
          </cell>
          <cell r="G213">
            <v>21000</v>
          </cell>
          <cell r="H213">
            <v>8000</v>
          </cell>
          <cell r="I213">
            <v>8000</v>
          </cell>
          <cell r="J213">
            <v>12000</v>
          </cell>
          <cell r="K213">
            <v>12000</v>
          </cell>
          <cell r="L213">
            <v>1000</v>
          </cell>
          <cell r="M213">
            <v>1000</v>
          </cell>
        </row>
        <row r="214">
          <cell r="C214" t="str">
            <v>코끼리미끄럼대141115</v>
          </cell>
          <cell r="D214">
            <v>1</v>
          </cell>
          <cell r="E214" t="str">
            <v>EA</v>
          </cell>
          <cell r="F214">
            <v>3600000</v>
          </cell>
          <cell r="G214">
            <v>3600000</v>
          </cell>
          <cell r="H214">
            <v>1100000</v>
          </cell>
          <cell r="I214">
            <v>1100000</v>
          </cell>
          <cell r="J214">
            <v>2500000</v>
          </cell>
          <cell r="K214">
            <v>2500000</v>
          </cell>
          <cell r="M214">
            <v>0</v>
          </cell>
        </row>
        <row r="215">
          <cell r="C215" t="str">
            <v>터널101080</v>
          </cell>
          <cell r="D215">
            <v>1</v>
          </cell>
          <cell r="E215" t="str">
            <v>EA</v>
          </cell>
          <cell r="F215">
            <v>1500000</v>
          </cell>
          <cell r="G215">
            <v>1500000</v>
          </cell>
          <cell r="H215">
            <v>400000</v>
          </cell>
          <cell r="I215">
            <v>400000</v>
          </cell>
          <cell r="J215">
            <v>1100000</v>
          </cell>
          <cell r="K215">
            <v>1100000</v>
          </cell>
          <cell r="M215">
            <v>0</v>
          </cell>
        </row>
        <row r="216">
          <cell r="C216" t="str">
            <v>테니스네트</v>
          </cell>
          <cell r="D216">
            <v>1</v>
          </cell>
          <cell r="E216" t="str">
            <v>개소</v>
          </cell>
          <cell r="F216">
            <v>80000</v>
          </cell>
          <cell r="G216">
            <v>80000</v>
          </cell>
          <cell r="I216">
            <v>0</v>
          </cell>
          <cell r="J216">
            <v>80000</v>
          </cell>
          <cell r="K216">
            <v>80000</v>
          </cell>
          <cell r="M216">
            <v>0</v>
          </cell>
        </row>
        <row r="217">
          <cell r="C217" t="str">
            <v>테니스장출입문(대형)H2100xW2500</v>
          </cell>
          <cell r="D217">
            <v>1</v>
          </cell>
          <cell r="E217" t="str">
            <v>개소</v>
          </cell>
          <cell r="F217">
            <v>400000</v>
          </cell>
          <cell r="G217">
            <v>400000</v>
          </cell>
          <cell r="I217">
            <v>0</v>
          </cell>
          <cell r="J217">
            <v>400000</v>
          </cell>
          <cell r="K217">
            <v>400000</v>
          </cell>
          <cell r="M217">
            <v>0</v>
          </cell>
        </row>
        <row r="218">
          <cell r="C218" t="str">
            <v>테니스장출입문(소형)H2000xW1000</v>
          </cell>
          <cell r="D218">
            <v>1</v>
          </cell>
          <cell r="E218" t="str">
            <v>개소</v>
          </cell>
          <cell r="F218">
            <v>250000</v>
          </cell>
          <cell r="G218">
            <v>250000</v>
          </cell>
          <cell r="I218">
            <v>0</v>
          </cell>
          <cell r="J218">
            <v>250000</v>
          </cell>
          <cell r="K218">
            <v>250000</v>
          </cell>
          <cell r="M218">
            <v>0</v>
          </cell>
        </row>
        <row r="219">
          <cell r="C219" t="str">
            <v>테니스장휀스H3000xL2500</v>
          </cell>
          <cell r="D219">
            <v>1</v>
          </cell>
          <cell r="E219" t="str">
            <v>경간</v>
          </cell>
          <cell r="F219">
            <v>200000</v>
          </cell>
          <cell r="G219">
            <v>200000</v>
          </cell>
          <cell r="H219">
            <v>70000</v>
          </cell>
          <cell r="I219">
            <v>70000</v>
          </cell>
          <cell r="J219">
            <v>130000</v>
          </cell>
          <cell r="K219">
            <v>130000</v>
          </cell>
          <cell r="M219">
            <v>0</v>
          </cell>
        </row>
        <row r="220">
          <cell r="C220" t="str">
            <v>테니스포스트</v>
          </cell>
          <cell r="D220">
            <v>1</v>
          </cell>
          <cell r="E220" t="str">
            <v>조</v>
          </cell>
          <cell r="F220">
            <v>275000</v>
          </cell>
          <cell r="G220">
            <v>275000</v>
          </cell>
          <cell r="H220">
            <v>45000</v>
          </cell>
          <cell r="I220">
            <v>45000</v>
          </cell>
          <cell r="J220">
            <v>230000</v>
          </cell>
          <cell r="K220">
            <v>230000</v>
          </cell>
          <cell r="M220">
            <v>0</v>
          </cell>
        </row>
        <row r="221">
          <cell r="C221" t="str">
            <v>통과형파고라D4000</v>
          </cell>
          <cell r="D221">
            <v>1</v>
          </cell>
          <cell r="E221" t="str">
            <v>EA</v>
          </cell>
          <cell r="F221">
            <v>4300000</v>
          </cell>
          <cell r="G221">
            <v>4300000</v>
          </cell>
          <cell r="H221">
            <v>800000</v>
          </cell>
          <cell r="I221">
            <v>800000</v>
          </cell>
          <cell r="J221">
            <v>3500000</v>
          </cell>
          <cell r="K221">
            <v>3500000</v>
          </cell>
          <cell r="L221">
            <v>0</v>
          </cell>
          <cell r="M221">
            <v>0</v>
          </cell>
        </row>
        <row r="222">
          <cell r="C222" t="str">
            <v>통나무장의자W400xL6000</v>
          </cell>
          <cell r="D222">
            <v>1</v>
          </cell>
          <cell r="E222" t="str">
            <v>EA</v>
          </cell>
          <cell r="F222">
            <v>970000</v>
          </cell>
          <cell r="G222">
            <v>970000</v>
          </cell>
          <cell r="H222">
            <v>220000</v>
          </cell>
          <cell r="I222">
            <v>220000</v>
          </cell>
          <cell r="J222">
            <v>750000</v>
          </cell>
          <cell r="K222">
            <v>750000</v>
          </cell>
          <cell r="M222">
            <v>0</v>
          </cell>
        </row>
        <row r="223">
          <cell r="C223" t="str">
            <v>통돌벤치450x450</v>
          </cell>
          <cell r="D223">
            <v>1</v>
          </cell>
          <cell r="E223" t="str">
            <v>EA</v>
          </cell>
          <cell r="F223">
            <v>255000</v>
          </cell>
          <cell r="G223">
            <v>255000</v>
          </cell>
          <cell r="H223">
            <v>55000</v>
          </cell>
          <cell r="I223">
            <v>55000</v>
          </cell>
          <cell r="J223">
            <v>200000</v>
          </cell>
          <cell r="K223">
            <v>200000</v>
          </cell>
          <cell r="L223">
            <v>0</v>
          </cell>
          <cell r="M223">
            <v>0</v>
          </cell>
        </row>
        <row r="224">
          <cell r="C224" t="str">
            <v>통돌벤치D400</v>
          </cell>
          <cell r="D224">
            <v>1</v>
          </cell>
          <cell r="E224" t="str">
            <v>EA</v>
          </cell>
          <cell r="F224">
            <v>255000</v>
          </cell>
          <cell r="G224">
            <v>255000</v>
          </cell>
          <cell r="H224">
            <v>55000</v>
          </cell>
          <cell r="I224">
            <v>55000</v>
          </cell>
          <cell r="J224">
            <v>200000</v>
          </cell>
          <cell r="K224">
            <v>200000</v>
          </cell>
          <cell r="L224">
            <v>0</v>
          </cell>
          <cell r="M224">
            <v>0</v>
          </cell>
        </row>
        <row r="225">
          <cell r="C225" t="str">
            <v>트랠리스H1200</v>
          </cell>
          <cell r="D225">
            <v>1</v>
          </cell>
          <cell r="E225" t="str">
            <v>m</v>
          </cell>
          <cell r="F225">
            <v>165000</v>
          </cell>
          <cell r="G225">
            <v>165000</v>
          </cell>
          <cell r="H225">
            <v>55000</v>
          </cell>
          <cell r="I225">
            <v>55000</v>
          </cell>
          <cell r="J225">
            <v>110000</v>
          </cell>
          <cell r="K225">
            <v>110000</v>
          </cell>
          <cell r="L225">
            <v>0</v>
          </cell>
          <cell r="M225">
            <v>0</v>
          </cell>
        </row>
        <row r="226">
          <cell r="C226" t="str">
            <v>트랠리스(문주형)H3700</v>
          </cell>
          <cell r="D226">
            <v>1</v>
          </cell>
          <cell r="E226" t="str">
            <v>EA</v>
          </cell>
          <cell r="F226">
            <v>11000000</v>
          </cell>
          <cell r="G226">
            <v>11000000</v>
          </cell>
          <cell r="H226">
            <v>1500000</v>
          </cell>
          <cell r="I226">
            <v>1500000</v>
          </cell>
          <cell r="J226">
            <v>9500000</v>
          </cell>
          <cell r="K226">
            <v>9500000</v>
          </cell>
          <cell r="L226">
            <v>0</v>
          </cell>
          <cell r="M226">
            <v>0</v>
          </cell>
        </row>
        <row r="227">
          <cell r="C227" t="str">
            <v>트랠리스(열주형)H3700</v>
          </cell>
          <cell r="D227">
            <v>1</v>
          </cell>
          <cell r="E227" t="str">
            <v>EA</v>
          </cell>
          <cell r="F227">
            <v>2500000</v>
          </cell>
          <cell r="G227">
            <v>2500000</v>
          </cell>
          <cell r="H227">
            <v>500000</v>
          </cell>
          <cell r="I227">
            <v>500000</v>
          </cell>
          <cell r="J227">
            <v>2000000</v>
          </cell>
          <cell r="K227">
            <v>2000000</v>
          </cell>
          <cell r="L227">
            <v>0</v>
          </cell>
          <cell r="M227">
            <v>0</v>
          </cell>
        </row>
        <row r="228">
          <cell r="C228" t="str">
            <v>트렌치BF200</v>
          </cell>
          <cell r="D228">
            <v>1</v>
          </cell>
          <cell r="E228" t="str">
            <v>m</v>
          </cell>
          <cell r="F228">
            <v>74000</v>
          </cell>
          <cell r="G228">
            <v>74000</v>
          </cell>
          <cell r="H228">
            <v>22000</v>
          </cell>
          <cell r="I228">
            <v>22000</v>
          </cell>
          <cell r="J228">
            <v>52000</v>
          </cell>
          <cell r="K228">
            <v>52000</v>
          </cell>
          <cell r="M228">
            <v>0</v>
          </cell>
        </row>
        <row r="229">
          <cell r="C229" t="str">
            <v>트렌치W300</v>
          </cell>
          <cell r="D229">
            <v>1</v>
          </cell>
          <cell r="E229" t="str">
            <v>m</v>
          </cell>
          <cell r="F229">
            <v>74000</v>
          </cell>
          <cell r="G229">
            <v>74000</v>
          </cell>
          <cell r="H229">
            <v>22000</v>
          </cell>
          <cell r="I229">
            <v>22000</v>
          </cell>
          <cell r="J229">
            <v>52000</v>
          </cell>
          <cell r="K229">
            <v>52000</v>
          </cell>
          <cell r="M229">
            <v>0</v>
          </cell>
        </row>
        <row r="230">
          <cell r="C230" t="str">
            <v>트렐리스H2500</v>
          </cell>
          <cell r="D230">
            <v>1</v>
          </cell>
          <cell r="E230" t="str">
            <v>EA</v>
          </cell>
          <cell r="F230">
            <v>690000</v>
          </cell>
          <cell r="G230">
            <v>690000</v>
          </cell>
          <cell r="H230">
            <v>430000</v>
          </cell>
          <cell r="I230">
            <v>430000</v>
          </cell>
          <cell r="J230">
            <v>260000</v>
          </cell>
          <cell r="K230">
            <v>260000</v>
          </cell>
          <cell r="M230">
            <v>0</v>
          </cell>
        </row>
        <row r="231">
          <cell r="C231" t="str">
            <v>파고라3200x3200</v>
          </cell>
          <cell r="D231">
            <v>1</v>
          </cell>
          <cell r="E231" t="str">
            <v>EA</v>
          </cell>
          <cell r="F231">
            <v>3700000</v>
          </cell>
          <cell r="G231">
            <v>3700000</v>
          </cell>
          <cell r="H231">
            <v>200000</v>
          </cell>
          <cell r="I231">
            <v>200000</v>
          </cell>
          <cell r="J231">
            <v>3500000</v>
          </cell>
          <cell r="K231">
            <v>3500000</v>
          </cell>
          <cell r="M231">
            <v>0</v>
          </cell>
        </row>
        <row r="232">
          <cell r="C232" t="str">
            <v>파고라4500x4500</v>
          </cell>
          <cell r="D232">
            <v>1</v>
          </cell>
          <cell r="E232" t="str">
            <v>개소</v>
          </cell>
          <cell r="F232">
            <v>4300000</v>
          </cell>
          <cell r="G232">
            <v>4300000</v>
          </cell>
          <cell r="H232">
            <v>300000</v>
          </cell>
          <cell r="I232">
            <v>300000</v>
          </cell>
          <cell r="J232">
            <v>4000000</v>
          </cell>
          <cell r="K232">
            <v>4000000</v>
          </cell>
          <cell r="M232">
            <v>0</v>
          </cell>
        </row>
        <row r="233">
          <cell r="C233" t="str">
            <v>파고라61820</v>
          </cell>
          <cell r="D233">
            <v>1</v>
          </cell>
          <cell r="E233" t="str">
            <v>EA</v>
          </cell>
          <cell r="F233">
            <v>1700000</v>
          </cell>
          <cell r="G233">
            <v>1700000</v>
          </cell>
          <cell r="H233">
            <v>500000</v>
          </cell>
          <cell r="I233">
            <v>500000</v>
          </cell>
          <cell r="J233">
            <v>1200000</v>
          </cell>
          <cell r="K233">
            <v>1200000</v>
          </cell>
          <cell r="M233">
            <v>0</v>
          </cell>
        </row>
        <row r="234">
          <cell r="C234" t="str">
            <v>파고라H2700xW3000</v>
          </cell>
          <cell r="D234">
            <v>1</v>
          </cell>
          <cell r="E234" t="str">
            <v>개소</v>
          </cell>
          <cell r="F234">
            <v>3400000</v>
          </cell>
          <cell r="G234">
            <v>3400000</v>
          </cell>
          <cell r="H234">
            <v>200000</v>
          </cell>
          <cell r="I234">
            <v>200000</v>
          </cell>
          <cell r="J234">
            <v>3200000</v>
          </cell>
          <cell r="K234">
            <v>3200000</v>
          </cell>
          <cell r="M234">
            <v>0</v>
          </cell>
        </row>
        <row r="235">
          <cell r="C235" t="str">
            <v>팔각쉘터4000x4000</v>
          </cell>
          <cell r="D235">
            <v>1</v>
          </cell>
          <cell r="E235" t="str">
            <v>EA</v>
          </cell>
          <cell r="F235">
            <v>7800000</v>
          </cell>
          <cell r="G235">
            <v>7800000</v>
          </cell>
          <cell r="H235">
            <v>2500000</v>
          </cell>
          <cell r="I235">
            <v>2500000</v>
          </cell>
          <cell r="J235">
            <v>5300000</v>
          </cell>
          <cell r="K235">
            <v>5300000</v>
          </cell>
          <cell r="L235">
            <v>0</v>
          </cell>
          <cell r="M235">
            <v>0</v>
          </cell>
        </row>
        <row r="236">
          <cell r="C236" t="str">
            <v>팔각쉘터70206</v>
          </cell>
          <cell r="D236">
            <v>1</v>
          </cell>
          <cell r="E236" t="str">
            <v>EA</v>
          </cell>
          <cell r="F236">
            <v>8100000</v>
          </cell>
          <cell r="G236">
            <v>8100000</v>
          </cell>
          <cell r="H236">
            <v>2400000</v>
          </cell>
          <cell r="I236">
            <v>2400000</v>
          </cell>
          <cell r="J236">
            <v>5700000</v>
          </cell>
          <cell r="K236">
            <v>5700000</v>
          </cell>
          <cell r="M236">
            <v>0</v>
          </cell>
        </row>
        <row r="237">
          <cell r="C237" t="str">
            <v>팔각정자6000xH4300</v>
          </cell>
          <cell r="D237">
            <v>1</v>
          </cell>
          <cell r="E237" t="str">
            <v>EA</v>
          </cell>
          <cell r="F237">
            <v>13100000</v>
          </cell>
          <cell r="G237">
            <v>13100000</v>
          </cell>
          <cell r="H237">
            <v>1100000</v>
          </cell>
          <cell r="I237">
            <v>1100000</v>
          </cell>
          <cell r="J237">
            <v>12000000</v>
          </cell>
          <cell r="K237">
            <v>12000000</v>
          </cell>
          <cell r="M237">
            <v>0</v>
          </cell>
        </row>
        <row r="238">
          <cell r="C238" t="str">
            <v>평의자516</v>
          </cell>
          <cell r="D238">
            <v>1</v>
          </cell>
          <cell r="E238" t="str">
            <v>EA</v>
          </cell>
          <cell r="F238">
            <v>230000</v>
          </cell>
          <cell r="G238">
            <v>230000</v>
          </cell>
          <cell r="H238">
            <v>70000</v>
          </cell>
          <cell r="I238">
            <v>70000</v>
          </cell>
          <cell r="J238">
            <v>160000</v>
          </cell>
          <cell r="K238">
            <v>160000</v>
          </cell>
          <cell r="M238">
            <v>0</v>
          </cell>
        </row>
        <row r="239">
          <cell r="C239" t="str">
            <v>평의자W460xL1800</v>
          </cell>
          <cell r="D239">
            <v>1</v>
          </cell>
          <cell r="E239" t="str">
            <v>개소</v>
          </cell>
          <cell r="F239">
            <v>235000</v>
          </cell>
          <cell r="G239">
            <v>235000</v>
          </cell>
          <cell r="H239">
            <v>55000</v>
          </cell>
          <cell r="I239">
            <v>55000</v>
          </cell>
          <cell r="J239">
            <v>180000</v>
          </cell>
          <cell r="K239">
            <v>180000</v>
          </cell>
          <cell r="L239">
            <v>0</v>
          </cell>
          <cell r="M239">
            <v>0</v>
          </cell>
        </row>
        <row r="240">
          <cell r="C240" t="str">
            <v>평파고라7500x4200</v>
          </cell>
          <cell r="D240">
            <v>1</v>
          </cell>
          <cell r="E240" t="str">
            <v>EA</v>
          </cell>
          <cell r="F240">
            <v>3750000</v>
          </cell>
          <cell r="G240">
            <v>3750000</v>
          </cell>
          <cell r="H240">
            <v>550000</v>
          </cell>
          <cell r="I240">
            <v>550000</v>
          </cell>
          <cell r="J240">
            <v>3200000</v>
          </cell>
          <cell r="K240">
            <v>3200000</v>
          </cell>
          <cell r="L240">
            <v>0</v>
          </cell>
          <cell r="M240">
            <v>0</v>
          </cell>
        </row>
        <row r="241">
          <cell r="C241" t="str">
            <v>포장경계석100x100x1000,직선</v>
          </cell>
          <cell r="D241">
            <v>1</v>
          </cell>
          <cell r="E241" t="str">
            <v>m</v>
          </cell>
          <cell r="F241">
            <v>22500</v>
          </cell>
          <cell r="G241">
            <v>22500</v>
          </cell>
          <cell r="H241">
            <v>5500</v>
          </cell>
          <cell r="I241">
            <v>5500</v>
          </cell>
          <cell r="J241">
            <v>17000</v>
          </cell>
          <cell r="K241">
            <v>17000</v>
          </cell>
          <cell r="M241">
            <v>0</v>
          </cell>
        </row>
        <row r="242">
          <cell r="C242" t="str">
            <v>포장경계석120x120x1000,곡선</v>
          </cell>
          <cell r="D242">
            <v>1</v>
          </cell>
          <cell r="E242" t="str">
            <v>m</v>
          </cell>
          <cell r="F242">
            <v>27000</v>
          </cell>
          <cell r="G242">
            <v>27000</v>
          </cell>
          <cell r="H242">
            <v>7000</v>
          </cell>
          <cell r="I242">
            <v>7000</v>
          </cell>
          <cell r="J242">
            <v>20000</v>
          </cell>
          <cell r="K242">
            <v>20000</v>
          </cell>
          <cell r="M242">
            <v>0</v>
          </cell>
        </row>
        <row r="243">
          <cell r="C243" t="str">
            <v>포장경계석120x120x1000,직선</v>
          </cell>
          <cell r="D243">
            <v>1</v>
          </cell>
          <cell r="E243" t="str">
            <v>m</v>
          </cell>
          <cell r="F243">
            <v>22000</v>
          </cell>
          <cell r="G243">
            <v>22000</v>
          </cell>
          <cell r="H243">
            <v>7000</v>
          </cell>
          <cell r="I243">
            <v>7000</v>
          </cell>
          <cell r="J243">
            <v>15000</v>
          </cell>
          <cell r="K243">
            <v>15000</v>
          </cell>
          <cell r="M243">
            <v>0</v>
          </cell>
        </row>
        <row r="244">
          <cell r="C244" t="str">
            <v>포천석판석포장T30</v>
          </cell>
          <cell r="D244">
            <v>1</v>
          </cell>
          <cell r="E244" t="str">
            <v>m2</v>
          </cell>
          <cell r="F244">
            <v>72000</v>
          </cell>
          <cell r="G244">
            <v>72000</v>
          </cell>
          <cell r="H244">
            <v>22000</v>
          </cell>
          <cell r="I244">
            <v>22000</v>
          </cell>
          <cell r="J244">
            <v>50000</v>
          </cell>
          <cell r="K244">
            <v>50000</v>
          </cell>
          <cell r="L244">
            <v>0</v>
          </cell>
          <cell r="M244">
            <v>0</v>
          </cell>
        </row>
        <row r="245">
          <cell r="C245" t="str">
            <v>플랜터H400,W400</v>
          </cell>
          <cell r="D245">
            <v>1</v>
          </cell>
          <cell r="E245" t="str">
            <v>m2</v>
          </cell>
          <cell r="F245">
            <v>165000</v>
          </cell>
          <cell r="G245">
            <v>165000</v>
          </cell>
          <cell r="H245">
            <v>70000</v>
          </cell>
          <cell r="I245">
            <v>70000</v>
          </cell>
          <cell r="J245">
            <v>95000</v>
          </cell>
          <cell r="K245">
            <v>95000</v>
          </cell>
          <cell r="M245">
            <v>0</v>
          </cell>
        </row>
        <row r="246">
          <cell r="C246" t="str">
            <v>플랜터H600,W300</v>
          </cell>
          <cell r="D246">
            <v>1</v>
          </cell>
          <cell r="E246" t="str">
            <v>m2</v>
          </cell>
          <cell r="F246">
            <v>220000</v>
          </cell>
          <cell r="G246">
            <v>220000</v>
          </cell>
          <cell r="H246">
            <v>90000</v>
          </cell>
          <cell r="I246">
            <v>90000</v>
          </cell>
          <cell r="J246">
            <v>130000</v>
          </cell>
          <cell r="K246">
            <v>130000</v>
          </cell>
          <cell r="M246">
            <v>0</v>
          </cell>
        </row>
        <row r="247">
          <cell r="C247" t="str">
            <v>플랜터H600,W400</v>
          </cell>
          <cell r="D247">
            <v>1</v>
          </cell>
          <cell r="E247" t="str">
            <v>m</v>
          </cell>
          <cell r="F247">
            <v>217000</v>
          </cell>
          <cell r="G247">
            <v>217000</v>
          </cell>
          <cell r="H247">
            <v>77000</v>
          </cell>
          <cell r="I247">
            <v>77000</v>
          </cell>
          <cell r="J247">
            <v>140000</v>
          </cell>
          <cell r="K247">
            <v>140000</v>
          </cell>
          <cell r="L247">
            <v>0</v>
          </cell>
          <cell r="M247">
            <v>0</v>
          </cell>
        </row>
        <row r="248">
          <cell r="C248" t="str">
            <v>플랜터(마그마벽돌)H400</v>
          </cell>
          <cell r="D248">
            <v>1</v>
          </cell>
          <cell r="E248" t="str">
            <v>m</v>
          </cell>
          <cell r="F248">
            <v>99000</v>
          </cell>
          <cell r="G248">
            <v>99000</v>
          </cell>
          <cell r="H248">
            <v>46000</v>
          </cell>
          <cell r="I248">
            <v>46000</v>
          </cell>
          <cell r="J248">
            <v>53000</v>
          </cell>
          <cell r="K248">
            <v>53000</v>
          </cell>
          <cell r="L248">
            <v>0</v>
          </cell>
          <cell r="M248">
            <v>0</v>
          </cell>
        </row>
        <row r="249">
          <cell r="C249" t="str">
            <v>플랜터(마그마벽돌)H800</v>
          </cell>
          <cell r="D249">
            <v>1</v>
          </cell>
          <cell r="E249" t="str">
            <v>m</v>
          </cell>
          <cell r="F249">
            <v>116000</v>
          </cell>
          <cell r="G249">
            <v>116000</v>
          </cell>
          <cell r="H249">
            <v>50000</v>
          </cell>
          <cell r="I249">
            <v>50000</v>
          </cell>
          <cell r="J249">
            <v>66000</v>
          </cell>
          <cell r="K249">
            <v>66000</v>
          </cell>
          <cell r="L249">
            <v>0</v>
          </cell>
          <cell r="M249">
            <v>0</v>
          </cell>
        </row>
        <row r="250">
          <cell r="C250" t="str">
            <v>플랜터H900xW300</v>
          </cell>
          <cell r="D250">
            <v>1</v>
          </cell>
          <cell r="E250" t="str">
            <v>m</v>
          </cell>
          <cell r="F250">
            <v>176000</v>
          </cell>
          <cell r="G250">
            <v>176000</v>
          </cell>
          <cell r="H250">
            <v>66000</v>
          </cell>
          <cell r="I250">
            <v>66000</v>
          </cell>
          <cell r="J250">
            <v>110000</v>
          </cell>
          <cell r="K250">
            <v>110000</v>
          </cell>
          <cell r="L250">
            <v>0</v>
          </cell>
          <cell r="M250">
            <v>0</v>
          </cell>
        </row>
        <row r="251">
          <cell r="C251" t="str">
            <v>플랜터(적벽돌)H500,900</v>
          </cell>
          <cell r="D251">
            <v>1</v>
          </cell>
          <cell r="E251" t="str">
            <v>m2</v>
          </cell>
          <cell r="F251">
            <v>94000</v>
          </cell>
          <cell r="G251">
            <v>94000</v>
          </cell>
          <cell r="H251">
            <v>19000</v>
          </cell>
          <cell r="I251">
            <v>19000</v>
          </cell>
          <cell r="J251">
            <v>75000</v>
          </cell>
          <cell r="K251">
            <v>75000</v>
          </cell>
          <cell r="M251">
            <v>0</v>
          </cell>
        </row>
        <row r="252">
          <cell r="C252" t="str">
            <v>플랜트겸의자1800x1800</v>
          </cell>
          <cell r="D252">
            <v>1</v>
          </cell>
          <cell r="E252" t="str">
            <v>EA</v>
          </cell>
          <cell r="F252">
            <v>770000</v>
          </cell>
          <cell r="G252">
            <v>770000</v>
          </cell>
          <cell r="H252">
            <v>220000</v>
          </cell>
          <cell r="I252">
            <v>220000</v>
          </cell>
          <cell r="J252">
            <v>550000</v>
          </cell>
          <cell r="K252">
            <v>550000</v>
          </cell>
          <cell r="L252">
            <v>0</v>
          </cell>
          <cell r="M252">
            <v>0</v>
          </cell>
        </row>
        <row r="253">
          <cell r="C253" t="str">
            <v>플랜트박스H500</v>
          </cell>
          <cell r="D253">
            <v>1</v>
          </cell>
          <cell r="E253" t="str">
            <v>m2</v>
          </cell>
          <cell r="F253">
            <v>213000</v>
          </cell>
          <cell r="G253">
            <v>213000</v>
          </cell>
          <cell r="H253">
            <v>43000</v>
          </cell>
          <cell r="I253">
            <v>43000</v>
          </cell>
          <cell r="J253">
            <v>170000</v>
          </cell>
          <cell r="K253">
            <v>170000</v>
          </cell>
          <cell r="M253">
            <v>0</v>
          </cell>
        </row>
        <row r="254">
          <cell r="C254" t="str">
            <v>하늘오르기112217</v>
          </cell>
          <cell r="D254">
            <v>1</v>
          </cell>
          <cell r="E254" t="str">
            <v>EA</v>
          </cell>
          <cell r="F254">
            <v>6100000</v>
          </cell>
          <cell r="G254">
            <v>6100000</v>
          </cell>
          <cell r="H254">
            <v>1800000</v>
          </cell>
          <cell r="I254">
            <v>1800000</v>
          </cell>
          <cell r="J254">
            <v>4300000</v>
          </cell>
          <cell r="K254">
            <v>4300000</v>
          </cell>
          <cell r="M254">
            <v>0</v>
          </cell>
        </row>
        <row r="255">
          <cell r="C255" t="str">
            <v>헬리콥터101035</v>
          </cell>
          <cell r="D255">
            <v>1</v>
          </cell>
          <cell r="E255" t="str">
            <v>EA</v>
          </cell>
          <cell r="F255">
            <v>1700000</v>
          </cell>
          <cell r="G255">
            <v>1700000</v>
          </cell>
          <cell r="H255">
            <v>500000</v>
          </cell>
          <cell r="I255">
            <v>500000</v>
          </cell>
          <cell r="J255">
            <v>1200000</v>
          </cell>
          <cell r="K255">
            <v>1200000</v>
          </cell>
          <cell r="M255">
            <v>0</v>
          </cell>
        </row>
        <row r="256">
          <cell r="C256" t="str">
            <v>화강석경계석(곡선)150x200x1000</v>
          </cell>
          <cell r="D256">
            <v>1</v>
          </cell>
          <cell r="E256" t="str">
            <v>m</v>
          </cell>
          <cell r="F256">
            <v>41800</v>
          </cell>
          <cell r="G256">
            <v>41800</v>
          </cell>
          <cell r="H256">
            <v>8800</v>
          </cell>
          <cell r="I256">
            <v>8800</v>
          </cell>
          <cell r="J256">
            <v>33000</v>
          </cell>
          <cell r="K256">
            <v>33000</v>
          </cell>
          <cell r="L256">
            <v>0</v>
          </cell>
          <cell r="M256">
            <v>0</v>
          </cell>
        </row>
        <row r="257">
          <cell r="C257" t="str">
            <v>화강석경계석(곡선)200x300x1000</v>
          </cell>
          <cell r="D257">
            <v>1</v>
          </cell>
          <cell r="E257" t="str">
            <v>m</v>
          </cell>
          <cell r="F257">
            <v>35700</v>
          </cell>
          <cell r="G257">
            <v>35700</v>
          </cell>
          <cell r="H257">
            <v>7700</v>
          </cell>
          <cell r="I257">
            <v>7700</v>
          </cell>
          <cell r="J257">
            <v>28000</v>
          </cell>
          <cell r="K257">
            <v>28000</v>
          </cell>
          <cell r="L257">
            <v>0</v>
          </cell>
          <cell r="M257">
            <v>0</v>
          </cell>
        </row>
        <row r="258">
          <cell r="C258" t="str">
            <v>화강석계단T210x300x1000</v>
          </cell>
          <cell r="D258">
            <v>1</v>
          </cell>
          <cell r="E258" t="str">
            <v>m</v>
          </cell>
          <cell r="F258">
            <v>410000</v>
          </cell>
          <cell r="G258">
            <v>410000</v>
          </cell>
          <cell r="H258">
            <v>150000</v>
          </cell>
          <cell r="I258">
            <v>150000</v>
          </cell>
          <cell r="J258">
            <v>260000</v>
          </cell>
          <cell r="K258">
            <v>260000</v>
          </cell>
          <cell r="L258"/>
          <cell r="M258">
            <v>0</v>
          </cell>
        </row>
        <row r="259">
          <cell r="C259" t="str">
            <v>화강석계단T30</v>
          </cell>
          <cell r="D259">
            <v>1</v>
          </cell>
          <cell r="E259" t="str">
            <v>개소</v>
          </cell>
          <cell r="F259">
            <v>5000000</v>
          </cell>
          <cell r="G259">
            <v>5000000</v>
          </cell>
          <cell r="H259">
            <v>1500000</v>
          </cell>
          <cell r="I259">
            <v>1500000</v>
          </cell>
          <cell r="J259">
            <v>3500000</v>
          </cell>
          <cell r="K259">
            <v>3500000</v>
          </cell>
          <cell r="M259">
            <v>0</v>
          </cell>
        </row>
        <row r="260">
          <cell r="C260" t="str">
            <v>화강석통석(녹지경계)300x400x변화치수</v>
          </cell>
          <cell r="D260">
            <v>1</v>
          </cell>
          <cell r="E260" t="str">
            <v>m</v>
          </cell>
          <cell r="F260">
            <v>350000</v>
          </cell>
          <cell r="G260">
            <v>350000</v>
          </cell>
          <cell r="H260">
            <v>120000</v>
          </cell>
          <cell r="I260">
            <v>120000</v>
          </cell>
          <cell r="J260">
            <v>230000</v>
          </cell>
          <cell r="K260">
            <v>230000</v>
          </cell>
          <cell r="M260">
            <v>0</v>
          </cell>
        </row>
        <row r="261">
          <cell r="C261" t="str">
            <v>화강석통석놓기400x400x변화치수</v>
          </cell>
          <cell r="D261">
            <v>1</v>
          </cell>
          <cell r="E261" t="str">
            <v>개소</v>
          </cell>
          <cell r="F261">
            <v>1000000</v>
          </cell>
          <cell r="G261">
            <v>1000000</v>
          </cell>
          <cell r="H261">
            <v>200000</v>
          </cell>
          <cell r="I261">
            <v>200000</v>
          </cell>
          <cell r="J261">
            <v>800000</v>
          </cell>
          <cell r="K261">
            <v>800000</v>
          </cell>
          <cell r="M261">
            <v>0</v>
          </cell>
        </row>
        <row r="262">
          <cell r="C262" t="str">
            <v>화강석판석포장300x300xT30</v>
          </cell>
          <cell r="D262">
            <v>1</v>
          </cell>
          <cell r="E262" t="str">
            <v>m2</v>
          </cell>
          <cell r="F262">
            <v>75000</v>
          </cell>
          <cell r="G262">
            <v>75000</v>
          </cell>
          <cell r="H262">
            <v>25000</v>
          </cell>
          <cell r="I262">
            <v>25000</v>
          </cell>
          <cell r="J262">
            <v>50000</v>
          </cell>
          <cell r="K262">
            <v>50000</v>
          </cell>
          <cell r="L262">
            <v>0</v>
          </cell>
          <cell r="M262">
            <v>0</v>
          </cell>
        </row>
        <row r="263">
          <cell r="C263" t="str">
            <v>화강석판석포장300x400xT30</v>
          </cell>
          <cell r="D263">
            <v>1</v>
          </cell>
          <cell r="E263" t="str">
            <v>m2</v>
          </cell>
          <cell r="F263">
            <v>87000</v>
          </cell>
          <cell r="G263">
            <v>87000</v>
          </cell>
          <cell r="H263">
            <v>47000</v>
          </cell>
          <cell r="I263">
            <v>47000</v>
          </cell>
          <cell r="J263">
            <v>40000</v>
          </cell>
          <cell r="K263">
            <v>40000</v>
          </cell>
          <cell r="M263">
            <v>0</v>
          </cell>
        </row>
        <row r="264">
          <cell r="C264" t="str">
            <v>화강석플랜터H200-H1000</v>
          </cell>
          <cell r="D264">
            <v>1</v>
          </cell>
          <cell r="E264" t="str">
            <v>m</v>
          </cell>
          <cell r="F264">
            <v>174000</v>
          </cell>
          <cell r="G264">
            <v>174000</v>
          </cell>
          <cell r="H264">
            <v>44000</v>
          </cell>
          <cell r="I264">
            <v>44000</v>
          </cell>
          <cell r="J264">
            <v>130000</v>
          </cell>
          <cell r="K264">
            <v>130000</v>
          </cell>
          <cell r="L264">
            <v>0</v>
          </cell>
          <cell r="M264">
            <v>0</v>
          </cell>
        </row>
        <row r="265">
          <cell r="C265" t="str">
            <v>화단박스H450</v>
          </cell>
          <cell r="D265">
            <v>1</v>
          </cell>
          <cell r="E265" t="str">
            <v>m</v>
          </cell>
          <cell r="F265">
            <v>100000</v>
          </cell>
          <cell r="G265">
            <v>100000</v>
          </cell>
          <cell r="H265">
            <v>25000</v>
          </cell>
          <cell r="I265">
            <v>25000</v>
          </cell>
          <cell r="J265">
            <v>75000</v>
          </cell>
          <cell r="K265">
            <v>75000</v>
          </cell>
          <cell r="M265">
            <v>0</v>
          </cell>
        </row>
        <row r="266">
          <cell r="C266" t="str">
            <v>화단박스W=190</v>
          </cell>
          <cell r="D266">
            <v>1</v>
          </cell>
          <cell r="E266" t="str">
            <v>m</v>
          </cell>
          <cell r="F266">
            <v>41000</v>
          </cell>
          <cell r="G266">
            <v>41000</v>
          </cell>
          <cell r="H266">
            <v>8000</v>
          </cell>
          <cell r="I266">
            <v>8000</v>
          </cell>
          <cell r="J266">
            <v>33000</v>
          </cell>
          <cell r="K266">
            <v>33000</v>
          </cell>
          <cell r="M266">
            <v>0</v>
          </cell>
        </row>
        <row r="267">
          <cell r="C267" t="str">
            <v>회전무대101077</v>
          </cell>
          <cell r="D267">
            <v>1</v>
          </cell>
          <cell r="E267" t="str">
            <v>EA</v>
          </cell>
          <cell r="F267">
            <v>1200000</v>
          </cell>
          <cell r="G267">
            <v>1200000</v>
          </cell>
          <cell r="H267">
            <v>370000</v>
          </cell>
          <cell r="I267">
            <v>370000</v>
          </cell>
          <cell r="J267">
            <v>830000</v>
          </cell>
          <cell r="K267">
            <v>830000</v>
          </cell>
          <cell r="M267">
            <v>0</v>
          </cell>
        </row>
        <row r="268">
          <cell r="C268" t="str">
            <v>회전무대112201</v>
          </cell>
          <cell r="D268">
            <v>1</v>
          </cell>
          <cell r="E268" t="str">
            <v>EA</v>
          </cell>
          <cell r="F268">
            <v>2500000</v>
          </cell>
          <cell r="G268">
            <v>2500000</v>
          </cell>
          <cell r="H268">
            <v>700000</v>
          </cell>
          <cell r="I268">
            <v>700000</v>
          </cell>
          <cell r="J268">
            <v>1800000</v>
          </cell>
          <cell r="K268">
            <v>1800000</v>
          </cell>
          <cell r="M268">
            <v>0</v>
          </cell>
        </row>
        <row r="269">
          <cell r="C269" t="str">
            <v>휀스(A)어린이놀이터</v>
          </cell>
          <cell r="D269">
            <v>1</v>
          </cell>
          <cell r="E269" t="str">
            <v>m</v>
          </cell>
          <cell r="F269">
            <v>225000</v>
          </cell>
          <cell r="G269">
            <v>225000</v>
          </cell>
          <cell r="H269">
            <v>28000</v>
          </cell>
          <cell r="I269">
            <v>28000</v>
          </cell>
          <cell r="J269">
            <v>197000</v>
          </cell>
          <cell r="K269">
            <v>197000</v>
          </cell>
          <cell r="M269">
            <v>0</v>
          </cell>
        </row>
        <row r="270">
          <cell r="C270" t="str">
            <v>휀스(B)차폐용(목재)</v>
          </cell>
          <cell r="D270">
            <v>1</v>
          </cell>
          <cell r="E270" t="str">
            <v>m</v>
          </cell>
          <cell r="F270">
            <v>600000</v>
          </cell>
          <cell r="G270">
            <v>600000</v>
          </cell>
          <cell r="H270">
            <v>130000</v>
          </cell>
          <cell r="I270">
            <v>130000</v>
          </cell>
          <cell r="J270">
            <v>470000</v>
          </cell>
          <cell r="K270">
            <v>470000</v>
          </cell>
          <cell r="M270">
            <v>0</v>
          </cell>
        </row>
        <row r="271">
          <cell r="C271" t="str">
            <v>휀스(C)차폐용(난간)</v>
          </cell>
          <cell r="D271">
            <v>1</v>
          </cell>
          <cell r="E271" t="str">
            <v>m</v>
          </cell>
          <cell r="F271">
            <v>133000</v>
          </cell>
          <cell r="G271">
            <v>133000</v>
          </cell>
          <cell r="H271">
            <v>17000</v>
          </cell>
          <cell r="I271">
            <v>17000</v>
          </cell>
          <cell r="J271">
            <v>116000</v>
          </cell>
          <cell r="K271">
            <v>116000</v>
          </cell>
          <cell r="M271">
            <v>0</v>
          </cell>
        </row>
        <row r="272">
          <cell r="C272" t="str">
            <v>휀스(D)안전용</v>
          </cell>
          <cell r="D272">
            <v>1</v>
          </cell>
          <cell r="E272" t="str">
            <v>m</v>
          </cell>
          <cell r="F272">
            <v>299000</v>
          </cell>
          <cell r="G272">
            <v>299000</v>
          </cell>
          <cell r="H272">
            <v>28000</v>
          </cell>
          <cell r="I272">
            <v>28000</v>
          </cell>
          <cell r="J272">
            <v>271000</v>
          </cell>
          <cell r="K272">
            <v>271000</v>
          </cell>
          <cell r="M272">
            <v>0</v>
          </cell>
        </row>
        <row r="273">
          <cell r="C273" t="str">
            <v>휀스(E)안전용(난간)</v>
          </cell>
          <cell r="D273">
            <v>1</v>
          </cell>
          <cell r="E273" t="str">
            <v>m</v>
          </cell>
          <cell r="F273">
            <v>166000</v>
          </cell>
          <cell r="G273">
            <v>166000</v>
          </cell>
          <cell r="H273">
            <v>17000</v>
          </cell>
          <cell r="I273">
            <v>17000</v>
          </cell>
          <cell r="J273">
            <v>149000</v>
          </cell>
          <cell r="K273">
            <v>149000</v>
          </cell>
          <cell r="M273">
            <v>0</v>
          </cell>
        </row>
        <row r="274">
          <cell r="C274" t="str">
            <v>휀스(F)방음용</v>
          </cell>
          <cell r="D274">
            <v>1</v>
          </cell>
          <cell r="E274" t="str">
            <v>m</v>
          </cell>
          <cell r="F274">
            <v>650000</v>
          </cell>
          <cell r="G274">
            <v>650000</v>
          </cell>
          <cell r="H274">
            <v>200000</v>
          </cell>
          <cell r="I274">
            <v>200000</v>
          </cell>
          <cell r="J274">
            <v>450000</v>
          </cell>
          <cell r="K274">
            <v>450000</v>
          </cell>
          <cell r="M274">
            <v>0</v>
          </cell>
        </row>
        <row r="275">
          <cell r="C275" t="str">
            <v>휀스(G)산벽부</v>
          </cell>
          <cell r="D275">
            <v>1</v>
          </cell>
          <cell r="E275" t="str">
            <v>m</v>
          </cell>
          <cell r="F275">
            <v>68000</v>
          </cell>
          <cell r="G275">
            <v>68000</v>
          </cell>
          <cell r="H275">
            <v>17000</v>
          </cell>
          <cell r="I275">
            <v>17000</v>
          </cell>
          <cell r="J275">
            <v>51000</v>
          </cell>
          <cell r="K275">
            <v>51000</v>
          </cell>
          <cell r="M275">
            <v>0</v>
          </cell>
        </row>
        <row r="276">
          <cell r="C276" t="str">
            <v>흄관D300</v>
          </cell>
          <cell r="D276">
            <v>1</v>
          </cell>
          <cell r="E276" t="str">
            <v>m</v>
          </cell>
          <cell r="F276">
            <v>41000</v>
          </cell>
          <cell r="G276">
            <v>41000</v>
          </cell>
          <cell r="H276">
            <v>23000</v>
          </cell>
          <cell r="I276">
            <v>23000</v>
          </cell>
          <cell r="J276">
            <v>18000</v>
          </cell>
          <cell r="K276">
            <v>18000</v>
          </cell>
          <cell r="M276">
            <v>0</v>
          </cell>
        </row>
        <row r="277">
          <cell r="C277" t="str">
            <v>흔들놀이40,44,45</v>
          </cell>
          <cell r="D277">
            <v>1</v>
          </cell>
          <cell r="E277" t="str">
            <v>EA</v>
          </cell>
          <cell r="F277">
            <v>1000000</v>
          </cell>
          <cell r="G277">
            <v>1000000</v>
          </cell>
          <cell r="H277">
            <v>300000</v>
          </cell>
          <cell r="I277">
            <v>300000</v>
          </cell>
          <cell r="J277">
            <v>700000</v>
          </cell>
          <cell r="K277">
            <v>700000</v>
          </cell>
          <cell r="M277">
            <v>0</v>
          </cell>
        </row>
        <row r="278">
          <cell r="C278" t="str">
            <v>흔들놀이그룹10470</v>
          </cell>
          <cell r="D278">
            <v>1</v>
          </cell>
          <cell r="E278" t="str">
            <v>EA</v>
          </cell>
          <cell r="F278">
            <v>4700000</v>
          </cell>
          <cell r="G278">
            <v>4700000</v>
          </cell>
          <cell r="H278">
            <v>1400000</v>
          </cell>
          <cell r="I278">
            <v>1400000</v>
          </cell>
          <cell r="J278">
            <v>3300000</v>
          </cell>
          <cell r="K278">
            <v>3300000</v>
          </cell>
          <cell r="M278">
            <v>0</v>
          </cell>
        </row>
        <row r="279">
          <cell r="C279" t="str">
            <v>흔들의자112208</v>
          </cell>
          <cell r="D279">
            <v>1</v>
          </cell>
          <cell r="E279" t="str">
            <v>EA</v>
          </cell>
          <cell r="F279">
            <v>1800000</v>
          </cell>
          <cell r="G279">
            <v>1800000</v>
          </cell>
          <cell r="H279">
            <v>550000</v>
          </cell>
          <cell r="I279">
            <v>550000</v>
          </cell>
          <cell r="J279">
            <v>1250000</v>
          </cell>
          <cell r="K279">
            <v>1250000</v>
          </cell>
          <cell r="M279">
            <v>0</v>
          </cell>
        </row>
        <row r="280">
          <cell r="C280" t="str">
            <v>FLOWER POTφ1200</v>
          </cell>
          <cell r="D280">
            <v>1</v>
          </cell>
          <cell r="E280" t="str">
            <v>EA</v>
          </cell>
          <cell r="F280">
            <v>1200000</v>
          </cell>
          <cell r="G280">
            <v>1200000</v>
          </cell>
          <cell r="H280"/>
          <cell r="I280">
            <v>0</v>
          </cell>
          <cell r="J280">
            <v>1200000</v>
          </cell>
          <cell r="K280">
            <v>1200000</v>
          </cell>
          <cell r="L280"/>
          <cell r="M280">
            <v>0</v>
          </cell>
        </row>
        <row r="281">
          <cell r="C281" t="str">
            <v>SITTING WALLL6500</v>
          </cell>
          <cell r="D281">
            <v>1</v>
          </cell>
          <cell r="E281" t="str">
            <v>EA</v>
          </cell>
          <cell r="F281">
            <v>1300000</v>
          </cell>
          <cell r="G281">
            <v>1300000</v>
          </cell>
          <cell r="H281">
            <v>500000</v>
          </cell>
          <cell r="I281">
            <v>500000</v>
          </cell>
          <cell r="J281">
            <v>800000</v>
          </cell>
          <cell r="K281">
            <v>800000</v>
          </cell>
          <cell r="L281">
            <v>0</v>
          </cell>
          <cell r="M281">
            <v>0</v>
          </cell>
        </row>
        <row r="282">
          <cell r="C282" t="str">
            <v>Tree Seat541</v>
          </cell>
          <cell r="D282">
            <v>1</v>
          </cell>
          <cell r="E282" t="str">
            <v>EA</v>
          </cell>
          <cell r="F282">
            <v>1200000</v>
          </cell>
          <cell r="G282">
            <v>1200000</v>
          </cell>
          <cell r="H282">
            <v>360000</v>
          </cell>
          <cell r="I282">
            <v>360000</v>
          </cell>
          <cell r="J282">
            <v>840000</v>
          </cell>
          <cell r="K282">
            <v>840000</v>
          </cell>
          <cell r="M282">
            <v>0</v>
          </cell>
        </row>
        <row r="283">
          <cell r="C283" t="str">
            <v>U형측구W500</v>
          </cell>
          <cell r="D283">
            <v>1</v>
          </cell>
          <cell r="E283" t="str">
            <v>m</v>
          </cell>
          <cell r="F283">
            <v>36000</v>
          </cell>
          <cell r="G283">
            <v>36000</v>
          </cell>
          <cell r="H283">
            <v>10000</v>
          </cell>
          <cell r="I283">
            <v>10000</v>
          </cell>
          <cell r="J283">
            <v>26000</v>
          </cell>
          <cell r="K283">
            <v>26000</v>
          </cell>
          <cell r="M283">
            <v>0</v>
          </cell>
        </row>
        <row r="284">
          <cell r="C284" t="str">
            <v>WOOD DECK</v>
          </cell>
          <cell r="D284">
            <v>1</v>
          </cell>
          <cell r="E284" t="str">
            <v>m2</v>
          </cell>
          <cell r="F284">
            <v>132000</v>
          </cell>
          <cell r="G284">
            <v>132000</v>
          </cell>
          <cell r="H284">
            <v>55000</v>
          </cell>
          <cell r="I284">
            <v>55000</v>
          </cell>
          <cell r="J284">
            <v>77000</v>
          </cell>
          <cell r="K284">
            <v>77000</v>
          </cell>
          <cell r="L284">
            <v>0</v>
          </cell>
          <cell r="M284">
            <v>0</v>
          </cell>
        </row>
        <row r="285">
          <cell r="C285" t="str">
            <v>WOOD DECK"A"H200</v>
          </cell>
          <cell r="D285">
            <v>1</v>
          </cell>
          <cell r="E285" t="str">
            <v>식</v>
          </cell>
          <cell r="F285">
            <v>8400000</v>
          </cell>
          <cell r="G285">
            <v>8400000</v>
          </cell>
          <cell r="H285">
            <v>1400000</v>
          </cell>
          <cell r="I285">
            <v>1400000</v>
          </cell>
          <cell r="J285">
            <v>7000000</v>
          </cell>
          <cell r="K285">
            <v>7000000</v>
          </cell>
          <cell r="L285">
            <v>0</v>
          </cell>
          <cell r="M285">
            <v>0</v>
          </cell>
        </row>
        <row r="286">
          <cell r="C286" t="str">
            <v>WOOD DECK"B"H140</v>
          </cell>
          <cell r="D286">
            <v>1</v>
          </cell>
          <cell r="E286" t="str">
            <v>식</v>
          </cell>
          <cell r="F286">
            <v>1500000</v>
          </cell>
          <cell r="G286">
            <v>1500000</v>
          </cell>
          <cell r="H286">
            <v>350000</v>
          </cell>
          <cell r="I286">
            <v>350000</v>
          </cell>
          <cell r="J286">
            <v>1150000</v>
          </cell>
          <cell r="K286">
            <v>1150000</v>
          </cell>
          <cell r="L286">
            <v>0</v>
          </cell>
          <cell r="M286">
            <v>0</v>
          </cell>
        </row>
        <row r="287">
          <cell r="C287" t="str">
            <v>WOOD DECK"C"H140</v>
          </cell>
          <cell r="D287">
            <v>1</v>
          </cell>
          <cell r="E287" t="str">
            <v>식</v>
          </cell>
          <cell r="F287">
            <v>2300000</v>
          </cell>
          <cell r="G287">
            <v>2300000</v>
          </cell>
          <cell r="H287">
            <v>600000</v>
          </cell>
          <cell r="I287">
            <v>600000</v>
          </cell>
          <cell r="J287">
            <v>1700000</v>
          </cell>
          <cell r="K287">
            <v>1700000</v>
          </cell>
          <cell r="L287">
            <v>0</v>
          </cell>
          <cell r="M287">
            <v>0</v>
          </cell>
        </row>
        <row r="288">
          <cell r="C288" t="str">
            <v>WOOD FENCEH1200</v>
          </cell>
          <cell r="D288">
            <v>1</v>
          </cell>
          <cell r="E288" t="str">
            <v>m</v>
          </cell>
          <cell r="F288">
            <v>100000</v>
          </cell>
          <cell r="G288">
            <v>100000</v>
          </cell>
          <cell r="H288">
            <v>30000</v>
          </cell>
          <cell r="I288">
            <v>30000</v>
          </cell>
          <cell r="J288">
            <v>70000</v>
          </cell>
          <cell r="K288">
            <v>70000</v>
          </cell>
          <cell r="L288">
            <v>0</v>
          </cell>
          <cell r="M288">
            <v>0</v>
          </cell>
        </row>
        <row r="289">
          <cell r="C289" t="str">
            <v>단지안내사인</v>
          </cell>
          <cell r="D289">
            <v>1</v>
          </cell>
          <cell r="E289" t="str">
            <v>개소</v>
          </cell>
          <cell r="F289">
            <v>0</v>
          </cell>
          <cell r="G289">
            <v>0</v>
          </cell>
          <cell r="H289"/>
          <cell r="I289">
            <v>0</v>
          </cell>
          <cell r="J289"/>
          <cell r="K289">
            <v>0</v>
          </cell>
          <cell r="L289"/>
          <cell r="M289">
            <v>0</v>
          </cell>
        </row>
        <row r="290">
          <cell r="C290" t="str">
            <v>주차장유도사인</v>
          </cell>
          <cell r="D290">
            <v>1</v>
          </cell>
          <cell r="E290" t="str">
            <v>개소</v>
          </cell>
          <cell r="F290">
            <v>0</v>
          </cell>
          <cell r="G290">
            <v>0</v>
          </cell>
          <cell r="H290"/>
          <cell r="I290">
            <v>0</v>
          </cell>
          <cell r="J290"/>
          <cell r="K290">
            <v>0</v>
          </cell>
          <cell r="L290"/>
          <cell r="M290">
            <v>0</v>
          </cell>
        </row>
        <row r="291">
          <cell r="C291" t="str">
            <v>게시판</v>
          </cell>
          <cell r="D291">
            <v>1</v>
          </cell>
          <cell r="E291" t="str">
            <v>개소</v>
          </cell>
          <cell r="F291">
            <v>0</v>
          </cell>
          <cell r="G291">
            <v>0</v>
          </cell>
          <cell r="H291"/>
          <cell r="I291">
            <v>0</v>
          </cell>
          <cell r="J291"/>
          <cell r="K291">
            <v>0</v>
          </cell>
          <cell r="L291"/>
          <cell r="M291">
            <v>0</v>
          </cell>
        </row>
        <row r="292">
          <cell r="C292" t="str">
            <v>출입구메인사인</v>
          </cell>
          <cell r="D292">
            <v>1</v>
          </cell>
          <cell r="E292" t="str">
            <v>개소</v>
          </cell>
          <cell r="F292">
            <v>0</v>
          </cell>
          <cell r="G292">
            <v>0</v>
          </cell>
          <cell r="H292"/>
          <cell r="I292">
            <v>0</v>
          </cell>
          <cell r="J292"/>
          <cell r="K292">
            <v>0</v>
          </cell>
          <cell r="L292"/>
          <cell r="M292">
            <v>0</v>
          </cell>
        </row>
        <row r="293">
          <cell r="C293" t="str">
            <v>도로폴유도사인</v>
          </cell>
          <cell r="D293">
            <v>1</v>
          </cell>
          <cell r="E293" t="str">
            <v>개소</v>
          </cell>
          <cell r="F293">
            <v>0</v>
          </cell>
          <cell r="G293">
            <v>0</v>
          </cell>
          <cell r="H293"/>
          <cell r="I293">
            <v>0</v>
          </cell>
          <cell r="J293"/>
          <cell r="K293">
            <v>0</v>
          </cell>
          <cell r="L293"/>
          <cell r="M293">
            <v>0</v>
          </cell>
        </row>
        <row r="294">
          <cell r="C294" t="str">
            <v>단지시설유도사인</v>
          </cell>
          <cell r="D294">
            <v>1</v>
          </cell>
          <cell r="E294" t="str">
            <v>개소</v>
          </cell>
          <cell r="F294">
            <v>0</v>
          </cell>
          <cell r="G294">
            <v>0</v>
          </cell>
          <cell r="H294"/>
          <cell r="I294">
            <v>0</v>
          </cell>
          <cell r="J294"/>
          <cell r="K294">
            <v>0</v>
          </cell>
          <cell r="L294"/>
          <cell r="M294">
            <v>0</v>
          </cell>
        </row>
        <row r="295">
          <cell r="C295" t="str">
            <v>바닥POINT500*500</v>
          </cell>
          <cell r="D295">
            <v>1</v>
          </cell>
          <cell r="E295" t="str">
            <v>EA</v>
          </cell>
          <cell r="F295">
            <v>151000</v>
          </cell>
          <cell r="G295">
            <v>151000</v>
          </cell>
          <cell r="H295">
            <v>65000</v>
          </cell>
          <cell r="I295">
            <v>65000</v>
          </cell>
          <cell r="J295">
            <v>86000</v>
          </cell>
          <cell r="K295">
            <v>86000</v>
          </cell>
          <cell r="L295">
            <v>0</v>
          </cell>
          <cell r="M295">
            <v>0</v>
          </cell>
        </row>
        <row r="296">
          <cell r="C296" t="str">
            <v>가로등</v>
          </cell>
          <cell r="D296">
            <v>1</v>
          </cell>
          <cell r="E296" t="str">
            <v>개소</v>
          </cell>
          <cell r="F296">
            <v>600000</v>
          </cell>
          <cell r="G296">
            <v>600000</v>
          </cell>
          <cell r="H296">
            <v>50000</v>
          </cell>
          <cell r="I296">
            <v>50000</v>
          </cell>
          <cell r="J296">
            <v>550000</v>
          </cell>
          <cell r="K296">
            <v>550000</v>
          </cell>
          <cell r="L296"/>
          <cell r="M296">
            <v>0</v>
          </cell>
        </row>
        <row r="297">
          <cell r="C297" t="str">
            <v>정원등</v>
          </cell>
          <cell r="D297">
            <v>1</v>
          </cell>
          <cell r="E297" t="str">
            <v>개소</v>
          </cell>
          <cell r="F297">
            <v>2324000</v>
          </cell>
          <cell r="G297">
            <v>2324000</v>
          </cell>
          <cell r="H297">
            <v>624000</v>
          </cell>
          <cell r="I297">
            <v>624000</v>
          </cell>
          <cell r="J297">
            <v>1700000</v>
          </cell>
          <cell r="K297">
            <v>1700000</v>
          </cell>
          <cell r="L297"/>
          <cell r="M297">
            <v>0</v>
          </cell>
        </row>
        <row r="298">
          <cell r="C298" t="str">
            <v>UP-light</v>
          </cell>
          <cell r="D298">
            <v>1</v>
          </cell>
          <cell r="E298" t="str">
            <v>개소</v>
          </cell>
          <cell r="F298">
            <v>1404000</v>
          </cell>
          <cell r="G298">
            <v>1404000</v>
          </cell>
          <cell r="H298">
            <v>234000</v>
          </cell>
          <cell r="I298">
            <v>234000</v>
          </cell>
          <cell r="J298">
            <v>1170000</v>
          </cell>
          <cell r="K298">
            <v>1170000</v>
          </cell>
          <cell r="M298">
            <v>0</v>
          </cell>
        </row>
        <row r="299">
          <cell r="C299" t="str">
            <v>볼라드등</v>
          </cell>
          <cell r="D299">
            <v>1</v>
          </cell>
          <cell r="E299" t="str">
            <v>개소</v>
          </cell>
          <cell r="F299">
            <v>676000</v>
          </cell>
          <cell r="G299">
            <v>676000</v>
          </cell>
          <cell r="H299">
            <v>196000</v>
          </cell>
          <cell r="I299">
            <v>196000</v>
          </cell>
          <cell r="J299">
            <v>480000</v>
          </cell>
          <cell r="K299">
            <v>480000</v>
          </cell>
          <cell r="M299">
            <v>0</v>
          </cell>
        </row>
        <row r="300">
          <cell r="C300" t="str">
            <v>잔디등</v>
          </cell>
          <cell r="D300">
            <v>1</v>
          </cell>
          <cell r="E300" t="str">
            <v>개소</v>
          </cell>
          <cell r="F300">
            <v>234000</v>
          </cell>
          <cell r="G300">
            <v>234000</v>
          </cell>
          <cell r="H300">
            <v>39000</v>
          </cell>
          <cell r="I300">
            <v>39000</v>
          </cell>
          <cell r="J300">
            <v>195000</v>
          </cell>
          <cell r="K300">
            <v>195000</v>
          </cell>
          <cell r="M300">
            <v>0</v>
          </cell>
        </row>
        <row r="301">
          <cell r="C301" t="str">
            <v>Control Box</v>
          </cell>
          <cell r="D301">
            <v>1</v>
          </cell>
          <cell r="E301" t="str">
            <v>개소</v>
          </cell>
          <cell r="F301">
            <v>1400000</v>
          </cell>
          <cell r="G301">
            <v>1400000</v>
          </cell>
          <cell r="H301">
            <v>230000</v>
          </cell>
          <cell r="I301">
            <v>230000</v>
          </cell>
          <cell r="J301">
            <v>1170000</v>
          </cell>
          <cell r="K301">
            <v>1170000</v>
          </cell>
          <cell r="M301">
            <v>0</v>
          </cell>
        </row>
        <row r="302">
          <cell r="C302" t="str">
            <v>원목경계목H200-250</v>
          </cell>
          <cell r="D302">
            <v>1</v>
          </cell>
          <cell r="E302" t="str">
            <v>m</v>
          </cell>
          <cell r="F302">
            <v>60000</v>
          </cell>
          <cell r="G302">
            <v>60000</v>
          </cell>
          <cell r="H302">
            <v>20000</v>
          </cell>
          <cell r="I302">
            <v>20000</v>
          </cell>
          <cell r="J302">
            <v>40000</v>
          </cell>
          <cell r="K302">
            <v>40000</v>
          </cell>
          <cell r="M302">
            <v>0</v>
          </cell>
        </row>
        <row r="303">
          <cell r="C303" t="str">
            <v>조경토포설T200</v>
          </cell>
          <cell r="D303">
            <v>1</v>
          </cell>
          <cell r="E303" t="str">
            <v>m3</v>
          </cell>
          <cell r="F303">
            <v>9000</v>
          </cell>
          <cell r="G303">
            <v>9000</v>
          </cell>
          <cell r="H303">
            <v>2000</v>
          </cell>
          <cell r="I303">
            <v>2000</v>
          </cell>
          <cell r="J303">
            <v>7000</v>
          </cell>
          <cell r="K303">
            <v>7000</v>
          </cell>
          <cell r="M303">
            <v>0</v>
          </cell>
        </row>
        <row r="304">
          <cell r="C304" t="str">
            <v>산석의자H400xW300xL1000</v>
          </cell>
          <cell r="D304">
            <v>1</v>
          </cell>
          <cell r="E304" t="str">
            <v>EA</v>
          </cell>
          <cell r="F304">
            <v>150000</v>
          </cell>
          <cell r="G304">
            <v>150000</v>
          </cell>
          <cell r="H304">
            <v>30000</v>
          </cell>
          <cell r="I304">
            <v>30000</v>
          </cell>
          <cell r="J304">
            <v>120000</v>
          </cell>
          <cell r="K304">
            <v>120000</v>
          </cell>
          <cell r="M304">
            <v>0</v>
          </cell>
        </row>
        <row r="305">
          <cell r="C305" t="str">
            <v>흄관D250,보호공포함</v>
          </cell>
          <cell r="D305">
            <v>1</v>
          </cell>
          <cell r="E305" t="str">
            <v>본</v>
          </cell>
          <cell r="F305">
            <v>138000</v>
          </cell>
          <cell r="G305">
            <v>138000</v>
          </cell>
          <cell r="H305">
            <v>73000</v>
          </cell>
          <cell r="I305">
            <v>73000</v>
          </cell>
          <cell r="J305">
            <v>65000</v>
          </cell>
          <cell r="K305">
            <v>65000</v>
          </cell>
          <cell r="M305">
            <v>0</v>
          </cell>
        </row>
        <row r="306">
          <cell r="C306" t="str">
            <v>휀스(H)산벽하단부</v>
          </cell>
          <cell r="D306">
            <v>1</v>
          </cell>
          <cell r="E306" t="str">
            <v>경간</v>
          </cell>
          <cell r="F306">
            <v>40000</v>
          </cell>
          <cell r="G306">
            <v>40000</v>
          </cell>
          <cell r="H306">
            <v>17000</v>
          </cell>
          <cell r="I306">
            <v>17000</v>
          </cell>
          <cell r="J306">
            <v>23000</v>
          </cell>
          <cell r="K306">
            <v>23000</v>
          </cell>
          <cell r="M306">
            <v>0</v>
          </cell>
        </row>
        <row r="309">
          <cell r="C309" t="str">
            <v>조형가이즈까향H4.5xW1.8</v>
          </cell>
          <cell r="D309">
            <v>1</v>
          </cell>
          <cell r="E309" t="str">
            <v>주</v>
          </cell>
          <cell r="F309">
            <v>1360000</v>
          </cell>
          <cell r="G309">
            <v>1360000</v>
          </cell>
          <cell r="H309">
            <v>30000</v>
          </cell>
          <cell r="I309">
            <v>30000</v>
          </cell>
          <cell r="J309">
            <v>1330000</v>
          </cell>
          <cell r="K309">
            <v>1330000</v>
          </cell>
          <cell r="M309">
            <v>0</v>
          </cell>
        </row>
        <row r="310">
          <cell r="C310" t="str">
            <v>조형가이즈까향H4.0xW1.5</v>
          </cell>
          <cell r="D310">
            <v>1</v>
          </cell>
          <cell r="E310" t="str">
            <v>주</v>
          </cell>
          <cell r="F310">
            <v>846500</v>
          </cell>
          <cell r="G310">
            <v>846500</v>
          </cell>
          <cell r="H310">
            <v>20000</v>
          </cell>
          <cell r="I310">
            <v>20000</v>
          </cell>
          <cell r="J310">
            <v>826500</v>
          </cell>
          <cell r="K310">
            <v>826500</v>
          </cell>
          <cell r="M310">
            <v>0</v>
          </cell>
        </row>
        <row r="311">
          <cell r="C311" t="str">
            <v>조형가이즈까향H3.0xW1.2</v>
          </cell>
          <cell r="D311">
            <v>1</v>
          </cell>
          <cell r="E311" t="str">
            <v>주</v>
          </cell>
          <cell r="F311">
            <v>319000</v>
          </cell>
          <cell r="G311">
            <v>319000</v>
          </cell>
          <cell r="H311">
            <v>15000</v>
          </cell>
          <cell r="I311">
            <v>15000</v>
          </cell>
          <cell r="J311">
            <v>304000</v>
          </cell>
          <cell r="K311">
            <v>304000</v>
          </cell>
          <cell r="M311">
            <v>0</v>
          </cell>
        </row>
        <row r="312">
          <cell r="C312" t="str">
            <v>구상나무H2.5xW1.0</v>
          </cell>
          <cell r="D312">
            <v>1</v>
          </cell>
          <cell r="E312" t="str">
            <v>주</v>
          </cell>
          <cell r="F312">
            <v>151500</v>
          </cell>
          <cell r="G312">
            <v>151500</v>
          </cell>
          <cell r="H312">
            <v>9000</v>
          </cell>
          <cell r="I312">
            <v>9000</v>
          </cell>
          <cell r="J312">
            <v>142500</v>
          </cell>
          <cell r="K312">
            <v>142500</v>
          </cell>
          <cell r="M312">
            <v>0</v>
          </cell>
        </row>
        <row r="313">
          <cell r="C313" t="str">
            <v>구상나무H2.0xW0.8</v>
          </cell>
          <cell r="D313">
            <v>1</v>
          </cell>
          <cell r="E313" t="str">
            <v>주</v>
          </cell>
          <cell r="F313">
            <v>91500</v>
          </cell>
          <cell r="G313">
            <v>91500</v>
          </cell>
          <cell r="H313">
            <v>6000</v>
          </cell>
          <cell r="I313">
            <v>6000</v>
          </cell>
          <cell r="J313">
            <v>85500</v>
          </cell>
          <cell r="K313">
            <v>85500</v>
          </cell>
          <cell r="M313">
            <v>0</v>
          </cell>
        </row>
        <row r="314">
          <cell r="C314" t="str">
            <v>독일가문비H3.5xW1.8</v>
          </cell>
          <cell r="D314">
            <v>1</v>
          </cell>
          <cell r="E314" t="str">
            <v>주</v>
          </cell>
          <cell r="F314">
            <v>117500</v>
          </cell>
          <cell r="G314">
            <v>117500</v>
          </cell>
          <cell r="H314">
            <v>13000</v>
          </cell>
          <cell r="I314">
            <v>13000</v>
          </cell>
          <cell r="J314">
            <v>104500</v>
          </cell>
          <cell r="K314">
            <v>104500</v>
          </cell>
          <cell r="M314">
            <v>0</v>
          </cell>
        </row>
        <row r="315">
          <cell r="C315" t="str">
            <v>섬잣나무H1.5xW0.6</v>
          </cell>
          <cell r="D315">
            <v>1</v>
          </cell>
          <cell r="E315" t="str">
            <v>주</v>
          </cell>
          <cell r="F315">
            <v>33500</v>
          </cell>
          <cell r="G315">
            <v>33500</v>
          </cell>
          <cell r="H315">
            <v>5000</v>
          </cell>
          <cell r="I315">
            <v>5000</v>
          </cell>
          <cell r="J315">
            <v>28500</v>
          </cell>
          <cell r="K315">
            <v>28500</v>
          </cell>
          <cell r="M315">
            <v>0</v>
          </cell>
        </row>
        <row r="316">
          <cell r="C316" t="str">
            <v>섬잣나무(조형)H3.5xW1.8</v>
          </cell>
          <cell r="D316">
            <v>1</v>
          </cell>
          <cell r="E316" t="str">
            <v>주</v>
          </cell>
          <cell r="F316">
            <v>2677000</v>
          </cell>
          <cell r="G316">
            <v>2677000</v>
          </cell>
          <cell r="H316">
            <v>17000</v>
          </cell>
          <cell r="I316">
            <v>17000</v>
          </cell>
          <cell r="J316">
            <v>2660000</v>
          </cell>
          <cell r="K316">
            <v>2660000</v>
          </cell>
          <cell r="M316">
            <v>0</v>
          </cell>
        </row>
        <row r="317">
          <cell r="C317" t="str">
            <v>소나무(조형)H5.0xR30</v>
          </cell>
          <cell r="D317">
            <v>1</v>
          </cell>
          <cell r="E317" t="str">
            <v>주</v>
          </cell>
          <cell r="F317">
            <v>3160000</v>
          </cell>
          <cell r="G317">
            <v>3160000</v>
          </cell>
          <cell r="H317">
            <v>120000</v>
          </cell>
          <cell r="I317">
            <v>120000</v>
          </cell>
          <cell r="J317">
            <v>3040000</v>
          </cell>
          <cell r="K317">
            <v>3040000</v>
          </cell>
          <cell r="M317">
            <v>0</v>
          </cell>
        </row>
        <row r="318">
          <cell r="C318" t="str">
            <v>소나무(조형)H5.0xR25</v>
          </cell>
          <cell r="D318">
            <v>1</v>
          </cell>
          <cell r="E318" t="str">
            <v>주</v>
          </cell>
          <cell r="F318">
            <v>2655000</v>
          </cell>
          <cell r="G318">
            <v>2655000</v>
          </cell>
          <cell r="H318">
            <v>90000</v>
          </cell>
          <cell r="I318">
            <v>90000</v>
          </cell>
          <cell r="J318">
            <v>2565000</v>
          </cell>
          <cell r="K318">
            <v>2565000</v>
          </cell>
          <cell r="M318">
            <v>0</v>
          </cell>
        </row>
        <row r="319">
          <cell r="C319" t="str">
            <v>소나무(조형)H5.0xR20</v>
          </cell>
          <cell r="D319">
            <v>1</v>
          </cell>
          <cell r="E319" t="str">
            <v>주</v>
          </cell>
          <cell r="F319">
            <v>1780000</v>
          </cell>
          <cell r="G319">
            <v>1780000</v>
          </cell>
          <cell r="H319">
            <v>70000</v>
          </cell>
          <cell r="I319">
            <v>70000</v>
          </cell>
          <cell r="J319">
            <v>1710000</v>
          </cell>
          <cell r="K319">
            <v>1710000</v>
          </cell>
          <cell r="M319">
            <v>0</v>
          </cell>
        </row>
        <row r="320">
          <cell r="C320" t="str">
            <v>소나무(조형)H4.0xR15</v>
          </cell>
          <cell r="D320">
            <v>1</v>
          </cell>
          <cell r="E320" t="str">
            <v>주</v>
          </cell>
          <cell r="F320">
            <v>809750</v>
          </cell>
          <cell r="G320">
            <v>809750</v>
          </cell>
          <cell r="H320">
            <v>45000</v>
          </cell>
          <cell r="I320">
            <v>45000</v>
          </cell>
          <cell r="J320">
            <v>764750</v>
          </cell>
          <cell r="K320">
            <v>764750</v>
          </cell>
          <cell r="M320">
            <v>0</v>
          </cell>
        </row>
        <row r="321">
          <cell r="C321" t="str">
            <v>소나무(조형)H3.0xR12</v>
          </cell>
          <cell r="D321">
            <v>1</v>
          </cell>
          <cell r="E321" t="str">
            <v>주</v>
          </cell>
          <cell r="F321">
            <v>681000</v>
          </cell>
          <cell r="G321">
            <v>681000</v>
          </cell>
          <cell r="H321">
            <v>35000</v>
          </cell>
          <cell r="I321">
            <v>35000</v>
          </cell>
          <cell r="J321">
            <v>646000</v>
          </cell>
          <cell r="K321">
            <v>646000</v>
          </cell>
          <cell r="M321">
            <v>0</v>
          </cell>
        </row>
        <row r="322">
          <cell r="C322" t="str">
            <v>소나무(조형)H3.0xR10</v>
          </cell>
          <cell r="D322">
            <v>1</v>
          </cell>
          <cell r="E322" t="str">
            <v>주</v>
          </cell>
          <cell r="F322">
            <v>363000</v>
          </cell>
          <cell r="G322">
            <v>363000</v>
          </cell>
          <cell r="H322">
            <v>25000</v>
          </cell>
          <cell r="I322">
            <v>25000</v>
          </cell>
          <cell r="J322">
            <v>338000</v>
          </cell>
          <cell r="K322">
            <v>338000</v>
          </cell>
          <cell r="M322">
            <v>0</v>
          </cell>
        </row>
        <row r="323">
          <cell r="C323" t="str">
            <v>소나무(가브리)H2.0xL5.0xR20</v>
          </cell>
          <cell r="D323">
            <v>1</v>
          </cell>
          <cell r="E323" t="str">
            <v>주</v>
          </cell>
          <cell r="F323">
            <v>1590000</v>
          </cell>
          <cell r="G323">
            <v>1590000</v>
          </cell>
          <cell r="H323">
            <v>70000</v>
          </cell>
          <cell r="I323">
            <v>70000</v>
          </cell>
          <cell r="J323">
            <v>1520000</v>
          </cell>
          <cell r="K323">
            <v>1520000</v>
          </cell>
          <cell r="M323">
            <v>0</v>
          </cell>
        </row>
        <row r="324">
          <cell r="C324" t="str">
            <v>소나무(가브리)L3.0xR10</v>
          </cell>
          <cell r="D324">
            <v>1</v>
          </cell>
          <cell r="E324" t="str">
            <v>주</v>
          </cell>
          <cell r="F324">
            <v>457500</v>
          </cell>
          <cell r="G324">
            <v>457500</v>
          </cell>
          <cell r="H324">
            <v>30000</v>
          </cell>
          <cell r="I324">
            <v>30000</v>
          </cell>
          <cell r="J324">
            <v>427500</v>
          </cell>
          <cell r="K324">
            <v>427500</v>
          </cell>
          <cell r="M324">
            <v>0</v>
          </cell>
        </row>
        <row r="325">
          <cell r="C325" t="str">
            <v>소나무(둥근형)H2.0xW2.2</v>
          </cell>
          <cell r="D325">
            <v>1</v>
          </cell>
          <cell r="E325" t="str">
            <v>주</v>
          </cell>
          <cell r="F325">
            <v>627500</v>
          </cell>
          <cell r="G325">
            <v>627500</v>
          </cell>
          <cell r="H325">
            <v>10000</v>
          </cell>
          <cell r="I325">
            <v>10000</v>
          </cell>
          <cell r="J325">
            <v>617500</v>
          </cell>
          <cell r="K325">
            <v>617500</v>
          </cell>
          <cell r="M325">
            <v>0</v>
          </cell>
        </row>
        <row r="326">
          <cell r="C326" t="str">
            <v>소나무(둥근형)H1.0xW1.2</v>
          </cell>
          <cell r="D326">
            <v>1</v>
          </cell>
          <cell r="E326" t="str">
            <v>주</v>
          </cell>
          <cell r="F326">
            <v>146500</v>
          </cell>
          <cell r="G326">
            <v>146500</v>
          </cell>
          <cell r="H326">
            <v>4000</v>
          </cell>
          <cell r="I326">
            <v>4000</v>
          </cell>
          <cell r="J326">
            <v>142500</v>
          </cell>
          <cell r="K326">
            <v>142500</v>
          </cell>
          <cell r="M326">
            <v>0</v>
          </cell>
        </row>
        <row r="327">
          <cell r="C327" t="str">
            <v>스트로브잣나무H3.0xW1.5</v>
          </cell>
          <cell r="D327">
            <v>1</v>
          </cell>
          <cell r="E327" t="str">
            <v>주</v>
          </cell>
          <cell r="F327">
            <v>62000</v>
          </cell>
          <cell r="G327">
            <v>62000</v>
          </cell>
          <cell r="H327">
            <v>11000</v>
          </cell>
          <cell r="I327">
            <v>11000</v>
          </cell>
          <cell r="J327">
            <v>51000</v>
          </cell>
          <cell r="K327">
            <v>51000</v>
          </cell>
          <cell r="M327">
            <v>0</v>
          </cell>
        </row>
        <row r="328">
          <cell r="C328" t="str">
            <v>스트로브잣나무H2.5xW1.2</v>
          </cell>
          <cell r="D328">
            <v>1</v>
          </cell>
          <cell r="E328" t="str">
            <v>주</v>
          </cell>
          <cell r="F328">
            <v>43000</v>
          </cell>
          <cell r="G328">
            <v>43000</v>
          </cell>
          <cell r="H328">
            <v>9000</v>
          </cell>
          <cell r="I328">
            <v>9000</v>
          </cell>
          <cell r="J328">
            <v>34000</v>
          </cell>
          <cell r="K328">
            <v>34000</v>
          </cell>
          <cell r="M328">
            <v>0</v>
          </cell>
        </row>
        <row r="329">
          <cell r="C329" t="str">
            <v>실편백H2.5xW1.8</v>
          </cell>
          <cell r="D329">
            <v>1</v>
          </cell>
          <cell r="E329" t="str">
            <v>주</v>
          </cell>
          <cell r="F329">
            <v>70750</v>
          </cell>
          <cell r="G329">
            <v>70750</v>
          </cell>
          <cell r="H329">
            <v>9000</v>
          </cell>
          <cell r="I329">
            <v>9000</v>
          </cell>
          <cell r="J329">
            <v>61750</v>
          </cell>
          <cell r="K329">
            <v>61750</v>
          </cell>
          <cell r="M329">
            <v>0</v>
          </cell>
        </row>
        <row r="330">
          <cell r="C330" t="str">
            <v>잣나무H3.0xW1.5</v>
          </cell>
          <cell r="D330">
            <v>1</v>
          </cell>
          <cell r="E330" t="str">
            <v>주</v>
          </cell>
          <cell r="F330">
            <v>28100</v>
          </cell>
          <cell r="G330">
            <v>28100</v>
          </cell>
          <cell r="H330">
            <v>11000</v>
          </cell>
          <cell r="I330">
            <v>11000</v>
          </cell>
          <cell r="J330">
            <v>17100</v>
          </cell>
          <cell r="K330">
            <v>17100</v>
          </cell>
          <cell r="M330">
            <v>0</v>
          </cell>
        </row>
        <row r="331">
          <cell r="C331" t="str">
            <v>잣나무H2.5xW1.2</v>
          </cell>
          <cell r="D331">
            <v>1</v>
          </cell>
          <cell r="E331" t="str">
            <v>주</v>
          </cell>
          <cell r="F331">
            <v>20400</v>
          </cell>
          <cell r="G331">
            <v>20400</v>
          </cell>
          <cell r="H331">
            <v>9000</v>
          </cell>
          <cell r="I331">
            <v>9000</v>
          </cell>
          <cell r="J331">
            <v>11400</v>
          </cell>
          <cell r="K331">
            <v>11400</v>
          </cell>
          <cell r="M331">
            <v>0</v>
          </cell>
        </row>
        <row r="332">
          <cell r="C332" t="str">
            <v>전나무H2.0xW1.0</v>
          </cell>
          <cell r="D332">
            <v>1</v>
          </cell>
          <cell r="E332" t="str">
            <v>주</v>
          </cell>
          <cell r="F332">
            <v>25950</v>
          </cell>
          <cell r="G332">
            <v>25950</v>
          </cell>
          <cell r="H332">
            <v>6000</v>
          </cell>
          <cell r="I332">
            <v>6000</v>
          </cell>
          <cell r="J332">
            <v>19950</v>
          </cell>
          <cell r="K332">
            <v>19950</v>
          </cell>
          <cell r="M332">
            <v>0</v>
          </cell>
        </row>
        <row r="333">
          <cell r="C333" t="str">
            <v>주목H2.5xW1.5</v>
          </cell>
          <cell r="D333">
            <v>1</v>
          </cell>
          <cell r="E333" t="str">
            <v>주</v>
          </cell>
          <cell r="F333">
            <v>436500</v>
          </cell>
          <cell r="G333">
            <v>436500</v>
          </cell>
          <cell r="H333">
            <v>9000</v>
          </cell>
          <cell r="I333">
            <v>9000</v>
          </cell>
          <cell r="J333">
            <v>427500</v>
          </cell>
          <cell r="K333">
            <v>427500</v>
          </cell>
          <cell r="M333">
            <v>0</v>
          </cell>
        </row>
        <row r="334">
          <cell r="C334" t="str">
            <v>주목H2.0xW1.0</v>
          </cell>
          <cell r="D334">
            <v>1</v>
          </cell>
          <cell r="E334" t="str">
            <v>주</v>
          </cell>
          <cell r="F334">
            <v>167500</v>
          </cell>
          <cell r="G334">
            <v>167500</v>
          </cell>
          <cell r="H334">
            <v>6000</v>
          </cell>
          <cell r="I334">
            <v>6000</v>
          </cell>
          <cell r="J334">
            <v>161500</v>
          </cell>
          <cell r="K334">
            <v>161500</v>
          </cell>
          <cell r="M334">
            <v>0</v>
          </cell>
        </row>
        <row r="335">
          <cell r="C335" t="str">
            <v>주목H1.5xW0.8</v>
          </cell>
          <cell r="D335">
            <v>1</v>
          </cell>
          <cell r="E335" t="str">
            <v>주</v>
          </cell>
          <cell r="F335">
            <v>89500</v>
          </cell>
          <cell r="G335">
            <v>89500</v>
          </cell>
          <cell r="H335">
            <v>4000</v>
          </cell>
          <cell r="I335">
            <v>4000</v>
          </cell>
          <cell r="J335">
            <v>85500</v>
          </cell>
          <cell r="K335">
            <v>85500</v>
          </cell>
          <cell r="M335">
            <v>0</v>
          </cell>
        </row>
        <row r="336">
          <cell r="C336" t="str">
            <v>측백나무H2.5xW0.8</v>
          </cell>
          <cell r="D336">
            <v>1</v>
          </cell>
          <cell r="E336" t="str">
            <v>주</v>
          </cell>
          <cell r="F336">
            <v>28950</v>
          </cell>
          <cell r="G336">
            <v>28950</v>
          </cell>
          <cell r="H336">
            <v>9000</v>
          </cell>
          <cell r="I336">
            <v>9000</v>
          </cell>
          <cell r="J336">
            <v>19950</v>
          </cell>
          <cell r="K336">
            <v>19950</v>
          </cell>
          <cell r="M336">
            <v>0</v>
          </cell>
        </row>
        <row r="337">
          <cell r="C337" t="str">
            <v>향나무(조형)H4.0xW1.8</v>
          </cell>
          <cell r="D337">
            <v>1</v>
          </cell>
          <cell r="E337" t="str">
            <v>주</v>
          </cell>
          <cell r="F337">
            <v>761000</v>
          </cell>
          <cell r="G337">
            <v>761000</v>
          </cell>
          <cell r="H337">
            <v>20000</v>
          </cell>
          <cell r="I337">
            <v>20000</v>
          </cell>
          <cell r="J337">
            <v>741000</v>
          </cell>
          <cell r="K337">
            <v>741000</v>
          </cell>
          <cell r="M337">
            <v>0</v>
          </cell>
        </row>
        <row r="338">
          <cell r="C338" t="str">
            <v>향나무(가브리)H3.0xL5.0</v>
          </cell>
          <cell r="D338">
            <v>1</v>
          </cell>
          <cell r="E338" t="str">
            <v>주</v>
          </cell>
          <cell r="F338">
            <v>2842500</v>
          </cell>
          <cell r="G338">
            <v>2842500</v>
          </cell>
          <cell r="H338">
            <v>50000</v>
          </cell>
          <cell r="I338">
            <v>50000</v>
          </cell>
          <cell r="J338">
            <v>2792500</v>
          </cell>
          <cell r="K338">
            <v>2792500</v>
          </cell>
          <cell r="M338">
            <v>0</v>
          </cell>
        </row>
        <row r="339">
          <cell r="C339" t="str">
            <v>향나무(가브리)H3.0xL4.0</v>
          </cell>
          <cell r="D339">
            <v>1</v>
          </cell>
          <cell r="E339" t="str">
            <v>주</v>
          </cell>
          <cell r="F339">
            <v>2035000</v>
          </cell>
          <cell r="G339">
            <v>2035000</v>
          </cell>
          <cell r="H339">
            <v>40000</v>
          </cell>
          <cell r="I339">
            <v>40000</v>
          </cell>
          <cell r="J339">
            <v>1995000</v>
          </cell>
          <cell r="K339">
            <v>1995000</v>
          </cell>
          <cell r="M339">
            <v>0</v>
          </cell>
        </row>
        <row r="340">
          <cell r="C340" t="str">
            <v>전나무H9.0xR30</v>
          </cell>
          <cell r="D340">
            <v>1</v>
          </cell>
          <cell r="E340" t="str">
            <v>주</v>
          </cell>
          <cell r="F340">
            <v>1830000</v>
          </cell>
          <cell r="G340">
            <v>1830000</v>
          </cell>
          <cell r="H340">
            <v>120000</v>
          </cell>
          <cell r="I340">
            <v>120000</v>
          </cell>
          <cell r="J340">
            <v>1710000</v>
          </cell>
          <cell r="K340">
            <v>1710000</v>
          </cell>
          <cell r="M340">
            <v>0</v>
          </cell>
        </row>
        <row r="341">
          <cell r="C341" t="str">
            <v>꽃사과H5.0xR30</v>
          </cell>
          <cell r="D341">
            <v>1</v>
          </cell>
          <cell r="E341" t="str">
            <v>주</v>
          </cell>
          <cell r="F341">
            <v>1545000</v>
          </cell>
          <cell r="G341">
            <v>1545000</v>
          </cell>
          <cell r="H341">
            <v>120000</v>
          </cell>
          <cell r="I341">
            <v>120000</v>
          </cell>
          <cell r="J341">
            <v>1425000</v>
          </cell>
          <cell r="K341">
            <v>1425000</v>
          </cell>
          <cell r="M341">
            <v>0</v>
          </cell>
        </row>
        <row r="342">
          <cell r="C342" t="str">
            <v>감나무H4.0xR15</v>
          </cell>
          <cell r="D342">
            <v>1</v>
          </cell>
          <cell r="E342" t="str">
            <v>주</v>
          </cell>
          <cell r="F342">
            <v>187500</v>
          </cell>
          <cell r="G342">
            <v>187500</v>
          </cell>
          <cell r="H342">
            <v>45000</v>
          </cell>
          <cell r="I342">
            <v>45000</v>
          </cell>
          <cell r="J342">
            <v>142500</v>
          </cell>
          <cell r="K342">
            <v>142500</v>
          </cell>
          <cell r="M342">
            <v>0</v>
          </cell>
        </row>
        <row r="343">
          <cell r="C343" t="str">
            <v>감나무H3.0xR10</v>
          </cell>
          <cell r="D343">
            <v>1</v>
          </cell>
          <cell r="E343" t="str">
            <v>주</v>
          </cell>
          <cell r="F343">
            <v>105750</v>
          </cell>
          <cell r="G343">
            <v>105750</v>
          </cell>
          <cell r="H343">
            <v>25000</v>
          </cell>
          <cell r="I343">
            <v>25000</v>
          </cell>
          <cell r="J343">
            <v>80750</v>
          </cell>
          <cell r="K343">
            <v>80750</v>
          </cell>
          <cell r="M343">
            <v>0</v>
          </cell>
        </row>
        <row r="344">
          <cell r="C344" t="str">
            <v>감나무H2.5xR6</v>
          </cell>
          <cell r="D344">
            <v>1</v>
          </cell>
          <cell r="E344" t="str">
            <v>주</v>
          </cell>
          <cell r="F344">
            <v>55600</v>
          </cell>
          <cell r="G344">
            <v>55600</v>
          </cell>
          <cell r="H344">
            <v>10000</v>
          </cell>
          <cell r="I344">
            <v>10000</v>
          </cell>
          <cell r="J344">
            <v>45600</v>
          </cell>
          <cell r="K344">
            <v>45600</v>
          </cell>
          <cell r="M344">
            <v>0</v>
          </cell>
        </row>
        <row r="345">
          <cell r="C345" t="str">
            <v>고로쇠H4.5xR15</v>
          </cell>
          <cell r="D345">
            <v>1</v>
          </cell>
          <cell r="E345" t="str">
            <v>주</v>
          </cell>
          <cell r="F345">
            <v>235000</v>
          </cell>
          <cell r="G345">
            <v>235000</v>
          </cell>
          <cell r="H345">
            <v>45000</v>
          </cell>
          <cell r="I345">
            <v>45000</v>
          </cell>
          <cell r="J345">
            <v>190000</v>
          </cell>
          <cell r="K345">
            <v>190000</v>
          </cell>
          <cell r="M345">
            <v>0</v>
          </cell>
        </row>
        <row r="346">
          <cell r="C346" t="str">
            <v>고로쇠H4.0xR12</v>
          </cell>
          <cell r="D346">
            <v>1</v>
          </cell>
          <cell r="E346" t="str">
            <v>주</v>
          </cell>
          <cell r="F346">
            <v>139500</v>
          </cell>
          <cell r="G346">
            <v>139500</v>
          </cell>
          <cell r="H346">
            <v>35000</v>
          </cell>
          <cell r="I346">
            <v>35000</v>
          </cell>
          <cell r="J346">
            <v>104500</v>
          </cell>
          <cell r="K346">
            <v>104500</v>
          </cell>
          <cell r="M346">
            <v>0</v>
          </cell>
        </row>
        <row r="347">
          <cell r="C347" t="str">
            <v>고로쇠H5.0xR30</v>
          </cell>
          <cell r="D347">
            <v>1</v>
          </cell>
          <cell r="E347" t="str">
            <v>주</v>
          </cell>
          <cell r="F347">
            <v>1260000</v>
          </cell>
          <cell r="G347">
            <v>1260000</v>
          </cell>
          <cell r="H347">
            <v>120000</v>
          </cell>
          <cell r="I347">
            <v>120000</v>
          </cell>
          <cell r="J347">
            <v>1140000</v>
          </cell>
          <cell r="K347">
            <v>1140000</v>
          </cell>
          <cell r="M347">
            <v>0</v>
          </cell>
        </row>
        <row r="348">
          <cell r="C348" t="str">
            <v>고로쇠H5.0xR35</v>
          </cell>
          <cell r="D348">
            <v>1</v>
          </cell>
          <cell r="E348" t="str">
            <v>주</v>
          </cell>
          <cell r="F348">
            <v>1850000</v>
          </cell>
          <cell r="G348">
            <v>1850000</v>
          </cell>
          <cell r="H348">
            <v>140000</v>
          </cell>
          <cell r="I348">
            <v>140000</v>
          </cell>
          <cell r="J348">
            <v>1710000</v>
          </cell>
          <cell r="K348">
            <v>1710000</v>
          </cell>
          <cell r="M348">
            <v>0</v>
          </cell>
        </row>
        <row r="349">
          <cell r="C349" t="str">
            <v>계수나무H5.0xR20</v>
          </cell>
          <cell r="D349">
            <v>1</v>
          </cell>
          <cell r="E349" t="str">
            <v>주</v>
          </cell>
          <cell r="F349">
            <v>901500</v>
          </cell>
          <cell r="G349">
            <v>901500</v>
          </cell>
          <cell r="H349">
            <v>75000</v>
          </cell>
          <cell r="I349">
            <v>75000</v>
          </cell>
          <cell r="J349">
            <v>826500</v>
          </cell>
          <cell r="K349">
            <v>826500</v>
          </cell>
          <cell r="M349">
            <v>0</v>
          </cell>
        </row>
        <row r="350">
          <cell r="C350" t="str">
            <v>계수나무H3.5xR8</v>
          </cell>
          <cell r="D350">
            <v>1</v>
          </cell>
          <cell r="E350" t="str">
            <v>주</v>
          </cell>
          <cell r="F350">
            <v>79850</v>
          </cell>
          <cell r="G350">
            <v>79850</v>
          </cell>
          <cell r="H350">
            <v>20000</v>
          </cell>
          <cell r="I350">
            <v>20000</v>
          </cell>
          <cell r="J350">
            <v>59850</v>
          </cell>
          <cell r="K350">
            <v>59850</v>
          </cell>
          <cell r="M350">
            <v>0</v>
          </cell>
        </row>
        <row r="351">
          <cell r="C351" t="str">
            <v>계수나무H4.0xR10</v>
          </cell>
          <cell r="D351">
            <v>1</v>
          </cell>
          <cell r="E351" t="str">
            <v>주</v>
          </cell>
          <cell r="F351">
            <v>139000</v>
          </cell>
          <cell r="G351">
            <v>139000</v>
          </cell>
          <cell r="H351">
            <v>25000</v>
          </cell>
          <cell r="I351">
            <v>25000</v>
          </cell>
          <cell r="J351">
            <v>114000</v>
          </cell>
          <cell r="K351">
            <v>114000</v>
          </cell>
          <cell r="M351">
            <v>0</v>
          </cell>
        </row>
        <row r="352">
          <cell r="C352" t="str">
            <v>꽃복숭아H2.0xR4</v>
          </cell>
          <cell r="D352">
            <v>1</v>
          </cell>
          <cell r="E352" t="str">
            <v>주</v>
          </cell>
          <cell r="F352">
            <v>26850</v>
          </cell>
          <cell r="G352">
            <v>26850</v>
          </cell>
          <cell r="H352">
            <v>5000</v>
          </cell>
          <cell r="I352">
            <v>5000</v>
          </cell>
          <cell r="J352">
            <v>21850</v>
          </cell>
          <cell r="K352">
            <v>21850</v>
          </cell>
          <cell r="M352">
            <v>0</v>
          </cell>
        </row>
        <row r="353">
          <cell r="C353" t="str">
            <v>꽃아그배H2.5xR6</v>
          </cell>
          <cell r="D353">
            <v>1</v>
          </cell>
          <cell r="E353" t="str">
            <v>주</v>
          </cell>
          <cell r="F353">
            <v>52750</v>
          </cell>
          <cell r="G353">
            <v>52750</v>
          </cell>
          <cell r="H353">
            <v>10000</v>
          </cell>
          <cell r="I353">
            <v>10000</v>
          </cell>
          <cell r="J353">
            <v>42750</v>
          </cell>
          <cell r="K353">
            <v>42750</v>
          </cell>
          <cell r="M353">
            <v>0</v>
          </cell>
        </row>
        <row r="354">
          <cell r="C354" t="str">
            <v>꽃사과H2.5xR6</v>
          </cell>
          <cell r="D354">
            <v>1</v>
          </cell>
          <cell r="E354" t="str">
            <v>주</v>
          </cell>
          <cell r="F354">
            <v>43250</v>
          </cell>
          <cell r="G354">
            <v>43250</v>
          </cell>
          <cell r="H354">
            <v>10000</v>
          </cell>
          <cell r="I354">
            <v>10000</v>
          </cell>
          <cell r="J354">
            <v>33250</v>
          </cell>
          <cell r="K354">
            <v>33250</v>
          </cell>
          <cell r="M354">
            <v>0</v>
          </cell>
        </row>
        <row r="355">
          <cell r="C355" t="str">
            <v>모감주H4.5xR20</v>
          </cell>
          <cell r="D355">
            <v>1</v>
          </cell>
          <cell r="E355" t="str">
            <v>주</v>
          </cell>
          <cell r="F355">
            <v>597500</v>
          </cell>
          <cell r="G355">
            <v>597500</v>
          </cell>
          <cell r="H355">
            <v>75000</v>
          </cell>
          <cell r="I355">
            <v>75000</v>
          </cell>
          <cell r="J355">
            <v>522500</v>
          </cell>
          <cell r="K355">
            <v>522500</v>
          </cell>
          <cell r="M355">
            <v>0</v>
          </cell>
        </row>
        <row r="356">
          <cell r="C356" t="str">
            <v>모감주H5.0xR25</v>
          </cell>
          <cell r="D356">
            <v>1</v>
          </cell>
          <cell r="E356" t="str">
            <v>주</v>
          </cell>
          <cell r="F356">
            <v>945000</v>
          </cell>
          <cell r="G356">
            <v>945000</v>
          </cell>
          <cell r="H356">
            <v>90000</v>
          </cell>
          <cell r="I356">
            <v>90000</v>
          </cell>
          <cell r="J356">
            <v>855000</v>
          </cell>
          <cell r="K356">
            <v>855000</v>
          </cell>
          <cell r="M356">
            <v>0</v>
          </cell>
        </row>
        <row r="357">
          <cell r="C357" t="str">
            <v>모감주H3.5xR12</v>
          </cell>
          <cell r="D357">
            <v>1</v>
          </cell>
          <cell r="E357" t="str">
            <v>주</v>
          </cell>
          <cell r="F357">
            <v>225000</v>
          </cell>
          <cell r="G357">
            <v>225000</v>
          </cell>
          <cell r="H357">
            <v>35000</v>
          </cell>
          <cell r="I357">
            <v>35000</v>
          </cell>
          <cell r="J357">
            <v>190000</v>
          </cell>
          <cell r="K357">
            <v>190000</v>
          </cell>
          <cell r="M357">
            <v>0</v>
          </cell>
        </row>
        <row r="358">
          <cell r="C358" t="str">
            <v>노각나무H5.0xR25</v>
          </cell>
          <cell r="D358">
            <v>1</v>
          </cell>
          <cell r="E358" t="str">
            <v>주</v>
          </cell>
          <cell r="F358">
            <v>2180000</v>
          </cell>
          <cell r="G358">
            <v>2180000</v>
          </cell>
          <cell r="H358">
            <v>90000</v>
          </cell>
          <cell r="I358">
            <v>90000</v>
          </cell>
          <cell r="J358">
            <v>2090000</v>
          </cell>
          <cell r="K358">
            <v>2090000</v>
          </cell>
          <cell r="M358">
            <v>0</v>
          </cell>
        </row>
        <row r="359">
          <cell r="C359" t="str">
            <v>노각나무H4.0xR15</v>
          </cell>
          <cell r="D359">
            <v>1</v>
          </cell>
          <cell r="E359" t="str">
            <v>주</v>
          </cell>
          <cell r="F359">
            <v>662500</v>
          </cell>
          <cell r="G359">
            <v>662500</v>
          </cell>
          <cell r="H359">
            <v>45000</v>
          </cell>
          <cell r="I359">
            <v>45000</v>
          </cell>
          <cell r="J359">
            <v>617500</v>
          </cell>
          <cell r="K359">
            <v>617500</v>
          </cell>
          <cell r="M359">
            <v>0</v>
          </cell>
        </row>
        <row r="360">
          <cell r="C360" t="str">
            <v>노각나무H3.5xR10</v>
          </cell>
          <cell r="D360">
            <v>1</v>
          </cell>
          <cell r="E360" t="str">
            <v>주</v>
          </cell>
          <cell r="F360">
            <v>215000</v>
          </cell>
          <cell r="G360">
            <v>215000</v>
          </cell>
          <cell r="H360">
            <v>25000</v>
          </cell>
          <cell r="I360">
            <v>25000</v>
          </cell>
          <cell r="J360">
            <v>190000</v>
          </cell>
          <cell r="K360">
            <v>190000</v>
          </cell>
          <cell r="M360">
            <v>0</v>
          </cell>
        </row>
        <row r="361">
          <cell r="C361" t="str">
            <v>느릅나무H4.5xR20</v>
          </cell>
          <cell r="D361">
            <v>1</v>
          </cell>
          <cell r="E361" t="str">
            <v>주</v>
          </cell>
          <cell r="F361">
            <v>550000</v>
          </cell>
          <cell r="G361">
            <v>550000</v>
          </cell>
          <cell r="H361">
            <v>75000</v>
          </cell>
          <cell r="I361">
            <v>75000</v>
          </cell>
          <cell r="J361">
            <v>475000</v>
          </cell>
          <cell r="K361">
            <v>475000</v>
          </cell>
          <cell r="M361">
            <v>0</v>
          </cell>
        </row>
        <row r="362">
          <cell r="C362" t="str">
            <v>느릅나무H3.0xR5</v>
          </cell>
          <cell r="D362">
            <v>1</v>
          </cell>
          <cell r="E362" t="str">
            <v>주</v>
          </cell>
          <cell r="F362">
            <v>28000</v>
          </cell>
          <cell r="G362">
            <v>28000</v>
          </cell>
          <cell r="H362">
            <v>9000</v>
          </cell>
          <cell r="I362">
            <v>9000</v>
          </cell>
          <cell r="J362">
            <v>19000</v>
          </cell>
          <cell r="K362">
            <v>19000</v>
          </cell>
          <cell r="M362">
            <v>0</v>
          </cell>
        </row>
        <row r="363">
          <cell r="C363" t="str">
            <v>물푸레나무H6.0xR50</v>
          </cell>
          <cell r="D363">
            <v>1</v>
          </cell>
          <cell r="E363" t="str">
            <v>주</v>
          </cell>
          <cell r="F363">
            <v>3860000</v>
          </cell>
          <cell r="G363">
            <v>3860000</v>
          </cell>
          <cell r="H363">
            <v>250000</v>
          </cell>
          <cell r="I363">
            <v>250000</v>
          </cell>
          <cell r="J363">
            <v>3610000</v>
          </cell>
          <cell r="K363">
            <v>3610000</v>
          </cell>
          <cell r="M363">
            <v>0</v>
          </cell>
        </row>
        <row r="364">
          <cell r="C364" t="str">
            <v>느티나무H6.0xR40</v>
          </cell>
          <cell r="D364">
            <v>1</v>
          </cell>
          <cell r="E364" t="str">
            <v>주</v>
          </cell>
          <cell r="F364">
            <v>3970000</v>
          </cell>
          <cell r="G364">
            <v>3970000</v>
          </cell>
          <cell r="H364">
            <v>170000</v>
          </cell>
          <cell r="I364">
            <v>170000</v>
          </cell>
          <cell r="J364">
            <v>3800000</v>
          </cell>
          <cell r="K364">
            <v>3800000</v>
          </cell>
          <cell r="M364">
            <v>0</v>
          </cell>
        </row>
        <row r="365">
          <cell r="C365" t="str">
            <v>느티나무H5.0xR30</v>
          </cell>
          <cell r="D365">
            <v>1</v>
          </cell>
          <cell r="E365" t="str">
            <v>주</v>
          </cell>
          <cell r="F365">
            <v>1877500</v>
          </cell>
          <cell r="G365">
            <v>1877500</v>
          </cell>
          <cell r="H365">
            <v>120000</v>
          </cell>
          <cell r="I365">
            <v>120000</v>
          </cell>
          <cell r="J365">
            <v>1757500</v>
          </cell>
          <cell r="K365">
            <v>1757500</v>
          </cell>
          <cell r="M365">
            <v>0</v>
          </cell>
        </row>
        <row r="366">
          <cell r="C366" t="str">
            <v>느티나무H4.5xR20</v>
          </cell>
          <cell r="D366">
            <v>1</v>
          </cell>
          <cell r="E366" t="str">
            <v>주</v>
          </cell>
          <cell r="F366">
            <v>569000</v>
          </cell>
          <cell r="G366">
            <v>569000</v>
          </cell>
          <cell r="H366">
            <v>75000</v>
          </cell>
          <cell r="I366">
            <v>75000</v>
          </cell>
          <cell r="J366">
            <v>494000</v>
          </cell>
          <cell r="K366">
            <v>494000</v>
          </cell>
          <cell r="M366">
            <v>0</v>
          </cell>
        </row>
        <row r="367">
          <cell r="C367" t="str">
            <v>느티나무H4.0xR15</v>
          </cell>
          <cell r="D367">
            <v>1</v>
          </cell>
          <cell r="E367" t="str">
            <v>주</v>
          </cell>
          <cell r="F367">
            <v>311000</v>
          </cell>
          <cell r="G367">
            <v>311000</v>
          </cell>
          <cell r="H367">
            <v>45000</v>
          </cell>
          <cell r="I367">
            <v>45000</v>
          </cell>
          <cell r="J367">
            <v>266000</v>
          </cell>
          <cell r="K367">
            <v>266000</v>
          </cell>
          <cell r="M367">
            <v>0</v>
          </cell>
        </row>
        <row r="368">
          <cell r="C368" t="str">
            <v>느티나무H4.0xR8</v>
          </cell>
          <cell r="D368">
            <v>1</v>
          </cell>
          <cell r="E368" t="str">
            <v>주</v>
          </cell>
          <cell r="F368">
            <v>60000</v>
          </cell>
          <cell r="G368">
            <v>60000</v>
          </cell>
          <cell r="H368">
            <v>20000</v>
          </cell>
          <cell r="I368">
            <v>20000</v>
          </cell>
          <cell r="J368">
            <v>40000</v>
          </cell>
          <cell r="K368">
            <v>40000</v>
          </cell>
          <cell r="M368">
            <v>0</v>
          </cell>
        </row>
        <row r="369">
          <cell r="C369" t="str">
            <v>대왕참나무H3.0xR10</v>
          </cell>
          <cell r="D369">
            <v>1</v>
          </cell>
          <cell r="E369" t="str">
            <v>주</v>
          </cell>
          <cell r="F369">
            <v>148500</v>
          </cell>
          <cell r="G369">
            <v>148500</v>
          </cell>
          <cell r="H369">
            <v>25000</v>
          </cell>
          <cell r="I369">
            <v>25000</v>
          </cell>
          <cell r="J369">
            <v>123500</v>
          </cell>
          <cell r="K369">
            <v>123500</v>
          </cell>
          <cell r="M369">
            <v>0</v>
          </cell>
        </row>
        <row r="370">
          <cell r="C370" t="str">
            <v>대왕참나무H3.0xR8</v>
          </cell>
          <cell r="D370">
            <v>1</v>
          </cell>
          <cell r="E370" t="str">
            <v>주</v>
          </cell>
          <cell r="F370">
            <v>105500</v>
          </cell>
          <cell r="G370">
            <v>105500</v>
          </cell>
          <cell r="H370">
            <v>20000</v>
          </cell>
          <cell r="I370">
            <v>20000</v>
          </cell>
          <cell r="J370">
            <v>85500</v>
          </cell>
          <cell r="K370">
            <v>85500</v>
          </cell>
          <cell r="M370">
            <v>0</v>
          </cell>
        </row>
        <row r="371">
          <cell r="C371" t="str">
            <v>대추나무H4.0xR15</v>
          </cell>
          <cell r="D371">
            <v>1</v>
          </cell>
          <cell r="E371" t="str">
            <v>주</v>
          </cell>
          <cell r="F371">
            <v>235000</v>
          </cell>
          <cell r="G371">
            <v>235000</v>
          </cell>
          <cell r="H371">
            <v>45000</v>
          </cell>
          <cell r="I371">
            <v>45000</v>
          </cell>
          <cell r="J371">
            <v>190000</v>
          </cell>
          <cell r="K371">
            <v>190000</v>
          </cell>
          <cell r="M371">
            <v>0</v>
          </cell>
        </row>
        <row r="372">
          <cell r="C372" t="str">
            <v>대추나무H2.5xR6</v>
          </cell>
          <cell r="D372">
            <v>1</v>
          </cell>
          <cell r="E372" t="str">
            <v>주</v>
          </cell>
          <cell r="F372">
            <v>38500</v>
          </cell>
          <cell r="G372">
            <v>38500</v>
          </cell>
          <cell r="H372">
            <v>10000</v>
          </cell>
          <cell r="I372">
            <v>10000</v>
          </cell>
          <cell r="J372">
            <v>28500</v>
          </cell>
          <cell r="K372">
            <v>28500</v>
          </cell>
          <cell r="M372">
            <v>0</v>
          </cell>
        </row>
        <row r="373">
          <cell r="C373" t="str">
            <v>때죽나무H3.0xR6</v>
          </cell>
          <cell r="D373">
            <v>1</v>
          </cell>
          <cell r="E373" t="str">
            <v>주</v>
          </cell>
          <cell r="F373">
            <v>46100</v>
          </cell>
          <cell r="G373">
            <v>46100</v>
          </cell>
          <cell r="H373">
            <v>10000</v>
          </cell>
          <cell r="I373">
            <v>10000</v>
          </cell>
          <cell r="J373">
            <v>36100</v>
          </cell>
          <cell r="K373">
            <v>36100</v>
          </cell>
          <cell r="M373">
            <v>0</v>
          </cell>
        </row>
        <row r="374">
          <cell r="C374" t="str">
            <v>때죽나무H2.5xR5</v>
          </cell>
          <cell r="D374">
            <v>1</v>
          </cell>
          <cell r="E374" t="str">
            <v>주</v>
          </cell>
          <cell r="F374">
            <v>38450</v>
          </cell>
          <cell r="G374">
            <v>38450</v>
          </cell>
          <cell r="H374">
            <v>9000</v>
          </cell>
          <cell r="I374">
            <v>9000</v>
          </cell>
          <cell r="J374">
            <v>29450</v>
          </cell>
          <cell r="K374">
            <v>29450</v>
          </cell>
          <cell r="M374">
            <v>0</v>
          </cell>
        </row>
        <row r="375">
          <cell r="C375" t="str">
            <v>루브라참나무H3.5xR12</v>
          </cell>
          <cell r="D375">
            <v>1</v>
          </cell>
          <cell r="E375" t="str">
            <v>주</v>
          </cell>
          <cell r="F375">
            <v>206000</v>
          </cell>
          <cell r="G375">
            <v>206000</v>
          </cell>
          <cell r="H375">
            <v>35000</v>
          </cell>
          <cell r="I375">
            <v>35000</v>
          </cell>
          <cell r="J375">
            <v>171000</v>
          </cell>
          <cell r="K375">
            <v>171000</v>
          </cell>
          <cell r="M375">
            <v>0</v>
          </cell>
        </row>
        <row r="376">
          <cell r="C376" t="str">
            <v>루브라참나무H3.0xR10</v>
          </cell>
          <cell r="D376">
            <v>1</v>
          </cell>
          <cell r="E376" t="str">
            <v>주</v>
          </cell>
          <cell r="F376">
            <v>139000</v>
          </cell>
          <cell r="G376">
            <v>139000</v>
          </cell>
          <cell r="H376">
            <v>25000</v>
          </cell>
          <cell r="I376">
            <v>25000</v>
          </cell>
          <cell r="J376">
            <v>114000</v>
          </cell>
          <cell r="K376">
            <v>114000</v>
          </cell>
          <cell r="M376">
            <v>0</v>
          </cell>
        </row>
        <row r="377">
          <cell r="C377" t="str">
            <v>루브라참나무H3.0xR8</v>
          </cell>
          <cell r="D377">
            <v>1</v>
          </cell>
          <cell r="E377" t="str">
            <v>주</v>
          </cell>
          <cell r="F377">
            <v>100750</v>
          </cell>
          <cell r="G377">
            <v>100750</v>
          </cell>
          <cell r="H377">
            <v>20000</v>
          </cell>
          <cell r="I377">
            <v>20000</v>
          </cell>
          <cell r="J377">
            <v>80750</v>
          </cell>
          <cell r="K377">
            <v>80750</v>
          </cell>
          <cell r="M377">
            <v>0</v>
          </cell>
        </row>
        <row r="378">
          <cell r="C378" t="str">
            <v>마가목H2.5xR5</v>
          </cell>
          <cell r="D378">
            <v>1</v>
          </cell>
          <cell r="E378" t="str">
            <v>주</v>
          </cell>
          <cell r="F378">
            <v>37500</v>
          </cell>
          <cell r="G378">
            <v>37500</v>
          </cell>
          <cell r="H378">
            <v>9000</v>
          </cell>
          <cell r="I378">
            <v>9000</v>
          </cell>
          <cell r="J378">
            <v>28500</v>
          </cell>
          <cell r="K378">
            <v>28500</v>
          </cell>
          <cell r="M378">
            <v>0</v>
          </cell>
        </row>
        <row r="379">
          <cell r="C379" t="str">
            <v>매실나무H4.0xR15</v>
          </cell>
          <cell r="D379">
            <v>1</v>
          </cell>
          <cell r="E379" t="str">
            <v>주</v>
          </cell>
          <cell r="F379">
            <v>282500</v>
          </cell>
          <cell r="G379">
            <v>282500</v>
          </cell>
          <cell r="H379">
            <v>45000</v>
          </cell>
          <cell r="I379">
            <v>45000</v>
          </cell>
          <cell r="J379">
            <v>237500</v>
          </cell>
          <cell r="K379">
            <v>237500</v>
          </cell>
          <cell r="M379">
            <v>0</v>
          </cell>
        </row>
        <row r="380">
          <cell r="C380" t="str">
            <v>매자나무H2.5xR6</v>
          </cell>
          <cell r="D380">
            <v>1</v>
          </cell>
          <cell r="E380" t="str">
            <v>주</v>
          </cell>
          <cell r="F380">
            <v>33750</v>
          </cell>
          <cell r="G380">
            <v>33750</v>
          </cell>
          <cell r="H380">
            <v>10000</v>
          </cell>
          <cell r="I380">
            <v>10000</v>
          </cell>
          <cell r="J380">
            <v>23750</v>
          </cell>
          <cell r="K380">
            <v>23750</v>
          </cell>
          <cell r="M380">
            <v>0</v>
          </cell>
        </row>
        <row r="381">
          <cell r="C381" t="str">
            <v>매화나무H3.0xR8</v>
          </cell>
          <cell r="D381">
            <v>1</v>
          </cell>
          <cell r="E381" t="str">
            <v>주</v>
          </cell>
          <cell r="F381">
            <v>62750</v>
          </cell>
          <cell r="G381">
            <v>62750</v>
          </cell>
          <cell r="H381">
            <v>20000</v>
          </cell>
          <cell r="I381">
            <v>20000</v>
          </cell>
          <cell r="J381">
            <v>42750</v>
          </cell>
          <cell r="K381">
            <v>42750</v>
          </cell>
          <cell r="M381">
            <v>0</v>
          </cell>
        </row>
        <row r="382">
          <cell r="C382" t="str">
            <v>메타세콰이아H5.0xB12</v>
          </cell>
          <cell r="D382">
            <v>1</v>
          </cell>
          <cell r="E382" t="str">
            <v>주</v>
          </cell>
          <cell r="F382">
            <v>187500</v>
          </cell>
          <cell r="G382">
            <v>187500</v>
          </cell>
          <cell r="H382">
            <v>45000</v>
          </cell>
          <cell r="I382">
            <v>45000</v>
          </cell>
          <cell r="J382">
            <v>142500</v>
          </cell>
          <cell r="K382">
            <v>142500</v>
          </cell>
          <cell r="M382">
            <v>0</v>
          </cell>
        </row>
        <row r="383">
          <cell r="C383" t="str">
            <v>낙우송H3.5xB8</v>
          </cell>
          <cell r="D383">
            <v>1</v>
          </cell>
          <cell r="E383" t="str">
            <v>주</v>
          </cell>
          <cell r="F383">
            <v>117000</v>
          </cell>
          <cell r="G383">
            <v>117000</v>
          </cell>
          <cell r="H383">
            <v>47000</v>
          </cell>
          <cell r="I383">
            <v>47000</v>
          </cell>
          <cell r="J383">
            <v>70000</v>
          </cell>
          <cell r="K383">
            <v>70000</v>
          </cell>
          <cell r="M383">
            <v>0</v>
          </cell>
        </row>
        <row r="384">
          <cell r="C384" t="str">
            <v>낙우송H3.5xB6</v>
          </cell>
          <cell r="D384">
            <v>1</v>
          </cell>
          <cell r="E384" t="str">
            <v>주</v>
          </cell>
          <cell r="F384">
            <v>77000</v>
          </cell>
          <cell r="G384">
            <v>77000</v>
          </cell>
          <cell r="H384">
            <v>20000</v>
          </cell>
          <cell r="I384">
            <v>20000</v>
          </cell>
          <cell r="J384">
            <v>57000</v>
          </cell>
          <cell r="K384">
            <v>57000</v>
          </cell>
          <cell r="M384">
            <v>0</v>
          </cell>
        </row>
        <row r="385">
          <cell r="C385" t="str">
            <v>낙우송H3.0xB5</v>
          </cell>
          <cell r="D385">
            <v>1</v>
          </cell>
          <cell r="E385" t="str">
            <v>주</v>
          </cell>
          <cell r="F385">
            <v>48250</v>
          </cell>
          <cell r="G385">
            <v>48250</v>
          </cell>
          <cell r="H385">
            <v>15000</v>
          </cell>
          <cell r="I385">
            <v>15000</v>
          </cell>
          <cell r="J385">
            <v>33250</v>
          </cell>
          <cell r="K385">
            <v>33250</v>
          </cell>
          <cell r="M385">
            <v>0</v>
          </cell>
        </row>
        <row r="386">
          <cell r="C386" t="str">
            <v>상수리나무H5.0xR45</v>
          </cell>
          <cell r="D386">
            <v>1</v>
          </cell>
          <cell r="E386" t="str">
            <v>주</v>
          </cell>
          <cell r="F386">
            <v>2575000</v>
          </cell>
          <cell r="G386">
            <v>2575000</v>
          </cell>
          <cell r="H386">
            <v>200000</v>
          </cell>
          <cell r="I386">
            <v>200000</v>
          </cell>
          <cell r="J386">
            <v>2375000</v>
          </cell>
          <cell r="K386">
            <v>2375000</v>
          </cell>
          <cell r="M386">
            <v>0</v>
          </cell>
        </row>
        <row r="387">
          <cell r="C387" t="str">
            <v>모과나무H4.0xR15</v>
          </cell>
          <cell r="D387">
            <v>1</v>
          </cell>
          <cell r="E387" t="str">
            <v>주</v>
          </cell>
          <cell r="F387">
            <v>282500</v>
          </cell>
          <cell r="G387">
            <v>282500</v>
          </cell>
          <cell r="H387">
            <v>45000</v>
          </cell>
          <cell r="I387">
            <v>45000</v>
          </cell>
          <cell r="J387">
            <v>237500</v>
          </cell>
          <cell r="K387">
            <v>237500</v>
          </cell>
          <cell r="M387">
            <v>0</v>
          </cell>
        </row>
        <row r="388">
          <cell r="C388" t="str">
            <v>모과나무H3.0xR8</v>
          </cell>
          <cell r="D388">
            <v>1</v>
          </cell>
          <cell r="E388" t="str">
            <v>주</v>
          </cell>
          <cell r="F388">
            <v>84600</v>
          </cell>
          <cell r="G388">
            <v>84600</v>
          </cell>
          <cell r="H388">
            <v>20000</v>
          </cell>
          <cell r="I388">
            <v>20000</v>
          </cell>
          <cell r="J388">
            <v>64600</v>
          </cell>
          <cell r="K388">
            <v>64600</v>
          </cell>
          <cell r="M388">
            <v>0</v>
          </cell>
        </row>
        <row r="389">
          <cell r="C389" t="str">
            <v>모과나무H2.5xR6</v>
          </cell>
          <cell r="D389">
            <v>1</v>
          </cell>
          <cell r="E389" t="str">
            <v>주</v>
          </cell>
          <cell r="F389">
            <v>52750</v>
          </cell>
          <cell r="G389">
            <v>52750</v>
          </cell>
          <cell r="H389">
            <v>10000</v>
          </cell>
          <cell r="I389">
            <v>10000</v>
          </cell>
          <cell r="J389">
            <v>42750</v>
          </cell>
          <cell r="K389">
            <v>42750</v>
          </cell>
          <cell r="M389">
            <v>0</v>
          </cell>
        </row>
        <row r="390">
          <cell r="C390" t="str">
            <v>목련H5.0xR35</v>
          </cell>
          <cell r="D390">
            <v>1</v>
          </cell>
          <cell r="E390" t="str">
            <v>주</v>
          </cell>
          <cell r="F390">
            <v>2050000</v>
          </cell>
          <cell r="G390">
            <v>2050000</v>
          </cell>
          <cell r="H390">
            <v>150000</v>
          </cell>
          <cell r="I390">
            <v>150000</v>
          </cell>
          <cell r="J390">
            <v>1900000</v>
          </cell>
          <cell r="K390">
            <v>1900000</v>
          </cell>
          <cell r="M390">
            <v>0</v>
          </cell>
        </row>
        <row r="391">
          <cell r="C391" t="str">
            <v>목련H5.0xR30</v>
          </cell>
          <cell r="D391">
            <v>1</v>
          </cell>
          <cell r="E391" t="str">
            <v>주</v>
          </cell>
          <cell r="F391">
            <v>1545000</v>
          </cell>
          <cell r="G391">
            <v>1545000</v>
          </cell>
          <cell r="H391">
            <v>120000</v>
          </cell>
          <cell r="I391">
            <v>120000</v>
          </cell>
          <cell r="J391">
            <v>1425000</v>
          </cell>
          <cell r="K391">
            <v>1425000</v>
          </cell>
          <cell r="M391">
            <v>0</v>
          </cell>
        </row>
        <row r="392">
          <cell r="C392" t="str">
            <v>목련H4.0xR15</v>
          </cell>
          <cell r="D392">
            <v>1</v>
          </cell>
          <cell r="E392" t="str">
            <v>주</v>
          </cell>
          <cell r="F392">
            <v>263500</v>
          </cell>
          <cell r="G392">
            <v>263500</v>
          </cell>
          <cell r="H392">
            <v>45000</v>
          </cell>
          <cell r="I392">
            <v>45000</v>
          </cell>
          <cell r="J392">
            <v>218500</v>
          </cell>
          <cell r="K392">
            <v>218500</v>
          </cell>
          <cell r="M392">
            <v>0</v>
          </cell>
        </row>
        <row r="393">
          <cell r="C393" t="str">
            <v>목련H3.0xR10</v>
          </cell>
          <cell r="D393">
            <v>1</v>
          </cell>
          <cell r="E393" t="str">
            <v>주</v>
          </cell>
          <cell r="F393">
            <v>115250</v>
          </cell>
          <cell r="G393">
            <v>115250</v>
          </cell>
          <cell r="H393">
            <v>25000</v>
          </cell>
          <cell r="I393">
            <v>25000</v>
          </cell>
          <cell r="J393">
            <v>90250</v>
          </cell>
          <cell r="K393">
            <v>90250</v>
          </cell>
          <cell r="M393">
            <v>0</v>
          </cell>
        </row>
        <row r="394">
          <cell r="C394" t="str">
            <v>목련H2.5xR8</v>
          </cell>
          <cell r="D394">
            <v>1</v>
          </cell>
          <cell r="E394" t="str">
            <v>주</v>
          </cell>
          <cell r="F394">
            <v>91250</v>
          </cell>
          <cell r="G394">
            <v>91250</v>
          </cell>
          <cell r="H394">
            <v>20000</v>
          </cell>
          <cell r="I394">
            <v>20000</v>
          </cell>
          <cell r="J394">
            <v>71250</v>
          </cell>
          <cell r="K394">
            <v>71250</v>
          </cell>
          <cell r="M394">
            <v>0</v>
          </cell>
        </row>
        <row r="395">
          <cell r="C395" t="str">
            <v>목련H2.5xR6</v>
          </cell>
          <cell r="D395">
            <v>1</v>
          </cell>
          <cell r="E395" t="str">
            <v>주</v>
          </cell>
          <cell r="F395">
            <v>46100</v>
          </cell>
          <cell r="G395">
            <v>46100</v>
          </cell>
          <cell r="H395">
            <v>10000</v>
          </cell>
          <cell r="I395">
            <v>10000</v>
          </cell>
          <cell r="J395">
            <v>36100</v>
          </cell>
          <cell r="K395">
            <v>36100</v>
          </cell>
          <cell r="M395">
            <v>0</v>
          </cell>
        </row>
        <row r="396">
          <cell r="C396" t="str">
            <v>밤나무H3.0xR10</v>
          </cell>
          <cell r="D396">
            <v>1</v>
          </cell>
          <cell r="E396" t="str">
            <v>주</v>
          </cell>
          <cell r="F396">
            <v>110500</v>
          </cell>
          <cell r="G396">
            <v>110500</v>
          </cell>
          <cell r="H396">
            <v>25000</v>
          </cell>
          <cell r="I396">
            <v>25000</v>
          </cell>
          <cell r="J396">
            <v>85500</v>
          </cell>
          <cell r="K396">
            <v>85500</v>
          </cell>
          <cell r="M396">
            <v>0</v>
          </cell>
        </row>
        <row r="397">
          <cell r="C397" t="str">
            <v>벗나무H4.0xB15</v>
          </cell>
          <cell r="D397">
            <v>1</v>
          </cell>
          <cell r="E397" t="str">
            <v>주</v>
          </cell>
          <cell r="F397">
            <v>455000</v>
          </cell>
          <cell r="G397">
            <v>455000</v>
          </cell>
          <cell r="H397">
            <v>75000</v>
          </cell>
          <cell r="I397">
            <v>75000</v>
          </cell>
          <cell r="J397">
            <v>380000</v>
          </cell>
          <cell r="K397">
            <v>380000</v>
          </cell>
          <cell r="M397">
            <v>0</v>
          </cell>
        </row>
        <row r="398">
          <cell r="C398" t="str">
            <v>벗나무H4.0xB10</v>
          </cell>
          <cell r="D398">
            <v>1</v>
          </cell>
          <cell r="E398" t="str">
            <v>주</v>
          </cell>
          <cell r="F398">
            <v>160000</v>
          </cell>
          <cell r="G398">
            <v>160000</v>
          </cell>
          <cell r="H398">
            <v>35000</v>
          </cell>
          <cell r="I398">
            <v>35000</v>
          </cell>
          <cell r="J398">
            <v>125000</v>
          </cell>
          <cell r="K398">
            <v>125000</v>
          </cell>
          <cell r="M398">
            <v>0</v>
          </cell>
        </row>
        <row r="399">
          <cell r="C399" t="str">
            <v>벗나무H3.5xB8</v>
          </cell>
          <cell r="D399">
            <v>1</v>
          </cell>
          <cell r="E399" t="str">
            <v>주</v>
          </cell>
          <cell r="F399">
            <v>96250</v>
          </cell>
          <cell r="G399">
            <v>96250</v>
          </cell>
          <cell r="H399">
            <v>25000</v>
          </cell>
          <cell r="I399">
            <v>25000</v>
          </cell>
          <cell r="J399">
            <v>71250</v>
          </cell>
          <cell r="K399">
            <v>71250</v>
          </cell>
          <cell r="M399">
            <v>0</v>
          </cell>
        </row>
        <row r="400">
          <cell r="C400" t="str">
            <v>벗나무H2.5xB5</v>
          </cell>
          <cell r="D400">
            <v>1</v>
          </cell>
          <cell r="E400" t="str">
            <v>주</v>
          </cell>
          <cell r="F400">
            <v>36600</v>
          </cell>
          <cell r="G400">
            <v>36600</v>
          </cell>
          <cell r="H400">
            <v>10000</v>
          </cell>
          <cell r="I400">
            <v>10000</v>
          </cell>
          <cell r="J400">
            <v>26600</v>
          </cell>
          <cell r="K400">
            <v>26600</v>
          </cell>
          <cell r="M400">
            <v>0</v>
          </cell>
        </row>
        <row r="401">
          <cell r="C401" t="str">
            <v>보리수나무H2.5xW1.0</v>
          </cell>
          <cell r="D401">
            <v>1</v>
          </cell>
          <cell r="E401" t="str">
            <v>주</v>
          </cell>
          <cell r="F401">
            <v>73750</v>
          </cell>
          <cell r="G401">
            <v>73750</v>
          </cell>
          <cell r="H401">
            <v>12000</v>
          </cell>
          <cell r="I401">
            <v>12000</v>
          </cell>
          <cell r="J401">
            <v>61750</v>
          </cell>
          <cell r="K401">
            <v>61750</v>
          </cell>
          <cell r="M401">
            <v>0</v>
          </cell>
        </row>
        <row r="402">
          <cell r="C402" t="str">
            <v>보리수나무H2.0xR4</v>
          </cell>
          <cell r="D402">
            <v>1</v>
          </cell>
          <cell r="E402" t="str">
            <v>주</v>
          </cell>
          <cell r="F402">
            <v>28750</v>
          </cell>
          <cell r="G402">
            <v>28750</v>
          </cell>
          <cell r="H402">
            <v>5000</v>
          </cell>
          <cell r="I402">
            <v>5000</v>
          </cell>
          <cell r="J402">
            <v>23750</v>
          </cell>
          <cell r="K402">
            <v>23750</v>
          </cell>
          <cell r="M402">
            <v>0</v>
          </cell>
        </row>
        <row r="403">
          <cell r="C403" t="str">
            <v>복자기H3.0xR8</v>
          </cell>
          <cell r="D403">
            <v>1</v>
          </cell>
          <cell r="E403" t="str">
            <v>주</v>
          </cell>
          <cell r="F403">
            <v>100750</v>
          </cell>
          <cell r="G403">
            <v>100750</v>
          </cell>
          <cell r="H403">
            <v>20000</v>
          </cell>
          <cell r="I403">
            <v>20000</v>
          </cell>
          <cell r="J403">
            <v>80750</v>
          </cell>
          <cell r="K403">
            <v>80750</v>
          </cell>
          <cell r="M403">
            <v>0</v>
          </cell>
        </row>
        <row r="404">
          <cell r="C404" t="str">
            <v>산사나무H4.5xR30</v>
          </cell>
          <cell r="D404">
            <v>1</v>
          </cell>
          <cell r="E404" t="str">
            <v>주</v>
          </cell>
          <cell r="F404">
            <v>2115000</v>
          </cell>
          <cell r="G404">
            <v>2115000</v>
          </cell>
          <cell r="H404">
            <v>120000</v>
          </cell>
          <cell r="I404">
            <v>120000</v>
          </cell>
          <cell r="J404">
            <v>1995000</v>
          </cell>
          <cell r="K404">
            <v>1995000</v>
          </cell>
          <cell r="M404">
            <v>0</v>
          </cell>
        </row>
        <row r="405">
          <cell r="C405" t="str">
            <v>산사나무H3.0xR8</v>
          </cell>
          <cell r="D405">
            <v>1</v>
          </cell>
          <cell r="E405" t="str">
            <v>주</v>
          </cell>
          <cell r="F405">
            <v>100750</v>
          </cell>
          <cell r="G405">
            <v>100750</v>
          </cell>
          <cell r="H405">
            <v>20000</v>
          </cell>
          <cell r="I405">
            <v>20000</v>
          </cell>
          <cell r="J405">
            <v>80750</v>
          </cell>
          <cell r="K405">
            <v>80750</v>
          </cell>
          <cell r="M405">
            <v>0</v>
          </cell>
        </row>
        <row r="406">
          <cell r="C406" t="str">
            <v>산사나무H2.5xR6</v>
          </cell>
          <cell r="D406">
            <v>1</v>
          </cell>
          <cell r="E406" t="str">
            <v>주</v>
          </cell>
          <cell r="F406">
            <v>60350</v>
          </cell>
          <cell r="G406">
            <v>60350</v>
          </cell>
          <cell r="H406">
            <v>10000</v>
          </cell>
          <cell r="I406">
            <v>10000</v>
          </cell>
          <cell r="J406">
            <v>50350</v>
          </cell>
          <cell r="K406">
            <v>50350</v>
          </cell>
          <cell r="M406">
            <v>0</v>
          </cell>
        </row>
        <row r="407">
          <cell r="C407" t="str">
            <v>산딸나무H3.0xR8</v>
          </cell>
          <cell r="D407">
            <v>1</v>
          </cell>
          <cell r="E407" t="str">
            <v>주</v>
          </cell>
          <cell r="F407">
            <v>105500</v>
          </cell>
          <cell r="G407">
            <v>105500</v>
          </cell>
          <cell r="H407">
            <v>20000</v>
          </cell>
          <cell r="I407">
            <v>20000</v>
          </cell>
          <cell r="J407">
            <v>85500</v>
          </cell>
          <cell r="K407">
            <v>85500</v>
          </cell>
          <cell r="M407">
            <v>0</v>
          </cell>
        </row>
        <row r="408">
          <cell r="C408" t="str">
            <v>산딸나무H2.5xR6</v>
          </cell>
          <cell r="D408">
            <v>1</v>
          </cell>
          <cell r="E408" t="str">
            <v>주</v>
          </cell>
          <cell r="F408">
            <v>86000</v>
          </cell>
          <cell r="G408">
            <v>86000</v>
          </cell>
          <cell r="H408">
            <v>31000</v>
          </cell>
          <cell r="I408">
            <v>31000</v>
          </cell>
          <cell r="J408">
            <v>55000</v>
          </cell>
          <cell r="K408">
            <v>55000</v>
          </cell>
          <cell r="M408">
            <v>0</v>
          </cell>
        </row>
        <row r="409">
          <cell r="C409" t="str">
            <v>산딸나무H2.0xR5</v>
          </cell>
          <cell r="D409">
            <v>1</v>
          </cell>
          <cell r="E409" t="str">
            <v>주</v>
          </cell>
          <cell r="F409">
            <v>25050</v>
          </cell>
          <cell r="G409">
            <v>25050</v>
          </cell>
          <cell r="H409">
            <v>7000</v>
          </cell>
          <cell r="I409">
            <v>7000</v>
          </cell>
          <cell r="J409">
            <v>18050</v>
          </cell>
          <cell r="K409">
            <v>18050</v>
          </cell>
          <cell r="M409">
            <v>0</v>
          </cell>
        </row>
        <row r="410">
          <cell r="C410" t="str">
            <v>산딸나무H2.0xR4</v>
          </cell>
          <cell r="D410">
            <v>1</v>
          </cell>
          <cell r="E410" t="str">
            <v>주</v>
          </cell>
          <cell r="F410">
            <v>23000</v>
          </cell>
          <cell r="G410">
            <v>23000</v>
          </cell>
          <cell r="H410">
            <v>5000</v>
          </cell>
          <cell r="I410">
            <v>5000</v>
          </cell>
          <cell r="J410">
            <v>18000</v>
          </cell>
          <cell r="K410">
            <v>18000</v>
          </cell>
          <cell r="M410">
            <v>0</v>
          </cell>
        </row>
        <row r="411">
          <cell r="C411" t="str">
            <v>산수유H5.0xR30</v>
          </cell>
          <cell r="D411">
            <v>1</v>
          </cell>
          <cell r="E411" t="str">
            <v>주</v>
          </cell>
          <cell r="F411">
            <v>1640000</v>
          </cell>
          <cell r="G411">
            <v>1640000</v>
          </cell>
          <cell r="H411">
            <v>120000</v>
          </cell>
          <cell r="I411">
            <v>120000</v>
          </cell>
          <cell r="J411">
            <v>1520000</v>
          </cell>
          <cell r="K411">
            <v>1520000</v>
          </cell>
          <cell r="M411">
            <v>0</v>
          </cell>
        </row>
        <row r="412">
          <cell r="C412" t="str">
            <v>산수유H4.0xR20</v>
          </cell>
          <cell r="D412">
            <v>1</v>
          </cell>
          <cell r="E412" t="str">
            <v>주</v>
          </cell>
          <cell r="F412">
            <v>835000</v>
          </cell>
          <cell r="G412">
            <v>835000</v>
          </cell>
          <cell r="H412">
            <v>75000</v>
          </cell>
          <cell r="I412">
            <v>75000</v>
          </cell>
          <cell r="J412">
            <v>760000</v>
          </cell>
          <cell r="K412">
            <v>760000</v>
          </cell>
          <cell r="M412">
            <v>0</v>
          </cell>
        </row>
        <row r="413">
          <cell r="C413" t="str">
            <v>산수유H2.5xR7</v>
          </cell>
          <cell r="D413">
            <v>1</v>
          </cell>
          <cell r="E413" t="str">
            <v>주</v>
          </cell>
          <cell r="F413">
            <v>63500</v>
          </cell>
          <cell r="G413">
            <v>63500</v>
          </cell>
          <cell r="H413">
            <v>16000</v>
          </cell>
          <cell r="I413">
            <v>16000</v>
          </cell>
          <cell r="J413">
            <v>47500</v>
          </cell>
          <cell r="K413">
            <v>47500</v>
          </cell>
          <cell r="M413">
            <v>0</v>
          </cell>
        </row>
        <row r="414">
          <cell r="C414" t="str">
            <v>산수유H2.0xR5</v>
          </cell>
          <cell r="D414">
            <v>1</v>
          </cell>
          <cell r="E414" t="str">
            <v>주</v>
          </cell>
          <cell r="F414">
            <v>26950</v>
          </cell>
          <cell r="G414">
            <v>26950</v>
          </cell>
          <cell r="H414">
            <v>7000</v>
          </cell>
          <cell r="I414">
            <v>7000</v>
          </cell>
          <cell r="J414">
            <v>19950</v>
          </cell>
          <cell r="K414">
            <v>19950</v>
          </cell>
          <cell r="M414">
            <v>0</v>
          </cell>
        </row>
        <row r="415">
          <cell r="C415" t="str">
            <v>살구나무H4.0xR15</v>
          </cell>
          <cell r="D415">
            <v>1</v>
          </cell>
          <cell r="E415" t="str">
            <v>주</v>
          </cell>
          <cell r="F415">
            <v>292000</v>
          </cell>
          <cell r="G415">
            <v>292000</v>
          </cell>
          <cell r="H415">
            <v>45000</v>
          </cell>
          <cell r="I415">
            <v>45000</v>
          </cell>
          <cell r="J415">
            <v>247000</v>
          </cell>
          <cell r="K415">
            <v>247000</v>
          </cell>
          <cell r="M415">
            <v>0</v>
          </cell>
        </row>
        <row r="416">
          <cell r="C416" t="str">
            <v>살구나무H3.5xR10</v>
          </cell>
          <cell r="D416">
            <v>1</v>
          </cell>
          <cell r="E416" t="str">
            <v>주</v>
          </cell>
          <cell r="F416">
            <v>153250</v>
          </cell>
          <cell r="G416">
            <v>153250</v>
          </cell>
          <cell r="H416">
            <v>25000</v>
          </cell>
          <cell r="I416">
            <v>25000</v>
          </cell>
          <cell r="J416">
            <v>128250</v>
          </cell>
          <cell r="K416">
            <v>128250</v>
          </cell>
          <cell r="M416">
            <v>0</v>
          </cell>
        </row>
        <row r="417">
          <cell r="C417" t="str">
            <v>살구나무H3.0xR8</v>
          </cell>
          <cell r="D417">
            <v>1</v>
          </cell>
          <cell r="E417" t="str">
            <v>주</v>
          </cell>
          <cell r="F417">
            <v>86500</v>
          </cell>
          <cell r="G417">
            <v>86500</v>
          </cell>
          <cell r="H417">
            <v>20000</v>
          </cell>
          <cell r="I417">
            <v>20000</v>
          </cell>
          <cell r="J417">
            <v>66500</v>
          </cell>
          <cell r="K417">
            <v>66500</v>
          </cell>
          <cell r="M417">
            <v>0</v>
          </cell>
        </row>
        <row r="418">
          <cell r="C418" t="str">
            <v>살구나무H2.5xR6</v>
          </cell>
          <cell r="D418">
            <v>1</v>
          </cell>
          <cell r="E418" t="str">
            <v>주</v>
          </cell>
          <cell r="F418">
            <v>40400</v>
          </cell>
          <cell r="G418">
            <v>40400</v>
          </cell>
          <cell r="H418">
            <v>10000</v>
          </cell>
          <cell r="I418">
            <v>10000</v>
          </cell>
          <cell r="J418">
            <v>30400</v>
          </cell>
          <cell r="K418">
            <v>30400</v>
          </cell>
          <cell r="M418">
            <v>0</v>
          </cell>
        </row>
        <row r="419">
          <cell r="C419" t="str">
            <v>은행나무H4.5xB30</v>
          </cell>
          <cell r="D419">
            <v>1</v>
          </cell>
          <cell r="E419" t="str">
            <v>주</v>
          </cell>
          <cell r="F419">
            <v>2545000</v>
          </cell>
          <cell r="G419">
            <v>2545000</v>
          </cell>
          <cell r="H419">
            <v>170000</v>
          </cell>
          <cell r="I419">
            <v>170000</v>
          </cell>
          <cell r="J419">
            <v>2375000</v>
          </cell>
          <cell r="K419">
            <v>2375000</v>
          </cell>
          <cell r="M419">
            <v>0</v>
          </cell>
        </row>
        <row r="420">
          <cell r="C420" t="str">
            <v>은행나무H4.5xB20</v>
          </cell>
          <cell r="D420">
            <v>1</v>
          </cell>
          <cell r="E420" t="str">
            <v>주</v>
          </cell>
          <cell r="F420">
            <v>470000</v>
          </cell>
          <cell r="G420">
            <v>470000</v>
          </cell>
          <cell r="H420">
            <v>90000</v>
          </cell>
          <cell r="I420">
            <v>90000</v>
          </cell>
          <cell r="J420">
            <v>380000</v>
          </cell>
          <cell r="K420">
            <v>380000</v>
          </cell>
          <cell r="M420">
            <v>0</v>
          </cell>
        </row>
        <row r="421">
          <cell r="C421" t="str">
            <v>은행나무H3.5xB12</v>
          </cell>
          <cell r="D421">
            <v>1</v>
          </cell>
          <cell r="E421" t="str">
            <v>주</v>
          </cell>
          <cell r="F421">
            <v>246000</v>
          </cell>
          <cell r="G421">
            <v>246000</v>
          </cell>
          <cell r="H421">
            <v>75000</v>
          </cell>
          <cell r="I421">
            <v>75000</v>
          </cell>
          <cell r="J421">
            <v>171000</v>
          </cell>
          <cell r="K421">
            <v>171000</v>
          </cell>
          <cell r="M421">
            <v>0</v>
          </cell>
        </row>
        <row r="422">
          <cell r="C422" t="str">
            <v>오동나무H3.0xR10</v>
          </cell>
          <cell r="D422">
            <v>1</v>
          </cell>
          <cell r="E422" t="str">
            <v>주</v>
          </cell>
          <cell r="F422">
            <v>167250</v>
          </cell>
          <cell r="G422">
            <v>167250</v>
          </cell>
          <cell r="H422">
            <v>20000</v>
          </cell>
          <cell r="I422">
            <v>20000</v>
          </cell>
          <cell r="J422">
            <v>147250</v>
          </cell>
          <cell r="K422">
            <v>147250</v>
          </cell>
          <cell r="M422">
            <v>0</v>
          </cell>
        </row>
        <row r="423">
          <cell r="C423" t="str">
            <v>이팝나무H2.5xR6</v>
          </cell>
          <cell r="D423">
            <v>1</v>
          </cell>
          <cell r="E423" t="str">
            <v>주</v>
          </cell>
          <cell r="F423">
            <v>43250</v>
          </cell>
          <cell r="G423">
            <v>43250</v>
          </cell>
          <cell r="H423">
            <v>10000</v>
          </cell>
          <cell r="I423">
            <v>10000</v>
          </cell>
          <cell r="J423">
            <v>33250</v>
          </cell>
          <cell r="K423">
            <v>33250</v>
          </cell>
          <cell r="M423">
            <v>0</v>
          </cell>
        </row>
        <row r="424">
          <cell r="C424" t="str">
            <v>일본목련H4.0xB15</v>
          </cell>
          <cell r="D424">
            <v>1</v>
          </cell>
          <cell r="E424" t="str">
            <v>주</v>
          </cell>
          <cell r="F424">
            <v>1785000</v>
          </cell>
          <cell r="G424">
            <v>1785000</v>
          </cell>
          <cell r="H424">
            <v>75000</v>
          </cell>
          <cell r="I424">
            <v>75000</v>
          </cell>
          <cell r="J424">
            <v>1710000</v>
          </cell>
          <cell r="K424">
            <v>1710000</v>
          </cell>
          <cell r="M424">
            <v>0</v>
          </cell>
        </row>
        <row r="425">
          <cell r="C425" t="str">
            <v>자귀나무H3.0xR10</v>
          </cell>
          <cell r="D425">
            <v>1</v>
          </cell>
          <cell r="E425" t="str">
            <v>주</v>
          </cell>
          <cell r="F425">
            <v>110500</v>
          </cell>
          <cell r="G425">
            <v>110500</v>
          </cell>
          <cell r="H425">
            <v>25000</v>
          </cell>
          <cell r="I425">
            <v>25000</v>
          </cell>
          <cell r="J425">
            <v>85500</v>
          </cell>
          <cell r="K425">
            <v>85500</v>
          </cell>
          <cell r="M425">
            <v>0</v>
          </cell>
        </row>
        <row r="426">
          <cell r="C426" t="str">
            <v>자목련H3.5xR12</v>
          </cell>
          <cell r="D426">
            <v>1</v>
          </cell>
          <cell r="E426" t="str">
            <v>주</v>
          </cell>
          <cell r="F426">
            <v>177500</v>
          </cell>
          <cell r="G426">
            <v>177500</v>
          </cell>
          <cell r="H426">
            <v>35000</v>
          </cell>
          <cell r="I426">
            <v>35000</v>
          </cell>
          <cell r="J426">
            <v>142500</v>
          </cell>
          <cell r="K426">
            <v>142500</v>
          </cell>
          <cell r="M426">
            <v>0</v>
          </cell>
        </row>
        <row r="427">
          <cell r="C427" t="str">
            <v>자목련H3.0xR8</v>
          </cell>
          <cell r="D427">
            <v>1</v>
          </cell>
          <cell r="E427" t="str">
            <v>주</v>
          </cell>
          <cell r="F427">
            <v>96000</v>
          </cell>
          <cell r="G427">
            <v>96000</v>
          </cell>
          <cell r="H427">
            <v>20000</v>
          </cell>
          <cell r="I427">
            <v>20000</v>
          </cell>
          <cell r="J427">
            <v>76000</v>
          </cell>
          <cell r="K427">
            <v>76000</v>
          </cell>
          <cell r="M427">
            <v>0</v>
          </cell>
        </row>
        <row r="428">
          <cell r="C428" t="str">
            <v>자작나무H4.5xB20</v>
          </cell>
          <cell r="D428">
            <v>1</v>
          </cell>
          <cell r="E428" t="str">
            <v>주</v>
          </cell>
          <cell r="F428">
            <v>802500</v>
          </cell>
          <cell r="G428">
            <v>802500</v>
          </cell>
          <cell r="H428">
            <v>90000</v>
          </cell>
          <cell r="I428">
            <v>90000</v>
          </cell>
          <cell r="J428">
            <v>712500</v>
          </cell>
          <cell r="K428">
            <v>712500</v>
          </cell>
          <cell r="M428">
            <v>0</v>
          </cell>
        </row>
        <row r="429">
          <cell r="C429" t="str">
            <v>자작나무H4.0xB15</v>
          </cell>
          <cell r="D429">
            <v>1</v>
          </cell>
          <cell r="E429" t="str">
            <v>주</v>
          </cell>
          <cell r="F429">
            <v>284000</v>
          </cell>
          <cell r="G429">
            <v>284000</v>
          </cell>
          <cell r="H429">
            <v>75000</v>
          </cell>
          <cell r="I429">
            <v>75000</v>
          </cell>
          <cell r="J429">
            <v>209000</v>
          </cell>
          <cell r="K429">
            <v>209000</v>
          </cell>
          <cell r="M429">
            <v>0</v>
          </cell>
        </row>
        <row r="430">
          <cell r="C430" t="str">
            <v>자작나무H4.0xB10</v>
          </cell>
          <cell r="D430">
            <v>1</v>
          </cell>
          <cell r="E430" t="str">
            <v>주</v>
          </cell>
          <cell r="F430">
            <v>158500</v>
          </cell>
          <cell r="G430">
            <v>158500</v>
          </cell>
          <cell r="H430">
            <v>35000</v>
          </cell>
          <cell r="I430">
            <v>35000</v>
          </cell>
          <cell r="J430">
            <v>123500</v>
          </cell>
          <cell r="K430">
            <v>123500</v>
          </cell>
          <cell r="M430">
            <v>0</v>
          </cell>
        </row>
        <row r="431">
          <cell r="C431" t="str">
            <v>중국단풍H3.0xR8</v>
          </cell>
          <cell r="D431">
            <v>1</v>
          </cell>
          <cell r="E431" t="str">
            <v>주</v>
          </cell>
          <cell r="F431">
            <v>81750</v>
          </cell>
          <cell r="G431">
            <v>81750</v>
          </cell>
          <cell r="H431">
            <v>20000</v>
          </cell>
          <cell r="I431">
            <v>20000</v>
          </cell>
          <cell r="J431">
            <v>61750</v>
          </cell>
          <cell r="K431">
            <v>61750</v>
          </cell>
          <cell r="M431">
            <v>0</v>
          </cell>
        </row>
        <row r="432">
          <cell r="C432" t="str">
            <v>중국단풍H2.5xR6</v>
          </cell>
          <cell r="D432">
            <v>1</v>
          </cell>
          <cell r="E432" t="str">
            <v>주</v>
          </cell>
          <cell r="F432">
            <v>48000</v>
          </cell>
          <cell r="G432">
            <v>48000</v>
          </cell>
          <cell r="H432">
            <v>10000</v>
          </cell>
          <cell r="I432">
            <v>10000</v>
          </cell>
          <cell r="J432">
            <v>38000</v>
          </cell>
          <cell r="K432">
            <v>38000</v>
          </cell>
          <cell r="M432">
            <v>0</v>
          </cell>
        </row>
        <row r="433">
          <cell r="C433" t="str">
            <v>졸참나무H3.0xR8</v>
          </cell>
          <cell r="D433">
            <v>1</v>
          </cell>
          <cell r="E433" t="str">
            <v>주</v>
          </cell>
          <cell r="F433">
            <v>100750</v>
          </cell>
          <cell r="G433">
            <v>100750</v>
          </cell>
          <cell r="H433">
            <v>20000</v>
          </cell>
          <cell r="I433">
            <v>20000</v>
          </cell>
          <cell r="J433">
            <v>80750</v>
          </cell>
          <cell r="K433">
            <v>80750</v>
          </cell>
          <cell r="M433">
            <v>0</v>
          </cell>
        </row>
        <row r="434">
          <cell r="C434" t="str">
            <v>쪽동백H2.0xR5</v>
          </cell>
          <cell r="D434">
            <v>1</v>
          </cell>
          <cell r="E434" t="str">
            <v>주</v>
          </cell>
          <cell r="F434">
            <v>22200</v>
          </cell>
          <cell r="G434">
            <v>22200</v>
          </cell>
          <cell r="H434">
            <v>7000</v>
          </cell>
          <cell r="I434">
            <v>7000</v>
          </cell>
          <cell r="J434">
            <v>15200</v>
          </cell>
          <cell r="K434">
            <v>15200</v>
          </cell>
          <cell r="M434">
            <v>0</v>
          </cell>
        </row>
        <row r="435">
          <cell r="C435" t="str">
            <v>청단풍H4.5xR30</v>
          </cell>
          <cell r="D435">
            <v>1</v>
          </cell>
          <cell r="E435" t="str">
            <v>주</v>
          </cell>
          <cell r="F435">
            <v>1830000</v>
          </cell>
          <cell r="G435">
            <v>1830000</v>
          </cell>
          <cell r="H435">
            <v>120000</v>
          </cell>
          <cell r="I435">
            <v>120000</v>
          </cell>
          <cell r="J435">
            <v>1710000</v>
          </cell>
          <cell r="K435">
            <v>1710000</v>
          </cell>
          <cell r="M435">
            <v>0</v>
          </cell>
        </row>
        <row r="436">
          <cell r="C436" t="str">
            <v>청단풍H4.0xR20</v>
          </cell>
          <cell r="D436">
            <v>1</v>
          </cell>
          <cell r="E436" t="str">
            <v>주</v>
          </cell>
          <cell r="F436">
            <v>1025000</v>
          </cell>
          <cell r="G436">
            <v>1025000</v>
          </cell>
          <cell r="H436">
            <v>75000</v>
          </cell>
          <cell r="I436">
            <v>75000</v>
          </cell>
          <cell r="J436">
            <v>950000</v>
          </cell>
          <cell r="K436">
            <v>950000</v>
          </cell>
          <cell r="M436">
            <v>0</v>
          </cell>
        </row>
        <row r="437">
          <cell r="C437" t="str">
            <v>청단풍H3.0xR10</v>
          </cell>
          <cell r="D437">
            <v>1</v>
          </cell>
          <cell r="E437" t="str">
            <v>주</v>
          </cell>
          <cell r="F437">
            <v>120000</v>
          </cell>
          <cell r="G437">
            <v>120000</v>
          </cell>
          <cell r="H437">
            <v>25000</v>
          </cell>
          <cell r="I437">
            <v>25000</v>
          </cell>
          <cell r="J437">
            <v>95000</v>
          </cell>
          <cell r="K437">
            <v>95000</v>
          </cell>
          <cell r="M437">
            <v>0</v>
          </cell>
        </row>
        <row r="438">
          <cell r="C438" t="str">
            <v>청단풍H2.5xR8</v>
          </cell>
          <cell r="D438">
            <v>1</v>
          </cell>
          <cell r="E438" t="str">
            <v>주</v>
          </cell>
          <cell r="F438">
            <v>81750</v>
          </cell>
          <cell r="G438">
            <v>81750</v>
          </cell>
          <cell r="H438">
            <v>20000</v>
          </cell>
          <cell r="I438">
            <v>20000</v>
          </cell>
          <cell r="J438">
            <v>61750</v>
          </cell>
          <cell r="K438">
            <v>61750</v>
          </cell>
          <cell r="M438">
            <v>0</v>
          </cell>
        </row>
        <row r="439">
          <cell r="C439" t="str">
            <v>청단풍H2.5xR6</v>
          </cell>
          <cell r="D439">
            <v>1</v>
          </cell>
          <cell r="E439" t="str">
            <v>주</v>
          </cell>
          <cell r="F439">
            <v>40400</v>
          </cell>
          <cell r="G439">
            <v>40400</v>
          </cell>
          <cell r="H439">
            <v>10000</v>
          </cell>
          <cell r="I439">
            <v>10000</v>
          </cell>
          <cell r="J439">
            <v>30400</v>
          </cell>
          <cell r="K439">
            <v>30400</v>
          </cell>
          <cell r="M439">
            <v>0</v>
          </cell>
        </row>
        <row r="440">
          <cell r="C440" t="str">
            <v>층층나무H3.5xR10</v>
          </cell>
          <cell r="D440">
            <v>1</v>
          </cell>
          <cell r="E440" t="str">
            <v>주</v>
          </cell>
          <cell r="F440">
            <v>167500</v>
          </cell>
          <cell r="G440">
            <v>167500</v>
          </cell>
          <cell r="H440">
            <v>25000</v>
          </cell>
          <cell r="I440">
            <v>25000</v>
          </cell>
          <cell r="J440">
            <v>142500</v>
          </cell>
          <cell r="K440">
            <v>142500</v>
          </cell>
          <cell r="M440">
            <v>0</v>
          </cell>
        </row>
        <row r="441">
          <cell r="C441" t="str">
            <v>층층나무H3.5xR8</v>
          </cell>
          <cell r="D441">
            <v>1</v>
          </cell>
          <cell r="E441" t="str">
            <v>주</v>
          </cell>
          <cell r="F441">
            <v>105500</v>
          </cell>
          <cell r="G441">
            <v>105500</v>
          </cell>
          <cell r="H441">
            <v>20000</v>
          </cell>
          <cell r="I441">
            <v>20000</v>
          </cell>
          <cell r="J441">
            <v>85500</v>
          </cell>
          <cell r="K441">
            <v>85500</v>
          </cell>
          <cell r="M441">
            <v>0</v>
          </cell>
        </row>
        <row r="442">
          <cell r="C442" t="str">
            <v>칠엽수H4.0xR25</v>
          </cell>
          <cell r="D442">
            <v>1</v>
          </cell>
          <cell r="E442" t="str">
            <v>주</v>
          </cell>
          <cell r="F442">
            <v>1990000</v>
          </cell>
          <cell r="G442">
            <v>1990000</v>
          </cell>
          <cell r="H442">
            <v>90000</v>
          </cell>
          <cell r="I442">
            <v>90000</v>
          </cell>
          <cell r="J442">
            <v>1900000</v>
          </cell>
          <cell r="K442">
            <v>1900000</v>
          </cell>
          <cell r="M442">
            <v>0</v>
          </cell>
        </row>
        <row r="443">
          <cell r="C443" t="str">
            <v>칠엽수H2.5xR8</v>
          </cell>
          <cell r="D443">
            <v>1</v>
          </cell>
          <cell r="E443" t="str">
            <v>주</v>
          </cell>
          <cell r="F443">
            <v>124500</v>
          </cell>
          <cell r="G443">
            <v>124500</v>
          </cell>
          <cell r="H443">
            <v>20000</v>
          </cell>
          <cell r="I443">
            <v>20000</v>
          </cell>
          <cell r="J443">
            <v>104500</v>
          </cell>
          <cell r="K443">
            <v>104500</v>
          </cell>
          <cell r="M443">
            <v>0</v>
          </cell>
        </row>
        <row r="444">
          <cell r="C444" t="str">
            <v>팥배나무H3.0xR6</v>
          </cell>
          <cell r="D444">
            <v>1</v>
          </cell>
          <cell r="E444" t="str">
            <v>주</v>
          </cell>
          <cell r="F444">
            <v>48000</v>
          </cell>
          <cell r="G444">
            <v>48000</v>
          </cell>
          <cell r="H444">
            <v>10000</v>
          </cell>
          <cell r="I444">
            <v>10000</v>
          </cell>
          <cell r="J444">
            <v>38000</v>
          </cell>
          <cell r="K444">
            <v>38000</v>
          </cell>
          <cell r="M444">
            <v>0</v>
          </cell>
        </row>
        <row r="445">
          <cell r="C445" t="str">
            <v>팽나무H4.0xR15</v>
          </cell>
          <cell r="D445">
            <v>1</v>
          </cell>
          <cell r="E445" t="str">
            <v>주</v>
          </cell>
          <cell r="F445">
            <v>311000</v>
          </cell>
          <cell r="G445">
            <v>311000</v>
          </cell>
          <cell r="H445">
            <v>45000</v>
          </cell>
          <cell r="I445">
            <v>45000</v>
          </cell>
          <cell r="J445">
            <v>266000</v>
          </cell>
          <cell r="K445">
            <v>266000</v>
          </cell>
          <cell r="M445">
            <v>0</v>
          </cell>
        </row>
        <row r="446">
          <cell r="C446" t="str">
            <v>홍단풍H3.5xR15</v>
          </cell>
          <cell r="D446">
            <v>1</v>
          </cell>
          <cell r="E446" t="str">
            <v>주</v>
          </cell>
          <cell r="F446">
            <v>900000</v>
          </cell>
          <cell r="G446">
            <v>900000</v>
          </cell>
          <cell r="H446">
            <v>45000</v>
          </cell>
          <cell r="I446">
            <v>45000</v>
          </cell>
          <cell r="J446">
            <v>855000</v>
          </cell>
          <cell r="K446">
            <v>855000</v>
          </cell>
          <cell r="M446">
            <v>0</v>
          </cell>
        </row>
        <row r="447">
          <cell r="C447" t="str">
            <v>회화나무H5.0xR30</v>
          </cell>
          <cell r="D447">
            <v>1</v>
          </cell>
          <cell r="E447" t="str">
            <v>주</v>
          </cell>
          <cell r="F447">
            <v>1640000</v>
          </cell>
          <cell r="G447">
            <v>1640000</v>
          </cell>
          <cell r="H447">
            <v>120000</v>
          </cell>
          <cell r="I447">
            <v>120000</v>
          </cell>
          <cell r="J447">
            <v>1520000</v>
          </cell>
          <cell r="K447">
            <v>1520000</v>
          </cell>
          <cell r="M447">
            <v>0</v>
          </cell>
        </row>
        <row r="448">
          <cell r="C448" t="str">
            <v>회화나무H4.0xR15</v>
          </cell>
          <cell r="D448">
            <v>1</v>
          </cell>
          <cell r="E448" t="str">
            <v>주</v>
          </cell>
          <cell r="F448">
            <v>349000</v>
          </cell>
          <cell r="G448">
            <v>349000</v>
          </cell>
          <cell r="H448">
            <v>45000</v>
          </cell>
          <cell r="I448">
            <v>45000</v>
          </cell>
          <cell r="J448">
            <v>304000</v>
          </cell>
          <cell r="K448">
            <v>304000</v>
          </cell>
          <cell r="M448">
            <v>0</v>
          </cell>
        </row>
        <row r="449">
          <cell r="C449" t="str">
            <v>회화나무H3.5xR8</v>
          </cell>
          <cell r="D449">
            <v>1</v>
          </cell>
          <cell r="E449" t="str">
            <v>주</v>
          </cell>
          <cell r="F449">
            <v>67500</v>
          </cell>
          <cell r="G449">
            <v>67500</v>
          </cell>
          <cell r="H449">
            <v>20000</v>
          </cell>
          <cell r="I449">
            <v>20000</v>
          </cell>
          <cell r="J449">
            <v>47500</v>
          </cell>
          <cell r="K449">
            <v>47500</v>
          </cell>
          <cell r="M449">
            <v>0</v>
          </cell>
        </row>
        <row r="450">
          <cell r="C450" t="str">
            <v>눈주목H0.5xW0.5</v>
          </cell>
          <cell r="D450">
            <v>1</v>
          </cell>
          <cell r="E450" t="str">
            <v>주</v>
          </cell>
          <cell r="F450">
            <v>20300</v>
          </cell>
          <cell r="G450">
            <v>20300</v>
          </cell>
          <cell r="H450">
            <v>1500</v>
          </cell>
          <cell r="I450">
            <v>1500</v>
          </cell>
          <cell r="J450">
            <v>18800</v>
          </cell>
          <cell r="K450">
            <v>18800</v>
          </cell>
          <cell r="M450">
            <v>0</v>
          </cell>
        </row>
        <row r="451">
          <cell r="C451" t="str">
            <v>눈주목H0.4xW0.4</v>
          </cell>
          <cell r="D451">
            <v>1</v>
          </cell>
          <cell r="E451" t="str">
            <v>주</v>
          </cell>
          <cell r="F451">
            <v>12000</v>
          </cell>
          <cell r="G451">
            <v>12000</v>
          </cell>
          <cell r="H451">
            <v>1500</v>
          </cell>
          <cell r="I451">
            <v>1500</v>
          </cell>
          <cell r="J451">
            <v>10500</v>
          </cell>
          <cell r="K451">
            <v>10500</v>
          </cell>
          <cell r="M451">
            <v>0</v>
          </cell>
        </row>
        <row r="452">
          <cell r="C452" t="str">
            <v>사철나무H1.5xW0.5</v>
          </cell>
          <cell r="D452">
            <v>1</v>
          </cell>
          <cell r="E452" t="str">
            <v>주</v>
          </cell>
          <cell r="F452">
            <v>5500</v>
          </cell>
          <cell r="G452">
            <v>5500</v>
          </cell>
          <cell r="H452">
            <v>2000</v>
          </cell>
          <cell r="I452">
            <v>2000</v>
          </cell>
          <cell r="J452">
            <v>3500</v>
          </cell>
          <cell r="K452">
            <v>3500</v>
          </cell>
          <cell r="M452">
            <v>0</v>
          </cell>
        </row>
        <row r="453">
          <cell r="C453" t="str">
            <v>사철나무H1.2xW0.4</v>
          </cell>
          <cell r="D453">
            <v>1</v>
          </cell>
          <cell r="E453" t="str">
            <v>주</v>
          </cell>
          <cell r="F453">
            <v>6900</v>
          </cell>
          <cell r="G453">
            <v>6900</v>
          </cell>
          <cell r="H453">
            <v>2000</v>
          </cell>
          <cell r="I453">
            <v>2000</v>
          </cell>
          <cell r="J453">
            <v>4900</v>
          </cell>
          <cell r="K453">
            <v>4900</v>
          </cell>
          <cell r="M453">
            <v>0</v>
          </cell>
        </row>
        <row r="454">
          <cell r="C454" t="str">
            <v>사철나무H1.0xW0.3</v>
          </cell>
          <cell r="D454">
            <v>1</v>
          </cell>
          <cell r="E454" t="str">
            <v>주</v>
          </cell>
          <cell r="F454">
            <v>3200</v>
          </cell>
          <cell r="G454">
            <v>3200</v>
          </cell>
          <cell r="H454">
            <v>2000</v>
          </cell>
          <cell r="I454">
            <v>2000</v>
          </cell>
          <cell r="J454">
            <v>1200</v>
          </cell>
          <cell r="K454">
            <v>1200</v>
          </cell>
          <cell r="M454">
            <v>0</v>
          </cell>
        </row>
        <row r="455">
          <cell r="C455" t="str">
            <v>회양목H0.4xW0.5</v>
          </cell>
          <cell r="D455">
            <v>1</v>
          </cell>
          <cell r="E455" t="str">
            <v>주</v>
          </cell>
          <cell r="F455">
            <v>6500</v>
          </cell>
          <cell r="G455">
            <v>6500</v>
          </cell>
          <cell r="H455">
            <v>1500</v>
          </cell>
          <cell r="I455">
            <v>1500</v>
          </cell>
          <cell r="J455">
            <v>5000</v>
          </cell>
          <cell r="K455">
            <v>5000</v>
          </cell>
          <cell r="M455">
            <v>0</v>
          </cell>
        </row>
        <row r="456">
          <cell r="C456" t="str">
            <v>회양목H0.3xW0.3</v>
          </cell>
          <cell r="D456">
            <v>1</v>
          </cell>
          <cell r="E456" t="str">
            <v>주</v>
          </cell>
          <cell r="F456">
            <v>5000</v>
          </cell>
          <cell r="G456">
            <v>5000</v>
          </cell>
          <cell r="H456">
            <v>1500</v>
          </cell>
          <cell r="I456">
            <v>1500</v>
          </cell>
          <cell r="J456">
            <v>3500</v>
          </cell>
          <cell r="K456">
            <v>3500</v>
          </cell>
          <cell r="M456">
            <v>0</v>
          </cell>
        </row>
        <row r="457">
          <cell r="C457" t="str">
            <v>개나리H1.2x5지</v>
          </cell>
          <cell r="D457">
            <v>1</v>
          </cell>
          <cell r="E457" t="str">
            <v>주</v>
          </cell>
          <cell r="F457">
            <v>4000</v>
          </cell>
          <cell r="G457">
            <v>4000</v>
          </cell>
          <cell r="H457">
            <v>2000</v>
          </cell>
          <cell r="I457">
            <v>2000</v>
          </cell>
          <cell r="J457">
            <v>2000</v>
          </cell>
          <cell r="K457">
            <v>2000</v>
          </cell>
          <cell r="M457">
            <v>0</v>
          </cell>
        </row>
        <row r="458">
          <cell r="C458" t="str">
            <v>갯버들H0.5</v>
          </cell>
          <cell r="D458">
            <v>1</v>
          </cell>
          <cell r="E458" t="str">
            <v>주</v>
          </cell>
          <cell r="F458">
            <v>2870</v>
          </cell>
          <cell r="G458">
            <v>2870</v>
          </cell>
          <cell r="H458">
            <v>1000</v>
          </cell>
          <cell r="I458">
            <v>1000</v>
          </cell>
          <cell r="J458">
            <v>1870</v>
          </cell>
          <cell r="K458">
            <v>1870</v>
          </cell>
          <cell r="M458">
            <v>0</v>
          </cell>
        </row>
        <row r="459">
          <cell r="C459" t="str">
            <v>겹철쭉H0.5xW0.6</v>
          </cell>
          <cell r="D459">
            <v>1</v>
          </cell>
          <cell r="E459" t="str">
            <v>주</v>
          </cell>
          <cell r="F459">
            <v>6000</v>
          </cell>
          <cell r="G459">
            <v>6000</v>
          </cell>
          <cell r="H459">
            <v>1500</v>
          </cell>
          <cell r="I459">
            <v>1500</v>
          </cell>
          <cell r="J459">
            <v>4500</v>
          </cell>
          <cell r="K459">
            <v>4500</v>
          </cell>
          <cell r="M459">
            <v>0</v>
          </cell>
        </row>
        <row r="460">
          <cell r="C460" t="str">
            <v>겹철쭉H0.4xW0.5</v>
          </cell>
          <cell r="D460">
            <v>1</v>
          </cell>
          <cell r="E460" t="str">
            <v>주</v>
          </cell>
          <cell r="F460">
            <v>5500</v>
          </cell>
          <cell r="G460">
            <v>5500</v>
          </cell>
          <cell r="H460">
            <v>1500</v>
          </cell>
          <cell r="I460">
            <v>1500</v>
          </cell>
          <cell r="J460">
            <v>4000</v>
          </cell>
          <cell r="K460">
            <v>4000</v>
          </cell>
          <cell r="M460">
            <v>0</v>
          </cell>
        </row>
        <row r="461">
          <cell r="C461" t="str">
            <v>겹철쭉H0.3xW0.4</v>
          </cell>
          <cell r="D461">
            <v>1</v>
          </cell>
          <cell r="E461" t="str">
            <v>주</v>
          </cell>
          <cell r="F461">
            <v>4500</v>
          </cell>
          <cell r="G461">
            <v>4500</v>
          </cell>
          <cell r="H461">
            <v>1500</v>
          </cell>
          <cell r="I461">
            <v>1500</v>
          </cell>
          <cell r="J461">
            <v>3000</v>
          </cell>
          <cell r="K461">
            <v>3000</v>
          </cell>
          <cell r="M461">
            <v>0</v>
          </cell>
        </row>
        <row r="462">
          <cell r="C462" t="str">
            <v>낙상홍H1.8xW0.8</v>
          </cell>
          <cell r="D462">
            <v>1</v>
          </cell>
          <cell r="E462" t="str">
            <v>주</v>
          </cell>
          <cell r="F462">
            <v>25500</v>
          </cell>
          <cell r="G462">
            <v>25500</v>
          </cell>
          <cell r="H462">
            <v>2500</v>
          </cell>
          <cell r="I462">
            <v>2500</v>
          </cell>
          <cell r="J462">
            <v>23000</v>
          </cell>
          <cell r="K462">
            <v>23000</v>
          </cell>
          <cell r="M462">
            <v>0</v>
          </cell>
        </row>
        <row r="463">
          <cell r="C463" t="str">
            <v>낙상홍H1.5xW0.6</v>
          </cell>
          <cell r="D463">
            <v>1</v>
          </cell>
          <cell r="E463" t="str">
            <v>주</v>
          </cell>
          <cell r="F463">
            <v>12500</v>
          </cell>
          <cell r="G463">
            <v>12500</v>
          </cell>
          <cell r="H463">
            <v>2000</v>
          </cell>
          <cell r="I463">
            <v>2000</v>
          </cell>
          <cell r="J463">
            <v>10500</v>
          </cell>
          <cell r="K463">
            <v>10500</v>
          </cell>
          <cell r="M463">
            <v>0</v>
          </cell>
        </row>
        <row r="464">
          <cell r="C464" t="str">
            <v>대왕H0.4xW0.5</v>
          </cell>
          <cell r="D464">
            <v>1</v>
          </cell>
          <cell r="E464" t="str">
            <v>주</v>
          </cell>
          <cell r="F464">
            <v>5000</v>
          </cell>
          <cell r="G464">
            <v>5000</v>
          </cell>
          <cell r="H464">
            <v>1500</v>
          </cell>
          <cell r="I464">
            <v>1500</v>
          </cell>
          <cell r="J464">
            <v>3500</v>
          </cell>
          <cell r="K464">
            <v>3500</v>
          </cell>
          <cell r="M464">
            <v>0</v>
          </cell>
        </row>
        <row r="465">
          <cell r="C465" t="str">
            <v>명자나무H1.0xW0.6</v>
          </cell>
          <cell r="D465">
            <v>1</v>
          </cell>
          <cell r="E465" t="str">
            <v>주</v>
          </cell>
          <cell r="F465">
            <v>5500</v>
          </cell>
          <cell r="G465">
            <v>5500</v>
          </cell>
          <cell r="H465">
            <v>2000</v>
          </cell>
          <cell r="I465">
            <v>2000</v>
          </cell>
          <cell r="J465">
            <v>3500</v>
          </cell>
          <cell r="K465">
            <v>3500</v>
          </cell>
          <cell r="M465">
            <v>0</v>
          </cell>
        </row>
        <row r="466">
          <cell r="C466" t="str">
            <v>모란H1.5x5가지</v>
          </cell>
          <cell r="D466">
            <v>1</v>
          </cell>
          <cell r="E466" t="str">
            <v>주</v>
          </cell>
          <cell r="F466">
            <v>7500</v>
          </cell>
          <cell r="G466">
            <v>7500</v>
          </cell>
          <cell r="H466">
            <v>2000</v>
          </cell>
          <cell r="I466">
            <v>2000</v>
          </cell>
          <cell r="J466">
            <v>5500</v>
          </cell>
          <cell r="K466">
            <v>5500</v>
          </cell>
          <cell r="M466">
            <v>0</v>
          </cell>
        </row>
        <row r="467">
          <cell r="C467" t="str">
            <v>모란H0.6x5가지</v>
          </cell>
          <cell r="D467">
            <v>1</v>
          </cell>
          <cell r="E467" t="str">
            <v>주</v>
          </cell>
          <cell r="F467">
            <v>7100</v>
          </cell>
          <cell r="G467">
            <v>7100</v>
          </cell>
          <cell r="H467">
            <v>1500</v>
          </cell>
          <cell r="I467">
            <v>1500</v>
          </cell>
          <cell r="J467">
            <v>5600</v>
          </cell>
          <cell r="K467">
            <v>5600</v>
          </cell>
          <cell r="M467">
            <v>0</v>
          </cell>
        </row>
        <row r="468">
          <cell r="C468" t="str">
            <v>목수국H1.0xW0.6</v>
          </cell>
          <cell r="D468">
            <v>1</v>
          </cell>
          <cell r="E468" t="str">
            <v>주</v>
          </cell>
          <cell r="F468">
            <v>10000</v>
          </cell>
          <cell r="G468">
            <v>10000</v>
          </cell>
          <cell r="H468">
            <v>2000</v>
          </cell>
          <cell r="I468">
            <v>2000</v>
          </cell>
          <cell r="J468">
            <v>8000</v>
          </cell>
          <cell r="K468">
            <v>8000</v>
          </cell>
          <cell r="M468">
            <v>0</v>
          </cell>
        </row>
        <row r="469">
          <cell r="C469" t="str">
            <v>매자나무H0.8xW0.5</v>
          </cell>
          <cell r="D469">
            <v>1</v>
          </cell>
          <cell r="E469" t="str">
            <v>주</v>
          </cell>
          <cell r="F469">
            <v>8000</v>
          </cell>
          <cell r="G469">
            <v>8000</v>
          </cell>
          <cell r="H469">
            <v>2000</v>
          </cell>
          <cell r="I469">
            <v>2000</v>
          </cell>
          <cell r="J469">
            <v>6000</v>
          </cell>
          <cell r="K469">
            <v>6000</v>
          </cell>
          <cell r="M469">
            <v>0</v>
          </cell>
        </row>
        <row r="470">
          <cell r="C470" t="str">
            <v>박태기나무H1.0xW0.3</v>
          </cell>
          <cell r="D470">
            <v>1</v>
          </cell>
          <cell r="E470" t="str">
            <v>주</v>
          </cell>
          <cell r="F470">
            <v>4500</v>
          </cell>
          <cell r="G470">
            <v>4500</v>
          </cell>
          <cell r="H470">
            <v>2000</v>
          </cell>
          <cell r="I470">
            <v>2000</v>
          </cell>
          <cell r="J470">
            <v>2500</v>
          </cell>
          <cell r="K470">
            <v>2500</v>
          </cell>
          <cell r="M470">
            <v>0</v>
          </cell>
        </row>
        <row r="471">
          <cell r="C471" t="str">
            <v>병꽃나무H1.2xW0.6</v>
          </cell>
          <cell r="D471">
            <v>1</v>
          </cell>
          <cell r="E471" t="str">
            <v>주</v>
          </cell>
          <cell r="F471">
            <v>4100</v>
          </cell>
          <cell r="G471">
            <v>4100</v>
          </cell>
          <cell r="H471">
            <v>2000</v>
          </cell>
          <cell r="I471">
            <v>2000</v>
          </cell>
          <cell r="J471">
            <v>2100</v>
          </cell>
          <cell r="K471">
            <v>2100</v>
          </cell>
          <cell r="M471">
            <v>0</v>
          </cell>
        </row>
        <row r="472">
          <cell r="C472" t="str">
            <v>병꽃나무H1.0xW0.4</v>
          </cell>
          <cell r="D472">
            <v>1</v>
          </cell>
          <cell r="E472" t="str">
            <v>주</v>
          </cell>
          <cell r="F472">
            <v>3100</v>
          </cell>
          <cell r="G472">
            <v>3100</v>
          </cell>
          <cell r="H472">
            <v>2000</v>
          </cell>
          <cell r="I472">
            <v>2000</v>
          </cell>
          <cell r="J472">
            <v>1100</v>
          </cell>
          <cell r="K472">
            <v>1100</v>
          </cell>
          <cell r="M472">
            <v>0</v>
          </cell>
        </row>
        <row r="473">
          <cell r="C473" t="str">
            <v>백철쭉H0.4xW0.5</v>
          </cell>
          <cell r="D473">
            <v>1</v>
          </cell>
          <cell r="E473" t="str">
            <v>주</v>
          </cell>
          <cell r="F473">
            <v>4700</v>
          </cell>
          <cell r="G473">
            <v>4700</v>
          </cell>
          <cell r="H473">
            <v>1500</v>
          </cell>
          <cell r="I473">
            <v>1500</v>
          </cell>
          <cell r="J473">
            <v>3200</v>
          </cell>
          <cell r="K473">
            <v>3200</v>
          </cell>
          <cell r="M473">
            <v>0</v>
          </cell>
        </row>
        <row r="474">
          <cell r="C474" t="str">
            <v>백철쭉H0.3xW0.4</v>
          </cell>
          <cell r="D474">
            <v>1</v>
          </cell>
          <cell r="E474" t="str">
            <v>주</v>
          </cell>
          <cell r="F474">
            <v>3700</v>
          </cell>
          <cell r="G474">
            <v>3700</v>
          </cell>
          <cell r="H474">
            <v>1500</v>
          </cell>
          <cell r="I474">
            <v>1500</v>
          </cell>
          <cell r="J474">
            <v>2200</v>
          </cell>
          <cell r="K474">
            <v>2200</v>
          </cell>
          <cell r="M474">
            <v>0</v>
          </cell>
        </row>
        <row r="475">
          <cell r="C475" t="str">
            <v>산수국H0.4xW0.6</v>
          </cell>
          <cell r="D475">
            <v>1</v>
          </cell>
          <cell r="E475" t="str">
            <v>주</v>
          </cell>
          <cell r="F475">
            <v>11500</v>
          </cell>
          <cell r="G475">
            <v>11500</v>
          </cell>
          <cell r="H475">
            <v>1500</v>
          </cell>
          <cell r="I475">
            <v>1500</v>
          </cell>
          <cell r="J475">
            <v>10000</v>
          </cell>
          <cell r="K475">
            <v>10000</v>
          </cell>
          <cell r="M475">
            <v>0</v>
          </cell>
        </row>
        <row r="476">
          <cell r="C476" t="str">
            <v>산철쭉H0.5xW0.5</v>
          </cell>
          <cell r="D476">
            <v>1</v>
          </cell>
          <cell r="E476" t="str">
            <v>주</v>
          </cell>
          <cell r="F476">
            <v>4300</v>
          </cell>
          <cell r="G476">
            <v>4300</v>
          </cell>
          <cell r="H476">
            <v>1500</v>
          </cell>
          <cell r="I476">
            <v>1500</v>
          </cell>
          <cell r="J476">
            <v>2800</v>
          </cell>
          <cell r="K476">
            <v>2800</v>
          </cell>
          <cell r="M476">
            <v>0</v>
          </cell>
        </row>
        <row r="477">
          <cell r="C477" t="str">
            <v>산철쭉H0.4xW0.5</v>
          </cell>
          <cell r="D477">
            <v>1</v>
          </cell>
          <cell r="E477" t="str">
            <v>주</v>
          </cell>
          <cell r="F477">
            <v>3900</v>
          </cell>
          <cell r="G477">
            <v>3900</v>
          </cell>
          <cell r="H477">
            <v>1500</v>
          </cell>
          <cell r="I477">
            <v>1500</v>
          </cell>
          <cell r="J477">
            <v>2400</v>
          </cell>
          <cell r="K477">
            <v>2400</v>
          </cell>
          <cell r="M477">
            <v>0</v>
          </cell>
        </row>
        <row r="478">
          <cell r="C478" t="str">
            <v>산철쭉H0.3xW0.4</v>
          </cell>
          <cell r="D478">
            <v>1</v>
          </cell>
          <cell r="E478" t="str">
            <v>주</v>
          </cell>
          <cell r="F478">
            <v>3300</v>
          </cell>
          <cell r="G478">
            <v>3300</v>
          </cell>
          <cell r="H478">
            <v>1500</v>
          </cell>
          <cell r="I478">
            <v>1500</v>
          </cell>
          <cell r="J478">
            <v>1800</v>
          </cell>
          <cell r="K478">
            <v>1800</v>
          </cell>
          <cell r="M478">
            <v>0</v>
          </cell>
        </row>
        <row r="479">
          <cell r="C479" t="str">
            <v>수수꽃다리H2.0xW1.0</v>
          </cell>
          <cell r="D479">
            <v>1</v>
          </cell>
          <cell r="E479" t="str">
            <v>주</v>
          </cell>
          <cell r="F479">
            <v>20000</v>
          </cell>
          <cell r="G479">
            <v>20000</v>
          </cell>
          <cell r="H479">
            <v>3000</v>
          </cell>
          <cell r="I479">
            <v>3000</v>
          </cell>
          <cell r="J479">
            <v>17000</v>
          </cell>
          <cell r="K479">
            <v>17000</v>
          </cell>
          <cell r="M479">
            <v>0</v>
          </cell>
        </row>
        <row r="480">
          <cell r="C480" t="str">
            <v>수수꽃다리H3.5xR15</v>
          </cell>
          <cell r="D480">
            <v>1</v>
          </cell>
          <cell r="E480" t="str">
            <v>주</v>
          </cell>
          <cell r="F480">
            <v>645000</v>
          </cell>
          <cell r="G480">
            <v>645000</v>
          </cell>
          <cell r="H480">
            <v>45000</v>
          </cell>
          <cell r="I480">
            <v>45000</v>
          </cell>
          <cell r="J480">
            <v>600000</v>
          </cell>
          <cell r="K480">
            <v>600000</v>
          </cell>
          <cell r="M480">
            <v>0</v>
          </cell>
        </row>
        <row r="481">
          <cell r="C481" t="str">
            <v>영산홍H0.4xW0.5</v>
          </cell>
          <cell r="D481">
            <v>1</v>
          </cell>
          <cell r="E481" t="str">
            <v>주</v>
          </cell>
          <cell r="F481">
            <v>4500</v>
          </cell>
          <cell r="G481">
            <v>4500</v>
          </cell>
          <cell r="H481">
            <v>1500</v>
          </cell>
          <cell r="I481">
            <v>1500</v>
          </cell>
          <cell r="J481">
            <v>3000</v>
          </cell>
          <cell r="K481">
            <v>3000</v>
          </cell>
          <cell r="M481">
            <v>0</v>
          </cell>
        </row>
        <row r="482">
          <cell r="C482" t="str">
            <v>영산홍H0.3xW0.4</v>
          </cell>
          <cell r="D482">
            <v>1</v>
          </cell>
          <cell r="E482" t="str">
            <v>주</v>
          </cell>
          <cell r="F482">
            <v>4000</v>
          </cell>
          <cell r="G482">
            <v>4000</v>
          </cell>
          <cell r="H482">
            <v>1500</v>
          </cell>
          <cell r="I482">
            <v>1500</v>
          </cell>
          <cell r="J482">
            <v>2500</v>
          </cell>
          <cell r="K482">
            <v>2500</v>
          </cell>
          <cell r="M482">
            <v>0</v>
          </cell>
        </row>
        <row r="483">
          <cell r="C483" t="str">
            <v>옥매화H1.0xW0.6</v>
          </cell>
          <cell r="D483">
            <v>1</v>
          </cell>
          <cell r="E483" t="str">
            <v>주</v>
          </cell>
          <cell r="F483">
            <v>7500</v>
          </cell>
          <cell r="G483">
            <v>7500</v>
          </cell>
          <cell r="H483">
            <v>2000</v>
          </cell>
          <cell r="I483">
            <v>2000</v>
          </cell>
          <cell r="J483">
            <v>5500</v>
          </cell>
          <cell r="K483">
            <v>5500</v>
          </cell>
          <cell r="M483">
            <v>0</v>
          </cell>
        </row>
        <row r="484">
          <cell r="C484" t="str">
            <v>자산홍H0.4xW0.5</v>
          </cell>
          <cell r="D484">
            <v>1</v>
          </cell>
          <cell r="E484" t="str">
            <v>주</v>
          </cell>
          <cell r="F484">
            <v>5000</v>
          </cell>
          <cell r="G484">
            <v>5000</v>
          </cell>
          <cell r="H484">
            <v>1500</v>
          </cell>
          <cell r="I484">
            <v>1500</v>
          </cell>
          <cell r="J484">
            <v>3500</v>
          </cell>
          <cell r="K484">
            <v>3500</v>
          </cell>
          <cell r="M484">
            <v>0</v>
          </cell>
        </row>
        <row r="485">
          <cell r="C485" t="str">
            <v>자산홍H0.3xW0.3</v>
          </cell>
          <cell r="D485">
            <v>1</v>
          </cell>
          <cell r="E485" t="str">
            <v>주</v>
          </cell>
          <cell r="F485">
            <v>4300</v>
          </cell>
          <cell r="G485">
            <v>4300</v>
          </cell>
          <cell r="H485">
            <v>1500</v>
          </cell>
          <cell r="I485">
            <v>1500</v>
          </cell>
          <cell r="J485">
            <v>2800</v>
          </cell>
          <cell r="K485">
            <v>2800</v>
          </cell>
          <cell r="M485">
            <v>0</v>
          </cell>
        </row>
        <row r="486">
          <cell r="C486" t="str">
            <v>철쭉H1.5xW1.0</v>
          </cell>
          <cell r="D486">
            <v>1</v>
          </cell>
          <cell r="E486" t="str">
            <v>주</v>
          </cell>
          <cell r="F486">
            <v>37000</v>
          </cell>
          <cell r="G486">
            <v>37000</v>
          </cell>
          <cell r="H486">
            <v>2000</v>
          </cell>
          <cell r="I486">
            <v>2000</v>
          </cell>
          <cell r="J486">
            <v>35000</v>
          </cell>
          <cell r="K486">
            <v>35000</v>
          </cell>
          <cell r="M486">
            <v>0</v>
          </cell>
        </row>
        <row r="487">
          <cell r="C487" t="str">
            <v>철쭉H0.4xW0.5</v>
          </cell>
          <cell r="D487">
            <v>1</v>
          </cell>
          <cell r="E487" t="str">
            <v>주</v>
          </cell>
          <cell r="F487">
            <v>5000</v>
          </cell>
          <cell r="G487">
            <v>5000</v>
          </cell>
          <cell r="H487">
            <v>1500</v>
          </cell>
          <cell r="I487">
            <v>1500</v>
          </cell>
          <cell r="J487">
            <v>3500</v>
          </cell>
          <cell r="K487">
            <v>3500</v>
          </cell>
          <cell r="M487">
            <v>0</v>
          </cell>
        </row>
        <row r="488">
          <cell r="C488" t="str">
            <v>진달래H0.5xW0.4</v>
          </cell>
          <cell r="D488">
            <v>1</v>
          </cell>
          <cell r="E488" t="str">
            <v>주</v>
          </cell>
          <cell r="F488">
            <v>3600</v>
          </cell>
          <cell r="G488">
            <v>3600</v>
          </cell>
          <cell r="H488">
            <v>1500</v>
          </cell>
          <cell r="I488">
            <v>1500</v>
          </cell>
          <cell r="J488">
            <v>2100</v>
          </cell>
          <cell r="K488">
            <v>2100</v>
          </cell>
          <cell r="M488">
            <v>0</v>
          </cell>
        </row>
        <row r="489">
          <cell r="C489" t="str">
            <v>조팝나무H1.0xW0.5</v>
          </cell>
          <cell r="D489">
            <v>1</v>
          </cell>
          <cell r="E489" t="str">
            <v>주</v>
          </cell>
          <cell r="F489">
            <v>4800</v>
          </cell>
          <cell r="G489">
            <v>4800</v>
          </cell>
          <cell r="H489">
            <v>2000</v>
          </cell>
          <cell r="I489">
            <v>2000</v>
          </cell>
          <cell r="J489">
            <v>2800</v>
          </cell>
          <cell r="K489">
            <v>2800</v>
          </cell>
          <cell r="M489">
            <v>0</v>
          </cell>
        </row>
        <row r="490">
          <cell r="C490" t="str">
            <v>조팝나무H0.8xW0.4</v>
          </cell>
          <cell r="D490">
            <v>1</v>
          </cell>
          <cell r="E490" t="str">
            <v>주</v>
          </cell>
          <cell r="F490">
            <v>4000</v>
          </cell>
          <cell r="G490">
            <v>4000</v>
          </cell>
          <cell r="H490">
            <v>2000</v>
          </cell>
          <cell r="I490">
            <v>2000</v>
          </cell>
          <cell r="J490">
            <v>2000</v>
          </cell>
          <cell r="K490">
            <v>2000</v>
          </cell>
          <cell r="M490">
            <v>0</v>
          </cell>
        </row>
        <row r="491">
          <cell r="C491" t="str">
            <v>쥐똥나무H1.5xW0.4</v>
          </cell>
          <cell r="D491">
            <v>1</v>
          </cell>
          <cell r="E491" t="str">
            <v>주</v>
          </cell>
          <cell r="F491">
            <v>4000</v>
          </cell>
          <cell r="G491">
            <v>4000</v>
          </cell>
          <cell r="H491">
            <v>2000</v>
          </cell>
          <cell r="I491">
            <v>2000</v>
          </cell>
          <cell r="J491">
            <v>2000</v>
          </cell>
          <cell r="K491">
            <v>2000</v>
          </cell>
          <cell r="M491">
            <v>0</v>
          </cell>
        </row>
        <row r="492">
          <cell r="C492" t="str">
            <v>쥐똥나무H1.2xW0.3</v>
          </cell>
          <cell r="D492">
            <v>1</v>
          </cell>
          <cell r="E492" t="str">
            <v>주</v>
          </cell>
          <cell r="F492">
            <v>3000</v>
          </cell>
          <cell r="G492">
            <v>3000</v>
          </cell>
          <cell r="H492">
            <v>2000</v>
          </cell>
          <cell r="I492">
            <v>2000</v>
          </cell>
          <cell r="J492">
            <v>1000</v>
          </cell>
          <cell r="K492">
            <v>1000</v>
          </cell>
          <cell r="M492">
            <v>0</v>
          </cell>
        </row>
        <row r="493">
          <cell r="C493" t="str">
            <v>해당화H1.2x4가지</v>
          </cell>
          <cell r="D493">
            <v>1</v>
          </cell>
          <cell r="E493" t="str">
            <v>주</v>
          </cell>
          <cell r="F493">
            <v>13000</v>
          </cell>
          <cell r="G493">
            <v>13000</v>
          </cell>
          <cell r="H493">
            <v>2000</v>
          </cell>
          <cell r="I493">
            <v>2000</v>
          </cell>
          <cell r="J493">
            <v>11000</v>
          </cell>
          <cell r="K493">
            <v>11000</v>
          </cell>
          <cell r="M493">
            <v>0</v>
          </cell>
        </row>
        <row r="494">
          <cell r="C494" t="str">
            <v>화살나무H1.0xW0.6</v>
          </cell>
          <cell r="D494">
            <v>1</v>
          </cell>
          <cell r="E494" t="str">
            <v>주</v>
          </cell>
          <cell r="F494">
            <v>14000</v>
          </cell>
          <cell r="G494">
            <v>14000</v>
          </cell>
          <cell r="H494">
            <v>2000</v>
          </cell>
          <cell r="I494">
            <v>2000</v>
          </cell>
          <cell r="J494">
            <v>12000</v>
          </cell>
          <cell r="K494">
            <v>12000</v>
          </cell>
          <cell r="M494">
            <v>0</v>
          </cell>
        </row>
        <row r="495">
          <cell r="C495" t="str">
            <v>황매화H1.2xW0.8</v>
          </cell>
          <cell r="D495">
            <v>1</v>
          </cell>
          <cell r="E495" t="str">
            <v>주</v>
          </cell>
          <cell r="F495">
            <v>7500</v>
          </cell>
          <cell r="G495">
            <v>7500</v>
          </cell>
          <cell r="H495">
            <v>2000</v>
          </cell>
          <cell r="I495">
            <v>2000</v>
          </cell>
          <cell r="J495">
            <v>5500</v>
          </cell>
          <cell r="K495">
            <v>5500</v>
          </cell>
          <cell r="M495">
            <v>0</v>
          </cell>
        </row>
        <row r="496">
          <cell r="C496" t="str">
            <v>황매화H1.0xW0.6</v>
          </cell>
          <cell r="D496">
            <v>1</v>
          </cell>
          <cell r="E496" t="str">
            <v>주</v>
          </cell>
          <cell r="F496">
            <v>5000</v>
          </cell>
          <cell r="G496">
            <v>5000</v>
          </cell>
          <cell r="H496">
            <v>2000</v>
          </cell>
          <cell r="I496">
            <v>2000</v>
          </cell>
          <cell r="J496">
            <v>3000</v>
          </cell>
          <cell r="K496">
            <v>3000</v>
          </cell>
          <cell r="M496">
            <v>0</v>
          </cell>
        </row>
        <row r="497">
          <cell r="C497" t="str">
            <v>흰말채나무H1.2xW0.6</v>
          </cell>
          <cell r="D497">
            <v>1</v>
          </cell>
          <cell r="E497" t="str">
            <v>주</v>
          </cell>
          <cell r="F497">
            <v>4700</v>
          </cell>
          <cell r="G497">
            <v>4700</v>
          </cell>
          <cell r="H497">
            <v>2000</v>
          </cell>
          <cell r="I497">
            <v>2000</v>
          </cell>
          <cell r="J497">
            <v>2700</v>
          </cell>
          <cell r="K497">
            <v>2700</v>
          </cell>
          <cell r="M497">
            <v>0</v>
          </cell>
        </row>
        <row r="498">
          <cell r="C498" t="str">
            <v>구절초3치포트</v>
          </cell>
          <cell r="D498">
            <v>1</v>
          </cell>
          <cell r="E498" t="str">
            <v>본</v>
          </cell>
          <cell r="F498">
            <v>1130</v>
          </cell>
          <cell r="G498">
            <v>1130</v>
          </cell>
          <cell r="H498">
            <v>130</v>
          </cell>
          <cell r="I498">
            <v>130</v>
          </cell>
          <cell r="J498">
            <v>1000</v>
          </cell>
          <cell r="K498">
            <v>1000</v>
          </cell>
          <cell r="M498">
            <v>0</v>
          </cell>
        </row>
        <row r="499">
          <cell r="C499" t="str">
            <v>금낭화4치포트</v>
          </cell>
          <cell r="D499">
            <v>1</v>
          </cell>
          <cell r="E499" t="str">
            <v>본</v>
          </cell>
          <cell r="F499">
            <v>2830</v>
          </cell>
          <cell r="G499">
            <v>2830</v>
          </cell>
          <cell r="H499">
            <v>130</v>
          </cell>
          <cell r="I499">
            <v>130</v>
          </cell>
          <cell r="J499">
            <v>2700</v>
          </cell>
          <cell r="K499">
            <v>2700</v>
          </cell>
          <cell r="M499">
            <v>0</v>
          </cell>
        </row>
        <row r="500">
          <cell r="C500" t="str">
            <v>관중5치포트</v>
          </cell>
          <cell r="D500">
            <v>1</v>
          </cell>
          <cell r="E500" t="str">
            <v>본</v>
          </cell>
          <cell r="F500">
            <v>4930</v>
          </cell>
          <cell r="G500">
            <v>4930</v>
          </cell>
          <cell r="H500">
            <v>130</v>
          </cell>
          <cell r="I500">
            <v>130</v>
          </cell>
          <cell r="J500">
            <v>4800</v>
          </cell>
          <cell r="K500">
            <v>4800</v>
          </cell>
          <cell r="M500">
            <v>0</v>
          </cell>
        </row>
        <row r="501">
          <cell r="C501" t="str">
            <v>꽃잔디3치포트</v>
          </cell>
          <cell r="D501">
            <v>1</v>
          </cell>
          <cell r="E501" t="str">
            <v>본</v>
          </cell>
          <cell r="F501">
            <v>560</v>
          </cell>
          <cell r="G501">
            <v>560</v>
          </cell>
          <cell r="H501">
            <v>130</v>
          </cell>
          <cell r="I501">
            <v>130</v>
          </cell>
          <cell r="J501">
            <v>430</v>
          </cell>
          <cell r="K501">
            <v>430</v>
          </cell>
          <cell r="M501">
            <v>0</v>
          </cell>
        </row>
        <row r="502">
          <cell r="C502" t="str">
            <v>꽃창포4~5분얼</v>
          </cell>
          <cell r="D502">
            <v>1</v>
          </cell>
          <cell r="E502" t="str">
            <v>본</v>
          </cell>
          <cell r="F502">
            <v>2630</v>
          </cell>
          <cell r="G502">
            <v>2630</v>
          </cell>
          <cell r="H502">
            <v>130</v>
          </cell>
          <cell r="I502">
            <v>130</v>
          </cell>
          <cell r="J502">
            <v>2500</v>
          </cell>
          <cell r="K502">
            <v>2500</v>
          </cell>
          <cell r="M502">
            <v>0</v>
          </cell>
        </row>
        <row r="503">
          <cell r="C503" t="str">
            <v>노루오줌4치포트</v>
          </cell>
          <cell r="D503">
            <v>1</v>
          </cell>
          <cell r="E503" t="str">
            <v>본</v>
          </cell>
          <cell r="F503">
            <v>1430</v>
          </cell>
          <cell r="G503">
            <v>1430</v>
          </cell>
          <cell r="H503">
            <v>130</v>
          </cell>
          <cell r="I503">
            <v>130</v>
          </cell>
          <cell r="J503">
            <v>1300</v>
          </cell>
          <cell r="K503">
            <v>1300</v>
          </cell>
          <cell r="M503">
            <v>0</v>
          </cell>
        </row>
        <row r="504">
          <cell r="C504" t="str">
            <v>능소화L4.0xR15</v>
          </cell>
          <cell r="D504">
            <v>1</v>
          </cell>
          <cell r="E504" t="str">
            <v>본</v>
          </cell>
          <cell r="F504">
            <v>595000</v>
          </cell>
          <cell r="G504">
            <v>595000</v>
          </cell>
          <cell r="H504">
            <v>45000</v>
          </cell>
          <cell r="I504">
            <v>45000</v>
          </cell>
          <cell r="J504">
            <v>550000</v>
          </cell>
          <cell r="K504">
            <v>550000</v>
          </cell>
          <cell r="M504">
            <v>0</v>
          </cell>
        </row>
        <row r="505">
          <cell r="C505" t="str">
            <v>담쟁이덩굴L0.4x2-3년생</v>
          </cell>
          <cell r="D505">
            <v>1</v>
          </cell>
          <cell r="E505" t="str">
            <v>본</v>
          </cell>
          <cell r="F505">
            <v>1130</v>
          </cell>
          <cell r="G505">
            <v>1130</v>
          </cell>
          <cell r="H505">
            <v>130</v>
          </cell>
          <cell r="I505">
            <v>130</v>
          </cell>
          <cell r="J505">
            <v>1000</v>
          </cell>
          <cell r="K505">
            <v>1000</v>
          </cell>
          <cell r="M505">
            <v>0</v>
          </cell>
        </row>
        <row r="506">
          <cell r="C506" t="str">
            <v>돌나물3치포트</v>
          </cell>
          <cell r="D506">
            <v>1</v>
          </cell>
          <cell r="E506" t="str">
            <v>본</v>
          </cell>
          <cell r="F506">
            <v>1130</v>
          </cell>
          <cell r="G506">
            <v>1130</v>
          </cell>
          <cell r="H506">
            <v>130</v>
          </cell>
          <cell r="I506">
            <v>130</v>
          </cell>
          <cell r="J506">
            <v>1000</v>
          </cell>
          <cell r="K506">
            <v>1000</v>
          </cell>
          <cell r="M506">
            <v>0</v>
          </cell>
        </row>
        <row r="507">
          <cell r="C507" t="str">
            <v>돌단풍4치포트</v>
          </cell>
          <cell r="D507">
            <v>1</v>
          </cell>
          <cell r="E507" t="str">
            <v>본</v>
          </cell>
          <cell r="F507">
            <v>1430</v>
          </cell>
          <cell r="G507">
            <v>1430</v>
          </cell>
          <cell r="H507">
            <v>130</v>
          </cell>
          <cell r="I507">
            <v>130</v>
          </cell>
          <cell r="J507">
            <v>1300</v>
          </cell>
          <cell r="K507">
            <v>1300</v>
          </cell>
          <cell r="M507">
            <v>0</v>
          </cell>
        </row>
        <row r="508">
          <cell r="C508" t="str">
            <v>등나무L3.5xR8</v>
          </cell>
          <cell r="D508">
            <v>1</v>
          </cell>
          <cell r="E508" t="str">
            <v>본</v>
          </cell>
          <cell r="F508">
            <v>115000</v>
          </cell>
          <cell r="G508">
            <v>115000</v>
          </cell>
          <cell r="H508">
            <v>20000</v>
          </cell>
          <cell r="I508">
            <v>20000</v>
          </cell>
          <cell r="J508">
            <v>95000</v>
          </cell>
          <cell r="K508">
            <v>95000</v>
          </cell>
          <cell r="M508">
            <v>0</v>
          </cell>
        </row>
        <row r="509">
          <cell r="C509" t="str">
            <v>맥문동3~5분얼</v>
          </cell>
          <cell r="D509">
            <v>1</v>
          </cell>
          <cell r="E509" t="str">
            <v>본</v>
          </cell>
          <cell r="F509">
            <v>480</v>
          </cell>
          <cell r="G509">
            <v>480</v>
          </cell>
          <cell r="H509">
            <v>130</v>
          </cell>
          <cell r="I509">
            <v>130</v>
          </cell>
          <cell r="J509">
            <v>350</v>
          </cell>
          <cell r="K509">
            <v>350</v>
          </cell>
          <cell r="M509">
            <v>0</v>
          </cell>
        </row>
        <row r="510">
          <cell r="C510" t="str">
            <v>바위치3치포트</v>
          </cell>
          <cell r="D510">
            <v>1</v>
          </cell>
          <cell r="E510" t="str">
            <v>본</v>
          </cell>
          <cell r="F510">
            <v>1030</v>
          </cell>
          <cell r="G510">
            <v>1030</v>
          </cell>
          <cell r="H510">
            <v>130</v>
          </cell>
          <cell r="I510">
            <v>130</v>
          </cell>
          <cell r="J510">
            <v>900</v>
          </cell>
          <cell r="K510">
            <v>900</v>
          </cell>
          <cell r="M510">
            <v>0</v>
          </cell>
        </row>
        <row r="511">
          <cell r="C511" t="str">
            <v>붓꽃7~10분얼</v>
          </cell>
          <cell r="D511">
            <v>1</v>
          </cell>
          <cell r="E511" t="str">
            <v>본</v>
          </cell>
          <cell r="F511">
            <v>1630</v>
          </cell>
          <cell r="G511">
            <v>1630</v>
          </cell>
          <cell r="H511">
            <v>130</v>
          </cell>
          <cell r="I511">
            <v>130</v>
          </cell>
          <cell r="J511">
            <v>1500</v>
          </cell>
          <cell r="K511">
            <v>1500</v>
          </cell>
          <cell r="M511">
            <v>0</v>
          </cell>
        </row>
        <row r="512">
          <cell r="C512" t="str">
            <v>비비추4~5분얼</v>
          </cell>
          <cell r="D512">
            <v>1</v>
          </cell>
          <cell r="E512" t="str">
            <v>본</v>
          </cell>
          <cell r="F512">
            <v>2130</v>
          </cell>
          <cell r="G512">
            <v>2130</v>
          </cell>
          <cell r="H512">
            <v>130</v>
          </cell>
          <cell r="I512">
            <v>130</v>
          </cell>
          <cell r="J512">
            <v>2000</v>
          </cell>
          <cell r="K512">
            <v>2000</v>
          </cell>
          <cell r="M512">
            <v>0</v>
          </cell>
        </row>
        <row r="513">
          <cell r="C513" t="str">
            <v>비비추2~3분얼</v>
          </cell>
          <cell r="D513">
            <v>1</v>
          </cell>
          <cell r="E513" t="str">
            <v>본</v>
          </cell>
          <cell r="F513">
            <v>1430</v>
          </cell>
          <cell r="G513">
            <v>1430</v>
          </cell>
          <cell r="H513">
            <v>130</v>
          </cell>
          <cell r="I513">
            <v>130</v>
          </cell>
          <cell r="J513">
            <v>1300</v>
          </cell>
          <cell r="K513">
            <v>1300</v>
          </cell>
          <cell r="M513">
            <v>0</v>
          </cell>
        </row>
        <row r="514">
          <cell r="C514" t="str">
            <v>백리향4치포트</v>
          </cell>
          <cell r="D514">
            <v>1</v>
          </cell>
          <cell r="E514" t="str">
            <v>본</v>
          </cell>
          <cell r="F514">
            <v>1930</v>
          </cell>
          <cell r="G514">
            <v>1930</v>
          </cell>
          <cell r="H514">
            <v>130</v>
          </cell>
          <cell r="I514">
            <v>130</v>
          </cell>
          <cell r="J514">
            <v>1800</v>
          </cell>
          <cell r="K514">
            <v>1800</v>
          </cell>
          <cell r="M514">
            <v>0</v>
          </cell>
        </row>
        <row r="515">
          <cell r="C515" t="str">
            <v>사사4치포트</v>
          </cell>
          <cell r="D515">
            <v>1</v>
          </cell>
          <cell r="E515" t="str">
            <v>본</v>
          </cell>
          <cell r="F515">
            <v>1930</v>
          </cell>
          <cell r="G515">
            <v>1930</v>
          </cell>
          <cell r="H515">
            <v>130</v>
          </cell>
          <cell r="I515">
            <v>130</v>
          </cell>
          <cell r="J515">
            <v>1800</v>
          </cell>
          <cell r="K515">
            <v>1800</v>
          </cell>
          <cell r="M515">
            <v>0</v>
          </cell>
        </row>
        <row r="516">
          <cell r="C516" t="str">
            <v>수호초4치포트</v>
          </cell>
          <cell r="D516">
            <v>1</v>
          </cell>
          <cell r="E516" t="str">
            <v>본</v>
          </cell>
          <cell r="F516">
            <v>1930</v>
          </cell>
          <cell r="G516">
            <v>1930</v>
          </cell>
          <cell r="H516">
            <v>130</v>
          </cell>
          <cell r="I516">
            <v>130</v>
          </cell>
          <cell r="J516">
            <v>1800</v>
          </cell>
          <cell r="K516">
            <v>1800</v>
          </cell>
          <cell r="M516">
            <v>0</v>
          </cell>
        </row>
        <row r="517">
          <cell r="C517" t="str">
            <v>수선화개화구</v>
          </cell>
          <cell r="D517">
            <v>1</v>
          </cell>
          <cell r="E517" t="str">
            <v>본</v>
          </cell>
          <cell r="F517">
            <v>1930</v>
          </cell>
          <cell r="G517">
            <v>1930</v>
          </cell>
          <cell r="H517">
            <v>130</v>
          </cell>
          <cell r="I517">
            <v>130</v>
          </cell>
          <cell r="J517">
            <v>1800</v>
          </cell>
          <cell r="K517">
            <v>1800</v>
          </cell>
          <cell r="M517">
            <v>0</v>
          </cell>
        </row>
        <row r="518">
          <cell r="C518" t="str">
            <v>아이비3치포트</v>
          </cell>
          <cell r="D518">
            <v>1</v>
          </cell>
          <cell r="E518" t="str">
            <v>본</v>
          </cell>
          <cell r="F518">
            <v>2630</v>
          </cell>
          <cell r="G518">
            <v>2630</v>
          </cell>
          <cell r="H518">
            <v>130</v>
          </cell>
          <cell r="I518">
            <v>130</v>
          </cell>
          <cell r="J518">
            <v>2500</v>
          </cell>
          <cell r="K518">
            <v>2500</v>
          </cell>
          <cell r="M518">
            <v>0</v>
          </cell>
        </row>
        <row r="519">
          <cell r="C519" t="str">
            <v>아주가4치포트</v>
          </cell>
          <cell r="D519">
            <v>1</v>
          </cell>
          <cell r="E519" t="str">
            <v>본</v>
          </cell>
          <cell r="F519">
            <v>1130</v>
          </cell>
          <cell r="G519">
            <v>1130</v>
          </cell>
          <cell r="H519">
            <v>130</v>
          </cell>
          <cell r="I519">
            <v>130</v>
          </cell>
          <cell r="J519">
            <v>1000</v>
          </cell>
          <cell r="K519">
            <v>1000</v>
          </cell>
          <cell r="M519">
            <v>0</v>
          </cell>
        </row>
        <row r="520">
          <cell r="C520" t="str">
            <v>옥잠화2~3분얼</v>
          </cell>
          <cell r="D520">
            <v>1</v>
          </cell>
          <cell r="E520" t="str">
            <v>본</v>
          </cell>
          <cell r="F520">
            <v>2130</v>
          </cell>
          <cell r="G520">
            <v>2130</v>
          </cell>
          <cell r="H520">
            <v>130</v>
          </cell>
          <cell r="I520">
            <v>130</v>
          </cell>
          <cell r="J520">
            <v>2000</v>
          </cell>
          <cell r="K520">
            <v>2000</v>
          </cell>
          <cell r="M520">
            <v>0</v>
          </cell>
        </row>
        <row r="521">
          <cell r="C521" t="str">
            <v>영춘화H0.6x3가지</v>
          </cell>
          <cell r="D521">
            <v>1</v>
          </cell>
          <cell r="E521" t="str">
            <v>본</v>
          </cell>
          <cell r="F521">
            <v>2830</v>
          </cell>
          <cell r="G521">
            <v>2830</v>
          </cell>
          <cell r="H521">
            <v>130</v>
          </cell>
          <cell r="I521">
            <v>130</v>
          </cell>
          <cell r="J521">
            <v>2700</v>
          </cell>
          <cell r="K521">
            <v>2700</v>
          </cell>
          <cell r="M521">
            <v>0</v>
          </cell>
        </row>
        <row r="522">
          <cell r="C522" t="str">
            <v>유카H0.6xW0.4</v>
          </cell>
          <cell r="D522">
            <v>1</v>
          </cell>
          <cell r="E522" t="str">
            <v>본</v>
          </cell>
          <cell r="F522">
            <v>10500</v>
          </cell>
          <cell r="G522">
            <v>10500</v>
          </cell>
          <cell r="H522">
            <v>1500</v>
          </cell>
          <cell r="I522">
            <v>1500</v>
          </cell>
          <cell r="J522">
            <v>9000</v>
          </cell>
          <cell r="K522">
            <v>9000</v>
          </cell>
          <cell r="M522">
            <v>0</v>
          </cell>
        </row>
        <row r="523">
          <cell r="C523" t="str">
            <v>원추리2~3분얼</v>
          </cell>
          <cell r="D523">
            <v>1</v>
          </cell>
          <cell r="E523" t="str">
            <v>본</v>
          </cell>
          <cell r="F523">
            <v>1330</v>
          </cell>
          <cell r="G523">
            <v>1330</v>
          </cell>
          <cell r="H523">
            <v>130</v>
          </cell>
          <cell r="I523">
            <v>130</v>
          </cell>
          <cell r="J523">
            <v>1200</v>
          </cell>
          <cell r="K523">
            <v>1200</v>
          </cell>
          <cell r="M523">
            <v>0</v>
          </cell>
        </row>
        <row r="524">
          <cell r="C524" t="str">
            <v>인동덩굴L0.4,2-3년생</v>
          </cell>
          <cell r="D524">
            <v>1</v>
          </cell>
          <cell r="E524" t="str">
            <v>본</v>
          </cell>
          <cell r="F524">
            <v>3630</v>
          </cell>
          <cell r="G524">
            <v>3630</v>
          </cell>
          <cell r="H524">
            <v>130</v>
          </cell>
          <cell r="I524">
            <v>130</v>
          </cell>
          <cell r="J524">
            <v>3500</v>
          </cell>
          <cell r="K524">
            <v>3500</v>
          </cell>
          <cell r="M524">
            <v>0</v>
          </cell>
        </row>
        <row r="525">
          <cell r="C525" t="str">
            <v>작약H0.5x7분얼</v>
          </cell>
          <cell r="D525">
            <v>1</v>
          </cell>
          <cell r="E525" t="str">
            <v>본</v>
          </cell>
          <cell r="F525">
            <v>4500</v>
          </cell>
          <cell r="G525">
            <v>4500</v>
          </cell>
          <cell r="H525">
            <v>1500</v>
          </cell>
          <cell r="I525">
            <v>1500</v>
          </cell>
          <cell r="J525">
            <v>3000</v>
          </cell>
          <cell r="K525">
            <v>3000</v>
          </cell>
          <cell r="M525">
            <v>0</v>
          </cell>
        </row>
        <row r="526">
          <cell r="C526" t="str">
            <v>장미3년생,2지</v>
          </cell>
          <cell r="D526">
            <v>1</v>
          </cell>
          <cell r="E526" t="str">
            <v>본</v>
          </cell>
          <cell r="F526">
            <v>3700</v>
          </cell>
          <cell r="G526">
            <v>3700</v>
          </cell>
          <cell r="H526">
            <v>1500</v>
          </cell>
          <cell r="I526">
            <v>1500</v>
          </cell>
          <cell r="J526">
            <v>2200</v>
          </cell>
          <cell r="K526">
            <v>2200</v>
          </cell>
          <cell r="M526">
            <v>0</v>
          </cell>
        </row>
        <row r="527">
          <cell r="C527" t="str">
            <v>조릿대H0.4x5가지</v>
          </cell>
          <cell r="D527">
            <v>1</v>
          </cell>
          <cell r="E527" t="str">
            <v>본</v>
          </cell>
          <cell r="F527">
            <v>3600</v>
          </cell>
          <cell r="G527">
            <v>3600</v>
          </cell>
          <cell r="H527">
            <v>1500</v>
          </cell>
          <cell r="I527">
            <v>1500</v>
          </cell>
          <cell r="J527">
            <v>2100</v>
          </cell>
          <cell r="K527">
            <v>2100</v>
          </cell>
          <cell r="M527">
            <v>0</v>
          </cell>
        </row>
        <row r="528">
          <cell r="C528" t="str">
            <v>자연석쌓기동전면의자</v>
          </cell>
          <cell r="D528">
            <v>1</v>
          </cell>
          <cell r="E528" t="str">
            <v>Ton</v>
          </cell>
          <cell r="F528">
            <v>360000</v>
          </cell>
          <cell r="G528">
            <v>360000</v>
          </cell>
          <cell r="H528">
            <v>60000</v>
          </cell>
          <cell r="I528">
            <v>60000</v>
          </cell>
          <cell r="J528">
            <v>300000</v>
          </cell>
          <cell r="K528">
            <v>300000</v>
          </cell>
          <cell r="M528">
            <v>0</v>
          </cell>
        </row>
        <row r="529">
          <cell r="C529" t="str">
            <v>잔디(평떼)0.3x0.3x0.03</v>
          </cell>
          <cell r="D529">
            <v>1</v>
          </cell>
          <cell r="E529" t="str">
            <v>m2</v>
          </cell>
          <cell r="F529">
            <v>4400</v>
          </cell>
          <cell r="G529">
            <v>4400</v>
          </cell>
          <cell r="H529">
            <v>2100</v>
          </cell>
          <cell r="I529">
            <v>2100</v>
          </cell>
          <cell r="J529">
            <v>2300</v>
          </cell>
          <cell r="K529">
            <v>2300</v>
          </cell>
          <cell r="M529">
            <v>0</v>
          </cell>
        </row>
        <row r="530">
          <cell r="C530" t="str">
            <v>지주목이각</v>
          </cell>
          <cell r="D530">
            <v>1</v>
          </cell>
          <cell r="E530" t="str">
            <v>조</v>
          </cell>
          <cell r="F530">
            <v>3800</v>
          </cell>
          <cell r="G530">
            <v>3800</v>
          </cell>
          <cell r="H530">
            <v>0</v>
          </cell>
          <cell r="I530">
            <v>0</v>
          </cell>
          <cell r="J530">
            <v>3800</v>
          </cell>
          <cell r="K530">
            <v>3800</v>
          </cell>
          <cell r="M530">
            <v>0</v>
          </cell>
        </row>
        <row r="531">
          <cell r="C531" t="str">
            <v>지주목삼발이소형</v>
          </cell>
          <cell r="D531">
            <v>1</v>
          </cell>
          <cell r="E531" t="str">
            <v>조</v>
          </cell>
          <cell r="F531">
            <v>4500</v>
          </cell>
          <cell r="G531">
            <v>4500</v>
          </cell>
          <cell r="H531">
            <v>0</v>
          </cell>
          <cell r="I531">
            <v>0</v>
          </cell>
          <cell r="J531">
            <v>4500</v>
          </cell>
          <cell r="K531">
            <v>4500</v>
          </cell>
          <cell r="M531">
            <v>0</v>
          </cell>
        </row>
        <row r="532">
          <cell r="C532" t="str">
            <v>지주목삼발이대형</v>
          </cell>
          <cell r="D532">
            <v>1</v>
          </cell>
          <cell r="E532" t="str">
            <v>조</v>
          </cell>
          <cell r="F532">
            <v>6500</v>
          </cell>
          <cell r="G532">
            <v>6500</v>
          </cell>
          <cell r="H532">
            <v>0</v>
          </cell>
          <cell r="I532">
            <v>0</v>
          </cell>
          <cell r="J532">
            <v>6500</v>
          </cell>
          <cell r="K532">
            <v>6500</v>
          </cell>
          <cell r="M532">
            <v>0</v>
          </cell>
        </row>
        <row r="533">
          <cell r="C533" t="str">
            <v>지주목철재지주대</v>
          </cell>
          <cell r="D533">
            <v>1</v>
          </cell>
          <cell r="E533" t="str">
            <v>조</v>
          </cell>
          <cell r="F533">
            <v>15000</v>
          </cell>
          <cell r="G533">
            <v>15000</v>
          </cell>
          <cell r="H533">
            <v>0</v>
          </cell>
          <cell r="I533">
            <v>0</v>
          </cell>
          <cell r="J533">
            <v>15000</v>
          </cell>
          <cell r="K533">
            <v>15000</v>
          </cell>
          <cell r="M533">
            <v>0</v>
          </cell>
        </row>
        <row r="534">
          <cell r="C534" t="str">
            <v>부엽토유기질비료</v>
          </cell>
          <cell r="D534">
            <v>1</v>
          </cell>
          <cell r="E534" t="str">
            <v>kg</v>
          </cell>
          <cell r="F534">
            <v>180</v>
          </cell>
          <cell r="G534">
            <v>180</v>
          </cell>
          <cell r="H534">
            <v>0</v>
          </cell>
          <cell r="I534">
            <v>0</v>
          </cell>
          <cell r="J534">
            <v>180</v>
          </cell>
          <cell r="K534">
            <v>180</v>
          </cell>
          <cell r="M534">
            <v>0</v>
          </cell>
        </row>
        <row r="535">
          <cell r="C535" t="e">
            <v>#VALUE!</v>
          </cell>
        </row>
      </sheetData>
      <sheetData sheetId="1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내역"/>
      <sheetName val="공잡비"/>
      <sheetName val="변1예정"/>
      <sheetName val="변1잡"/>
      <sheetName val="2000전체분"/>
      <sheetName val="2000전체잡비"/>
      <sheetName val="2000년1차"/>
      <sheetName val="2000년1차잡비"/>
      <sheetName val="신규단가"/>
      <sheetName val="단가리스트"/>
      <sheetName val="입력"/>
      <sheetName val="Sheet1"/>
      <sheetName val="STANDARD"/>
      <sheetName val="약품공급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댓가"/>
      <sheetName val="댓가-1"/>
      <sheetName val="적산-운반"/>
      <sheetName val="운용비"/>
      <sheetName val="97노임"/>
      <sheetName val="노무"/>
      <sheetName val="기초산출조사"/>
      <sheetName val="재료"/>
      <sheetName val="산출총괄"/>
      <sheetName val="대가총괄"/>
      <sheetName val="원가계산(C)"/>
      <sheetName val="갑지(c)"/>
      <sheetName val="(C)내역서"/>
      <sheetName val="원가계산(A)"/>
      <sheetName val="갑지(a)"/>
      <sheetName val="(A)내역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">
          <cell r="F4">
            <v>0</v>
          </cell>
          <cell r="H4">
            <v>0</v>
          </cell>
          <cell r="J4">
            <v>0</v>
          </cell>
          <cell r="K4">
            <v>0</v>
          </cell>
        </row>
        <row r="5">
          <cell r="F5">
            <v>0</v>
          </cell>
          <cell r="H5">
            <v>0</v>
          </cell>
          <cell r="J5">
            <v>0</v>
          </cell>
          <cell r="K5">
            <v>0</v>
          </cell>
        </row>
        <row r="6">
          <cell r="F6">
            <v>73604593</v>
          </cell>
          <cell r="H6">
            <v>216640258</v>
          </cell>
          <cell r="J6">
            <v>98712358</v>
          </cell>
          <cell r="K6">
            <v>388957209</v>
          </cell>
        </row>
        <row r="7">
          <cell r="F7">
            <v>0</v>
          </cell>
          <cell r="H7">
            <v>0</v>
          </cell>
          <cell r="J7">
            <v>0</v>
          </cell>
          <cell r="K7">
            <v>0</v>
          </cell>
        </row>
        <row r="8">
          <cell r="F8">
            <v>10244531</v>
          </cell>
          <cell r="H8">
            <v>393302784</v>
          </cell>
          <cell r="J8">
            <v>298171241</v>
          </cell>
          <cell r="K8">
            <v>701718556</v>
          </cell>
        </row>
        <row r="9">
          <cell r="F9">
            <v>0</v>
          </cell>
          <cell r="H9">
            <v>0</v>
          </cell>
          <cell r="J9">
            <v>0</v>
          </cell>
          <cell r="K9">
            <v>0</v>
          </cell>
        </row>
        <row r="10">
          <cell r="F10">
            <v>0</v>
          </cell>
          <cell r="H10">
            <v>12217870</v>
          </cell>
          <cell r="J10">
            <v>25254380</v>
          </cell>
          <cell r="K10">
            <v>37472250</v>
          </cell>
        </row>
        <row r="11">
          <cell r="F11">
            <v>0</v>
          </cell>
          <cell r="H11">
            <v>0</v>
          </cell>
          <cell r="J11">
            <v>0</v>
          </cell>
          <cell r="K11">
            <v>0</v>
          </cell>
        </row>
        <row r="12">
          <cell r="F12">
            <v>83849124</v>
          </cell>
          <cell r="H12">
            <v>622160912</v>
          </cell>
          <cell r="J12">
            <v>422137979</v>
          </cell>
          <cell r="K12">
            <v>1128148015</v>
          </cell>
        </row>
        <row r="13">
          <cell r="F13">
            <v>0</v>
          </cell>
          <cell r="H13">
            <v>0</v>
          </cell>
          <cell r="J13">
            <v>0</v>
          </cell>
          <cell r="K13">
            <v>0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87102500</v>
          </cell>
        </row>
        <row r="15">
          <cell r="F15">
            <v>0</v>
          </cell>
          <cell r="H15">
            <v>0</v>
          </cell>
          <cell r="J15">
            <v>0</v>
          </cell>
          <cell r="K15">
            <v>0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44572900</v>
          </cell>
        </row>
        <row r="17">
          <cell r="F17">
            <v>0</v>
          </cell>
          <cell r="H17">
            <v>0</v>
          </cell>
          <cell r="J17">
            <v>0</v>
          </cell>
          <cell r="K17">
            <v>0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1259823415</v>
          </cell>
        </row>
        <row r="19">
          <cell r="F19">
            <v>0</v>
          </cell>
          <cell r="H19">
            <v>0</v>
          </cell>
          <cell r="J19">
            <v>0</v>
          </cell>
          <cell r="K19">
            <v>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62991100</v>
          </cell>
        </row>
        <row r="21">
          <cell r="F21">
            <v>0</v>
          </cell>
          <cell r="H21">
            <v>0</v>
          </cell>
          <cell r="J21">
            <v>0</v>
          </cell>
          <cell r="K21">
            <v>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1322814515</v>
          </cell>
        </row>
        <row r="23">
          <cell r="F23">
            <v>0</v>
          </cell>
          <cell r="H23">
            <v>0</v>
          </cell>
          <cell r="J23">
            <v>0</v>
          </cell>
          <cell r="K23">
            <v>0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185802569</v>
          </cell>
        </row>
        <row r="25">
          <cell r="F25">
            <v>0</v>
          </cell>
          <cell r="H25">
            <v>0</v>
          </cell>
          <cell r="J25">
            <v>0</v>
          </cell>
          <cell r="K25">
            <v>0</v>
          </cell>
        </row>
        <row r="26">
          <cell r="F26">
            <v>0</v>
          </cell>
          <cell r="H26">
            <v>0</v>
          </cell>
          <cell r="J26">
            <v>0</v>
          </cell>
          <cell r="K26">
            <v>69830452</v>
          </cell>
        </row>
        <row r="27">
          <cell r="F27">
            <v>0</v>
          </cell>
          <cell r="H27">
            <v>0</v>
          </cell>
          <cell r="J27">
            <v>0</v>
          </cell>
          <cell r="K27">
            <v>0</v>
          </cell>
        </row>
        <row r="28">
          <cell r="F28">
            <v>0</v>
          </cell>
          <cell r="H28">
            <v>0</v>
          </cell>
          <cell r="J28">
            <v>0</v>
          </cell>
          <cell r="K28">
            <v>1578447536</v>
          </cell>
        </row>
        <row r="29">
          <cell r="F29">
            <v>0</v>
          </cell>
          <cell r="H29">
            <v>0</v>
          </cell>
          <cell r="J29">
            <v>0</v>
          </cell>
          <cell r="K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K30">
            <v>157844754</v>
          </cell>
        </row>
        <row r="31">
          <cell r="F31">
            <v>0</v>
          </cell>
          <cell r="H31">
            <v>0</v>
          </cell>
          <cell r="J31">
            <v>0</v>
          </cell>
          <cell r="K31">
            <v>0</v>
          </cell>
        </row>
        <row r="32">
          <cell r="F32">
            <v>0</v>
          </cell>
          <cell r="H32">
            <v>0</v>
          </cell>
          <cell r="J32">
            <v>0</v>
          </cell>
          <cell r="K32">
            <v>3780000</v>
          </cell>
        </row>
        <row r="33">
          <cell r="F33">
            <v>0</v>
          </cell>
          <cell r="H33">
            <v>0</v>
          </cell>
          <cell r="J33">
            <v>0</v>
          </cell>
          <cell r="K33">
            <v>0</v>
          </cell>
        </row>
        <row r="34">
          <cell r="F34">
            <v>0</v>
          </cell>
          <cell r="H34">
            <v>0</v>
          </cell>
          <cell r="J34">
            <v>0</v>
          </cell>
          <cell r="K34">
            <v>10027710</v>
          </cell>
        </row>
        <row r="35">
          <cell r="F35">
            <v>0</v>
          </cell>
          <cell r="H35">
            <v>0</v>
          </cell>
          <cell r="J35">
            <v>0</v>
          </cell>
          <cell r="K35">
            <v>0</v>
          </cell>
        </row>
        <row r="36">
          <cell r="F36">
            <v>0</v>
          </cell>
          <cell r="H36">
            <v>0</v>
          </cell>
          <cell r="J36">
            <v>0</v>
          </cell>
          <cell r="K36">
            <v>1750100000</v>
          </cell>
        </row>
        <row r="37">
          <cell r="F37">
            <v>0</v>
          </cell>
          <cell r="H37">
            <v>0</v>
          </cell>
          <cell r="J37">
            <v>0</v>
          </cell>
          <cell r="K37">
            <v>0</v>
          </cell>
        </row>
        <row r="38">
          <cell r="F38">
            <v>0</v>
          </cell>
          <cell r="H38">
            <v>0</v>
          </cell>
          <cell r="J38">
            <v>0</v>
          </cell>
          <cell r="K38">
            <v>146810480</v>
          </cell>
        </row>
        <row r="39">
          <cell r="F39">
            <v>0</v>
          </cell>
          <cell r="H39">
            <v>0</v>
          </cell>
          <cell r="J39">
            <v>0</v>
          </cell>
          <cell r="K39">
            <v>0</v>
          </cell>
        </row>
        <row r="40">
          <cell r="F40">
            <v>0</v>
          </cell>
          <cell r="H40">
            <v>0</v>
          </cell>
          <cell r="J40">
            <v>0</v>
          </cell>
          <cell r="K40">
            <v>1896910480</v>
          </cell>
        </row>
        <row r="41">
          <cell r="F41">
            <v>0</v>
          </cell>
          <cell r="H41">
            <v>0</v>
          </cell>
          <cell r="J41">
            <v>0</v>
          </cell>
          <cell r="K41">
            <v>0</v>
          </cell>
        </row>
        <row r="42">
          <cell r="F42">
            <v>0</v>
          </cell>
          <cell r="H42">
            <v>0</v>
          </cell>
          <cell r="J42">
            <v>0</v>
          </cell>
          <cell r="K42">
            <v>0</v>
          </cell>
        </row>
        <row r="43">
          <cell r="F43">
            <v>0</v>
          </cell>
          <cell r="H43">
            <v>0</v>
          </cell>
          <cell r="J43">
            <v>0</v>
          </cell>
          <cell r="K43">
            <v>0</v>
          </cell>
        </row>
        <row r="44">
          <cell r="F44">
            <v>0</v>
          </cell>
          <cell r="H44">
            <v>0</v>
          </cell>
          <cell r="J44">
            <v>0</v>
          </cell>
          <cell r="K44">
            <v>0</v>
          </cell>
        </row>
        <row r="45">
          <cell r="F45">
            <v>0</v>
          </cell>
          <cell r="H45">
            <v>0</v>
          </cell>
          <cell r="J45">
            <v>0</v>
          </cell>
          <cell r="K45">
            <v>0</v>
          </cell>
        </row>
        <row r="46">
          <cell r="F46">
            <v>0</v>
          </cell>
          <cell r="H46">
            <v>0</v>
          </cell>
          <cell r="J46">
            <v>0</v>
          </cell>
          <cell r="K46">
            <v>0</v>
          </cell>
        </row>
        <row r="47">
          <cell r="F47">
            <v>0</v>
          </cell>
          <cell r="H47">
            <v>0</v>
          </cell>
          <cell r="J47">
            <v>0</v>
          </cell>
          <cell r="K47">
            <v>0</v>
          </cell>
        </row>
        <row r="48">
          <cell r="F48">
            <v>0</v>
          </cell>
          <cell r="H48">
            <v>0</v>
          </cell>
          <cell r="J48">
            <v>0</v>
          </cell>
          <cell r="K48">
            <v>0</v>
          </cell>
        </row>
        <row r="49">
          <cell r="F49">
            <v>0</v>
          </cell>
          <cell r="H49">
            <v>0</v>
          </cell>
          <cell r="J49">
            <v>0</v>
          </cell>
          <cell r="K49">
            <v>0</v>
          </cell>
        </row>
        <row r="50">
          <cell r="F50">
            <v>0</v>
          </cell>
          <cell r="H50">
            <v>0</v>
          </cell>
          <cell r="J50">
            <v>0</v>
          </cell>
          <cell r="K50">
            <v>0</v>
          </cell>
        </row>
        <row r="51">
          <cell r="F51">
            <v>0</v>
          </cell>
          <cell r="H51">
            <v>0</v>
          </cell>
          <cell r="J51">
            <v>0</v>
          </cell>
          <cell r="K51">
            <v>0</v>
          </cell>
        </row>
        <row r="52">
          <cell r="F52">
            <v>0</v>
          </cell>
          <cell r="H52">
            <v>0</v>
          </cell>
          <cell r="J52">
            <v>0</v>
          </cell>
          <cell r="K52">
            <v>0</v>
          </cell>
        </row>
        <row r="53">
          <cell r="F53">
            <v>0</v>
          </cell>
          <cell r="H53">
            <v>0</v>
          </cell>
          <cell r="J53">
            <v>0</v>
          </cell>
          <cell r="K53">
            <v>0</v>
          </cell>
        </row>
        <row r="54">
          <cell r="F54">
            <v>0</v>
          </cell>
          <cell r="H54">
            <v>0</v>
          </cell>
          <cell r="J54">
            <v>0</v>
          </cell>
          <cell r="K54">
            <v>0</v>
          </cell>
        </row>
        <row r="55">
          <cell r="F55">
            <v>0</v>
          </cell>
          <cell r="H55">
            <v>0</v>
          </cell>
          <cell r="J55">
            <v>0</v>
          </cell>
          <cell r="K55">
            <v>0</v>
          </cell>
        </row>
        <row r="56">
          <cell r="F56">
            <v>0</v>
          </cell>
          <cell r="H56">
            <v>0</v>
          </cell>
          <cell r="J56">
            <v>0</v>
          </cell>
          <cell r="K56">
            <v>0</v>
          </cell>
        </row>
        <row r="57">
          <cell r="F57">
            <v>0</v>
          </cell>
          <cell r="H57">
            <v>0</v>
          </cell>
          <cell r="J57">
            <v>0</v>
          </cell>
          <cell r="K57">
            <v>0</v>
          </cell>
        </row>
        <row r="58">
          <cell r="F58">
            <v>0</v>
          </cell>
          <cell r="H58">
            <v>0</v>
          </cell>
          <cell r="J58">
            <v>0</v>
          </cell>
          <cell r="K58">
            <v>0</v>
          </cell>
        </row>
        <row r="59">
          <cell r="F59">
            <v>0</v>
          </cell>
          <cell r="H59">
            <v>0</v>
          </cell>
          <cell r="J59">
            <v>0</v>
          </cell>
          <cell r="K59">
            <v>0</v>
          </cell>
        </row>
        <row r="60">
          <cell r="F60">
            <v>0</v>
          </cell>
          <cell r="H60">
            <v>0</v>
          </cell>
          <cell r="J60">
            <v>0</v>
          </cell>
          <cell r="K60">
            <v>0</v>
          </cell>
        </row>
        <row r="61">
          <cell r="F61">
            <v>0</v>
          </cell>
          <cell r="H61">
            <v>0</v>
          </cell>
          <cell r="J61">
            <v>0</v>
          </cell>
          <cell r="K61">
            <v>0</v>
          </cell>
        </row>
        <row r="62">
          <cell r="F62">
            <v>0</v>
          </cell>
          <cell r="H62">
            <v>0</v>
          </cell>
          <cell r="J62">
            <v>0</v>
          </cell>
          <cell r="K62">
            <v>0</v>
          </cell>
        </row>
        <row r="63">
          <cell r="F63">
            <v>0</v>
          </cell>
          <cell r="H63">
            <v>0</v>
          </cell>
          <cell r="J63">
            <v>0</v>
          </cell>
          <cell r="K63">
            <v>0</v>
          </cell>
        </row>
        <row r="64">
          <cell r="F64">
            <v>0</v>
          </cell>
          <cell r="H64">
            <v>0</v>
          </cell>
          <cell r="J64">
            <v>0</v>
          </cell>
          <cell r="K64">
            <v>0</v>
          </cell>
        </row>
        <row r="65">
          <cell r="F65">
            <v>0</v>
          </cell>
          <cell r="H65">
            <v>0</v>
          </cell>
          <cell r="J65">
            <v>0</v>
          </cell>
          <cell r="K65">
            <v>0</v>
          </cell>
        </row>
        <row r="66">
          <cell r="F66">
            <v>0</v>
          </cell>
          <cell r="H66">
            <v>0</v>
          </cell>
          <cell r="J66">
            <v>0</v>
          </cell>
          <cell r="K66">
            <v>0</v>
          </cell>
        </row>
        <row r="67">
          <cell r="F67">
            <v>0</v>
          </cell>
          <cell r="H67">
            <v>0</v>
          </cell>
          <cell r="J67">
            <v>0</v>
          </cell>
          <cell r="K67">
            <v>0</v>
          </cell>
        </row>
        <row r="68">
          <cell r="F68">
            <v>0</v>
          </cell>
          <cell r="H68">
            <v>0</v>
          </cell>
          <cell r="J68">
            <v>0</v>
          </cell>
          <cell r="K68">
            <v>0</v>
          </cell>
        </row>
        <row r="69">
          <cell r="F69">
            <v>0</v>
          </cell>
          <cell r="H69">
            <v>0</v>
          </cell>
          <cell r="J69">
            <v>0</v>
          </cell>
          <cell r="K69">
            <v>0</v>
          </cell>
        </row>
        <row r="70">
          <cell r="F70">
            <v>0</v>
          </cell>
          <cell r="H70">
            <v>0</v>
          </cell>
          <cell r="J70">
            <v>0</v>
          </cell>
          <cell r="K70">
            <v>0</v>
          </cell>
        </row>
        <row r="71">
          <cell r="F71">
            <v>0</v>
          </cell>
          <cell r="H71">
            <v>0</v>
          </cell>
          <cell r="J71">
            <v>0</v>
          </cell>
          <cell r="K71">
            <v>0</v>
          </cell>
        </row>
        <row r="74">
          <cell r="E74">
            <v>648</v>
          </cell>
          <cell r="F74">
            <v>972000</v>
          </cell>
          <cell r="G74">
            <v>531</v>
          </cell>
          <cell r="H74">
            <v>796500</v>
          </cell>
          <cell r="I74">
            <v>66</v>
          </cell>
          <cell r="J74">
            <v>99000</v>
          </cell>
          <cell r="K74">
            <v>1867500</v>
          </cell>
          <cell r="L74" t="str">
            <v>27호표</v>
          </cell>
        </row>
        <row r="75">
          <cell r="F75">
            <v>0</v>
          </cell>
          <cell r="H75">
            <v>0</v>
          </cell>
          <cell r="J75">
            <v>0</v>
          </cell>
          <cell r="K75">
            <v>0</v>
          </cell>
        </row>
        <row r="76">
          <cell r="E76">
            <v>721</v>
          </cell>
          <cell r="F76">
            <v>21630</v>
          </cell>
          <cell r="G76">
            <v>559</v>
          </cell>
          <cell r="H76">
            <v>16770</v>
          </cell>
          <cell r="I76">
            <v>67</v>
          </cell>
          <cell r="J76">
            <v>2010</v>
          </cell>
          <cell r="K76">
            <v>40410</v>
          </cell>
          <cell r="L76" t="str">
            <v>26호표</v>
          </cell>
        </row>
        <row r="77">
          <cell r="F77">
            <v>0</v>
          </cell>
          <cell r="H77">
            <v>0</v>
          </cell>
          <cell r="J77">
            <v>0</v>
          </cell>
          <cell r="K77">
            <v>0</v>
          </cell>
        </row>
        <row r="78">
          <cell r="E78">
            <v>5859</v>
          </cell>
          <cell r="F78">
            <v>585900</v>
          </cell>
          <cell r="G78">
            <v>117196</v>
          </cell>
          <cell r="H78">
            <v>11719600</v>
          </cell>
          <cell r="I78">
            <v>0</v>
          </cell>
          <cell r="J78">
            <v>0</v>
          </cell>
          <cell r="K78">
            <v>12305500</v>
          </cell>
          <cell r="L78" t="str">
            <v>14호표</v>
          </cell>
        </row>
        <row r="79">
          <cell r="F79">
            <v>0</v>
          </cell>
          <cell r="H79">
            <v>0</v>
          </cell>
          <cell r="J79">
            <v>0</v>
          </cell>
          <cell r="K79">
            <v>0</v>
          </cell>
        </row>
        <row r="80">
          <cell r="E80">
            <v>902</v>
          </cell>
          <cell r="F80">
            <v>90200</v>
          </cell>
          <cell r="G80">
            <v>6664</v>
          </cell>
          <cell r="H80">
            <v>666400</v>
          </cell>
          <cell r="I80">
            <v>3495</v>
          </cell>
          <cell r="J80">
            <v>349500</v>
          </cell>
          <cell r="K80">
            <v>1106100</v>
          </cell>
          <cell r="L80" t="str">
            <v>15호표</v>
          </cell>
        </row>
        <row r="81">
          <cell r="F81">
            <v>0</v>
          </cell>
          <cell r="H81">
            <v>0</v>
          </cell>
          <cell r="J81">
            <v>0</v>
          </cell>
          <cell r="K81">
            <v>0</v>
          </cell>
        </row>
        <row r="82">
          <cell r="E82">
            <v>902</v>
          </cell>
          <cell r="F82">
            <v>90200</v>
          </cell>
          <cell r="G82">
            <v>4760</v>
          </cell>
          <cell r="H82">
            <v>476000</v>
          </cell>
          <cell r="I82">
            <v>3495</v>
          </cell>
          <cell r="J82">
            <v>349500</v>
          </cell>
          <cell r="K82">
            <v>915700</v>
          </cell>
          <cell r="L82" t="str">
            <v>15-1호표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</row>
        <row r="84">
          <cell r="E84">
            <v>6939</v>
          </cell>
          <cell r="F84">
            <v>104085</v>
          </cell>
          <cell r="G84">
            <v>138786</v>
          </cell>
          <cell r="H84">
            <v>2081790</v>
          </cell>
          <cell r="I84">
            <v>0</v>
          </cell>
          <cell r="J84">
            <v>0</v>
          </cell>
          <cell r="K84">
            <v>2185875</v>
          </cell>
          <cell r="L84" t="str">
            <v>13호표</v>
          </cell>
        </row>
        <row r="85">
          <cell r="F85">
            <v>0</v>
          </cell>
          <cell r="H85">
            <v>0</v>
          </cell>
          <cell r="J85">
            <v>0</v>
          </cell>
          <cell r="K85">
            <v>0</v>
          </cell>
        </row>
        <row r="86">
          <cell r="E86">
            <v>0</v>
          </cell>
          <cell r="F86">
            <v>0</v>
          </cell>
          <cell r="G86">
            <v>10763</v>
          </cell>
          <cell r="H86">
            <v>20664960</v>
          </cell>
          <cell r="I86">
            <v>0</v>
          </cell>
          <cell r="J86">
            <v>0</v>
          </cell>
          <cell r="K86">
            <v>20664960</v>
          </cell>
          <cell r="L86" t="str">
            <v>8호표</v>
          </cell>
        </row>
        <row r="87">
          <cell r="F87">
            <v>0</v>
          </cell>
          <cell r="H87">
            <v>0</v>
          </cell>
          <cell r="J87">
            <v>0</v>
          </cell>
          <cell r="K87">
            <v>0</v>
          </cell>
        </row>
        <row r="88">
          <cell r="E88">
            <v>0</v>
          </cell>
          <cell r="F88">
            <v>0</v>
          </cell>
          <cell r="G88">
            <v>12720</v>
          </cell>
          <cell r="H88">
            <v>36977040</v>
          </cell>
          <cell r="I88">
            <v>0</v>
          </cell>
          <cell r="J88">
            <v>0</v>
          </cell>
          <cell r="K88">
            <v>36977040</v>
          </cell>
          <cell r="L88" t="str">
            <v>9호표</v>
          </cell>
        </row>
        <row r="89">
          <cell r="F89">
            <v>0</v>
          </cell>
          <cell r="H89">
            <v>0</v>
          </cell>
          <cell r="J89">
            <v>0</v>
          </cell>
          <cell r="K89">
            <v>0</v>
          </cell>
        </row>
        <row r="90">
          <cell r="E90">
            <v>137</v>
          </cell>
          <cell r="F90">
            <v>211665</v>
          </cell>
          <cell r="G90">
            <v>1834</v>
          </cell>
          <cell r="H90">
            <v>2833530</v>
          </cell>
          <cell r="I90">
            <v>354</v>
          </cell>
          <cell r="J90">
            <v>546930</v>
          </cell>
          <cell r="K90">
            <v>3592125</v>
          </cell>
          <cell r="L90" t="str">
            <v>10호표</v>
          </cell>
        </row>
        <row r="91">
          <cell r="F91">
            <v>0</v>
          </cell>
          <cell r="H91">
            <v>0</v>
          </cell>
          <cell r="J91">
            <v>0</v>
          </cell>
          <cell r="K91">
            <v>0</v>
          </cell>
        </row>
        <row r="92">
          <cell r="E92">
            <v>137</v>
          </cell>
          <cell r="F92">
            <v>211665</v>
          </cell>
          <cell r="G92">
            <v>1310</v>
          </cell>
          <cell r="H92">
            <v>2023950</v>
          </cell>
          <cell r="I92">
            <v>354</v>
          </cell>
          <cell r="J92">
            <v>546930</v>
          </cell>
          <cell r="K92">
            <v>2782545</v>
          </cell>
          <cell r="L92" t="str">
            <v>10-1호표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</row>
        <row r="94">
          <cell r="E94">
            <v>162</v>
          </cell>
          <cell r="F94">
            <v>268434</v>
          </cell>
          <cell r="G94">
            <v>917</v>
          </cell>
          <cell r="H94">
            <v>1519469</v>
          </cell>
          <cell r="I94">
            <v>391</v>
          </cell>
          <cell r="J94">
            <v>647887</v>
          </cell>
          <cell r="K94">
            <v>2435790</v>
          </cell>
          <cell r="L94" t="str">
            <v>11호표</v>
          </cell>
        </row>
        <row r="95">
          <cell r="F95">
            <v>0</v>
          </cell>
          <cell r="H95">
            <v>0</v>
          </cell>
          <cell r="J95">
            <v>0</v>
          </cell>
          <cell r="K95">
            <v>0</v>
          </cell>
        </row>
        <row r="96">
          <cell r="E96">
            <v>162</v>
          </cell>
          <cell r="F96">
            <v>273294</v>
          </cell>
          <cell r="G96">
            <v>655</v>
          </cell>
          <cell r="H96">
            <v>1104985</v>
          </cell>
          <cell r="I96">
            <v>391</v>
          </cell>
          <cell r="J96">
            <v>659617</v>
          </cell>
          <cell r="K96">
            <v>2037896</v>
          </cell>
          <cell r="L96" t="str">
            <v>11-1호표</v>
          </cell>
        </row>
        <row r="97">
          <cell r="F97">
            <v>0</v>
          </cell>
          <cell r="H97">
            <v>0</v>
          </cell>
          <cell r="J97">
            <v>0</v>
          </cell>
          <cell r="K97">
            <v>0</v>
          </cell>
        </row>
        <row r="98">
          <cell r="E98">
            <v>624</v>
          </cell>
          <cell r="F98">
            <v>3012048</v>
          </cell>
          <cell r="G98">
            <v>11691</v>
          </cell>
          <cell r="H98">
            <v>56432457</v>
          </cell>
          <cell r="I98">
            <v>2120</v>
          </cell>
          <cell r="J98">
            <v>10233240</v>
          </cell>
          <cell r="K98">
            <v>69677745</v>
          </cell>
          <cell r="L98" t="str">
            <v>16호표</v>
          </cell>
        </row>
        <row r="99">
          <cell r="F99">
            <v>0</v>
          </cell>
          <cell r="H99">
            <v>0</v>
          </cell>
          <cell r="J99">
            <v>0</v>
          </cell>
          <cell r="K99">
            <v>0</v>
          </cell>
        </row>
        <row r="100">
          <cell r="E100">
            <v>798</v>
          </cell>
          <cell r="F100">
            <v>1232910</v>
          </cell>
          <cell r="G100">
            <v>4904</v>
          </cell>
          <cell r="H100">
            <v>7576680</v>
          </cell>
          <cell r="I100">
            <v>1662</v>
          </cell>
          <cell r="J100">
            <v>2567790</v>
          </cell>
          <cell r="K100">
            <v>11377380</v>
          </cell>
          <cell r="L100" t="str">
            <v>17호표</v>
          </cell>
        </row>
        <row r="101">
          <cell r="F101">
            <v>0</v>
          </cell>
          <cell r="H101">
            <v>0</v>
          </cell>
          <cell r="J101">
            <v>0</v>
          </cell>
          <cell r="K101">
            <v>0</v>
          </cell>
        </row>
        <row r="102">
          <cell r="E102">
            <v>798</v>
          </cell>
          <cell r="F102">
            <v>1232910</v>
          </cell>
          <cell r="G102">
            <v>3503</v>
          </cell>
          <cell r="H102">
            <v>5412135</v>
          </cell>
          <cell r="I102">
            <v>1662</v>
          </cell>
          <cell r="J102">
            <v>2567790</v>
          </cell>
          <cell r="K102">
            <v>9212835</v>
          </cell>
          <cell r="L102" t="str">
            <v>17-1호표</v>
          </cell>
        </row>
        <row r="103">
          <cell r="F103">
            <v>0</v>
          </cell>
          <cell r="H103">
            <v>0</v>
          </cell>
          <cell r="J103">
            <v>0</v>
          </cell>
          <cell r="K103">
            <v>0</v>
          </cell>
        </row>
        <row r="104">
          <cell r="E104">
            <v>5691</v>
          </cell>
          <cell r="F104">
            <v>9429987</v>
          </cell>
          <cell r="G104">
            <v>7959</v>
          </cell>
          <cell r="H104">
            <v>13188063</v>
          </cell>
          <cell r="I104">
            <v>7327</v>
          </cell>
          <cell r="J104">
            <v>12140839</v>
          </cell>
          <cell r="K104">
            <v>34758889</v>
          </cell>
          <cell r="L104" t="str">
            <v>18호표</v>
          </cell>
        </row>
        <row r="105">
          <cell r="F105">
            <v>0</v>
          </cell>
          <cell r="H105">
            <v>0</v>
          </cell>
          <cell r="J105">
            <v>0</v>
          </cell>
          <cell r="K105">
            <v>0</v>
          </cell>
        </row>
        <row r="106">
          <cell r="E106">
            <v>5691</v>
          </cell>
          <cell r="F106">
            <v>9600717</v>
          </cell>
          <cell r="G106">
            <v>5685</v>
          </cell>
          <cell r="H106">
            <v>9590595</v>
          </cell>
          <cell r="I106">
            <v>7327</v>
          </cell>
          <cell r="J106">
            <v>12360649</v>
          </cell>
          <cell r="K106">
            <v>31551961</v>
          </cell>
          <cell r="L106" t="str">
            <v>18-1호표</v>
          </cell>
        </row>
        <row r="107">
          <cell r="F107">
            <v>0</v>
          </cell>
          <cell r="H107">
            <v>0</v>
          </cell>
          <cell r="J107">
            <v>0</v>
          </cell>
          <cell r="K107">
            <v>0</v>
          </cell>
        </row>
        <row r="108">
          <cell r="E108">
            <v>5844</v>
          </cell>
          <cell r="F108">
            <v>46266948</v>
          </cell>
          <cell r="G108">
            <v>5502</v>
          </cell>
          <cell r="H108">
            <v>43559334</v>
          </cell>
          <cell r="I108">
            <v>7028</v>
          </cell>
          <cell r="J108">
            <v>55640676</v>
          </cell>
          <cell r="K108">
            <v>145466958</v>
          </cell>
          <cell r="L108" t="str">
            <v>19호표</v>
          </cell>
        </row>
        <row r="109">
          <cell r="F109">
            <v>0</v>
          </cell>
          <cell r="H109">
            <v>0</v>
          </cell>
          <cell r="J109">
            <v>0</v>
          </cell>
          <cell r="K109">
            <v>0</v>
          </cell>
        </row>
        <row r="110">
          <cell r="F110">
            <v>73604593</v>
          </cell>
          <cell r="H110">
            <v>216640258</v>
          </cell>
          <cell r="J110">
            <v>98712358</v>
          </cell>
          <cell r="K110">
            <v>388957209</v>
          </cell>
        </row>
        <row r="111">
          <cell r="K111">
            <v>0</v>
          </cell>
        </row>
        <row r="114">
          <cell r="E114">
            <v>1405</v>
          </cell>
          <cell r="F114">
            <v>122235</v>
          </cell>
          <cell r="G114">
            <v>28016</v>
          </cell>
          <cell r="H114">
            <v>2437392</v>
          </cell>
          <cell r="I114">
            <v>965</v>
          </cell>
          <cell r="J114">
            <v>83955</v>
          </cell>
          <cell r="K114">
            <v>2643582</v>
          </cell>
          <cell r="L114" t="str">
            <v>28호표</v>
          </cell>
        </row>
        <row r="115">
          <cell r="F115">
            <v>0</v>
          </cell>
          <cell r="H115">
            <v>0</v>
          </cell>
          <cell r="J115">
            <v>0</v>
          </cell>
          <cell r="K115">
            <v>0</v>
          </cell>
        </row>
        <row r="116">
          <cell r="E116">
            <v>1460</v>
          </cell>
          <cell r="F116">
            <v>13140</v>
          </cell>
          <cell r="G116">
            <v>18677</v>
          </cell>
          <cell r="H116">
            <v>168093</v>
          </cell>
          <cell r="I116">
            <v>635</v>
          </cell>
          <cell r="J116">
            <v>5715</v>
          </cell>
          <cell r="K116">
            <v>186948</v>
          </cell>
          <cell r="L116" t="str">
            <v>29호표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</row>
        <row r="118">
          <cell r="E118">
            <v>1458</v>
          </cell>
          <cell r="F118">
            <v>87480</v>
          </cell>
          <cell r="G118">
            <v>24362</v>
          </cell>
          <cell r="H118">
            <v>1461720</v>
          </cell>
          <cell r="I118">
            <v>3626</v>
          </cell>
          <cell r="J118">
            <v>217560</v>
          </cell>
          <cell r="K118">
            <v>1766760</v>
          </cell>
          <cell r="L118" t="str">
            <v>30호표</v>
          </cell>
        </row>
        <row r="119">
          <cell r="F119">
            <v>0</v>
          </cell>
          <cell r="H119">
            <v>0</v>
          </cell>
          <cell r="J119">
            <v>0</v>
          </cell>
          <cell r="K119">
            <v>0</v>
          </cell>
        </row>
        <row r="120">
          <cell r="E120">
            <v>1458</v>
          </cell>
          <cell r="F120">
            <v>96228</v>
          </cell>
          <cell r="G120">
            <v>17402</v>
          </cell>
          <cell r="H120">
            <v>1148532</v>
          </cell>
          <cell r="I120">
            <v>3626</v>
          </cell>
          <cell r="J120">
            <v>239316</v>
          </cell>
          <cell r="K120">
            <v>1484076</v>
          </cell>
          <cell r="L120" t="str">
            <v>30-1호표</v>
          </cell>
        </row>
        <row r="121">
          <cell r="F121">
            <v>0</v>
          </cell>
          <cell r="H121">
            <v>0</v>
          </cell>
          <cell r="J121">
            <v>0</v>
          </cell>
          <cell r="K121">
            <v>0</v>
          </cell>
        </row>
        <row r="122">
          <cell r="E122">
            <v>4431</v>
          </cell>
          <cell r="F122">
            <v>8862</v>
          </cell>
          <cell r="G122">
            <v>258186</v>
          </cell>
          <cell r="H122">
            <v>516372</v>
          </cell>
          <cell r="I122">
            <v>441837</v>
          </cell>
          <cell r="J122">
            <v>883674</v>
          </cell>
          <cell r="K122">
            <v>1408908</v>
          </cell>
          <cell r="L122" t="str">
            <v>34호표</v>
          </cell>
        </row>
        <row r="123">
          <cell r="F123">
            <v>0</v>
          </cell>
          <cell r="H123">
            <v>0</v>
          </cell>
          <cell r="J123">
            <v>0</v>
          </cell>
          <cell r="K123">
            <v>0</v>
          </cell>
        </row>
        <row r="124">
          <cell r="E124">
            <v>8862</v>
          </cell>
          <cell r="F124">
            <v>239274</v>
          </cell>
          <cell r="G124">
            <v>516373</v>
          </cell>
          <cell r="H124">
            <v>13942071</v>
          </cell>
          <cell r="I124">
            <v>883674</v>
          </cell>
          <cell r="J124">
            <v>23859198</v>
          </cell>
          <cell r="K124">
            <v>38040543</v>
          </cell>
          <cell r="L124" t="str">
            <v>38호표</v>
          </cell>
        </row>
        <row r="125">
          <cell r="F125">
            <v>0</v>
          </cell>
          <cell r="H125">
            <v>0</v>
          </cell>
          <cell r="J125">
            <v>0</v>
          </cell>
          <cell r="K125">
            <v>0</v>
          </cell>
        </row>
        <row r="126">
          <cell r="E126">
            <v>8680</v>
          </cell>
          <cell r="F126">
            <v>164920</v>
          </cell>
          <cell r="G126">
            <v>521920</v>
          </cell>
          <cell r="H126">
            <v>9916480</v>
          </cell>
          <cell r="I126">
            <v>898976</v>
          </cell>
          <cell r="J126">
            <v>17080544</v>
          </cell>
          <cell r="K126">
            <v>27161944</v>
          </cell>
          <cell r="L126" t="str">
            <v>39호표</v>
          </cell>
        </row>
        <row r="127">
          <cell r="F127">
            <v>0</v>
          </cell>
          <cell r="H127">
            <v>0</v>
          </cell>
          <cell r="J127">
            <v>0</v>
          </cell>
          <cell r="K127">
            <v>0</v>
          </cell>
        </row>
        <row r="128">
          <cell r="E128">
            <v>8680</v>
          </cell>
          <cell r="F128">
            <v>86800</v>
          </cell>
          <cell r="G128">
            <v>521920</v>
          </cell>
          <cell r="H128">
            <v>5219200</v>
          </cell>
          <cell r="I128">
            <v>453755</v>
          </cell>
          <cell r="J128">
            <v>4537550</v>
          </cell>
          <cell r="K128">
            <v>9843550</v>
          </cell>
          <cell r="L128" t="str">
            <v>40호표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</row>
        <row r="130">
          <cell r="E130">
            <v>8680</v>
          </cell>
          <cell r="F130">
            <v>95480</v>
          </cell>
          <cell r="G130">
            <v>372800</v>
          </cell>
          <cell r="H130">
            <v>4100800</v>
          </cell>
          <cell r="I130">
            <v>453755</v>
          </cell>
          <cell r="J130">
            <v>4991305</v>
          </cell>
          <cell r="K130">
            <v>9187585</v>
          </cell>
          <cell r="L130" t="str">
            <v>40-1호표</v>
          </cell>
        </row>
        <row r="131">
          <cell r="F131">
            <v>0</v>
          </cell>
          <cell r="H131">
            <v>0</v>
          </cell>
          <cell r="J131">
            <v>0</v>
          </cell>
          <cell r="K131">
            <v>0</v>
          </cell>
        </row>
        <row r="132">
          <cell r="E132">
            <v>10762</v>
          </cell>
          <cell r="F132">
            <v>204478</v>
          </cell>
          <cell r="G132">
            <v>672096</v>
          </cell>
          <cell r="H132">
            <v>12769824</v>
          </cell>
          <cell r="I132">
            <v>1177674</v>
          </cell>
          <cell r="J132">
            <v>22375806</v>
          </cell>
          <cell r="K132">
            <v>35350108</v>
          </cell>
          <cell r="L132" t="str">
            <v>42호표</v>
          </cell>
        </row>
        <row r="133">
          <cell r="F133">
            <v>0</v>
          </cell>
          <cell r="H133">
            <v>0</v>
          </cell>
          <cell r="J133">
            <v>0</v>
          </cell>
          <cell r="K133">
            <v>0</v>
          </cell>
        </row>
        <row r="134">
          <cell r="E134">
            <v>13248</v>
          </cell>
          <cell r="F134">
            <v>158976</v>
          </cell>
          <cell r="G134">
            <v>723860</v>
          </cell>
          <cell r="H134">
            <v>8686320</v>
          </cell>
          <cell r="I134">
            <v>1202798</v>
          </cell>
          <cell r="J134">
            <v>14433576</v>
          </cell>
          <cell r="K134">
            <v>23278872</v>
          </cell>
          <cell r="L134" t="str">
            <v>43호표</v>
          </cell>
        </row>
        <row r="135">
          <cell r="F135">
            <v>0</v>
          </cell>
          <cell r="H135">
            <v>0</v>
          </cell>
          <cell r="J135">
            <v>0</v>
          </cell>
          <cell r="K135">
            <v>0</v>
          </cell>
        </row>
        <row r="136">
          <cell r="E136">
            <v>13248</v>
          </cell>
          <cell r="F136">
            <v>79488</v>
          </cell>
          <cell r="G136">
            <v>723860</v>
          </cell>
          <cell r="H136">
            <v>4343160</v>
          </cell>
          <cell r="I136">
            <v>609170</v>
          </cell>
          <cell r="J136">
            <v>3655020</v>
          </cell>
          <cell r="K136">
            <v>8077668</v>
          </cell>
          <cell r="L136" t="str">
            <v>44호표</v>
          </cell>
        </row>
        <row r="137">
          <cell r="F137">
            <v>0</v>
          </cell>
          <cell r="H137">
            <v>0</v>
          </cell>
          <cell r="J137">
            <v>0</v>
          </cell>
          <cell r="K137">
            <v>0</v>
          </cell>
        </row>
        <row r="138">
          <cell r="E138">
            <v>13248</v>
          </cell>
          <cell r="F138">
            <v>79488</v>
          </cell>
          <cell r="G138">
            <v>517043</v>
          </cell>
          <cell r="H138">
            <v>3102258</v>
          </cell>
          <cell r="I138">
            <v>609170</v>
          </cell>
          <cell r="J138">
            <v>3655020</v>
          </cell>
          <cell r="K138">
            <v>6836766</v>
          </cell>
          <cell r="L138" t="str">
            <v>44-1호표</v>
          </cell>
        </row>
        <row r="139">
          <cell r="F139">
            <v>0</v>
          </cell>
          <cell r="H139">
            <v>0</v>
          </cell>
          <cell r="J139">
            <v>0</v>
          </cell>
          <cell r="K139">
            <v>0</v>
          </cell>
        </row>
        <row r="140">
          <cell r="E140">
            <v>5381</v>
          </cell>
          <cell r="F140">
            <v>505814</v>
          </cell>
          <cell r="G140">
            <v>448599</v>
          </cell>
          <cell r="H140">
            <v>42168306</v>
          </cell>
          <cell r="I140">
            <v>629892</v>
          </cell>
          <cell r="J140">
            <v>59209848</v>
          </cell>
          <cell r="K140">
            <v>101883968</v>
          </cell>
          <cell r="L140" t="str">
            <v>48호표</v>
          </cell>
        </row>
        <row r="141">
          <cell r="F141">
            <v>0</v>
          </cell>
          <cell r="H141">
            <v>0</v>
          </cell>
          <cell r="J141">
            <v>0</v>
          </cell>
          <cell r="K141">
            <v>0</v>
          </cell>
        </row>
        <row r="142">
          <cell r="E142">
            <v>6624</v>
          </cell>
          <cell r="F142">
            <v>397440</v>
          </cell>
          <cell r="G142">
            <v>474481</v>
          </cell>
          <cell r="H142">
            <v>28468860</v>
          </cell>
          <cell r="I142">
            <v>642454</v>
          </cell>
          <cell r="J142">
            <v>38547240</v>
          </cell>
          <cell r="K142">
            <v>67413540</v>
          </cell>
          <cell r="L142" t="str">
            <v>49호표</v>
          </cell>
        </row>
        <row r="143">
          <cell r="F143">
            <v>0</v>
          </cell>
          <cell r="H143">
            <v>0</v>
          </cell>
          <cell r="J143">
            <v>0</v>
          </cell>
          <cell r="K143">
            <v>0</v>
          </cell>
        </row>
        <row r="144">
          <cell r="E144">
            <v>6624</v>
          </cell>
          <cell r="F144">
            <v>218592</v>
          </cell>
          <cell r="G144">
            <v>474481</v>
          </cell>
          <cell r="H144">
            <v>15657873</v>
          </cell>
          <cell r="I144">
            <v>327242</v>
          </cell>
          <cell r="J144">
            <v>10798986</v>
          </cell>
          <cell r="K144">
            <v>26675451</v>
          </cell>
          <cell r="L144" t="str">
            <v>50호표</v>
          </cell>
        </row>
        <row r="145">
          <cell r="F145">
            <v>0</v>
          </cell>
          <cell r="H145">
            <v>0</v>
          </cell>
          <cell r="J145">
            <v>0</v>
          </cell>
          <cell r="K145">
            <v>0</v>
          </cell>
        </row>
        <row r="146">
          <cell r="E146">
            <v>6624</v>
          </cell>
          <cell r="F146">
            <v>218592</v>
          </cell>
          <cell r="G146">
            <v>338915</v>
          </cell>
          <cell r="H146">
            <v>11184195</v>
          </cell>
          <cell r="I146">
            <v>327242</v>
          </cell>
          <cell r="J146">
            <v>10798986</v>
          </cell>
          <cell r="K146">
            <v>22201773</v>
          </cell>
          <cell r="L146" t="str">
            <v>50-1호표</v>
          </cell>
        </row>
        <row r="147">
          <cell r="F147">
            <v>0</v>
          </cell>
          <cell r="H147">
            <v>0</v>
          </cell>
          <cell r="J147">
            <v>0</v>
          </cell>
          <cell r="K147">
            <v>0</v>
          </cell>
        </row>
        <row r="148">
          <cell r="C148">
            <v>75</v>
          </cell>
          <cell r="E148">
            <v>19679</v>
          </cell>
          <cell r="F148">
            <v>1475925</v>
          </cell>
          <cell r="G148">
            <v>509775</v>
          </cell>
          <cell r="H148">
            <v>38233125</v>
          </cell>
          <cell r="I148">
            <v>235518</v>
          </cell>
          <cell r="J148">
            <v>17663850</v>
          </cell>
          <cell r="K148">
            <v>57372900</v>
          </cell>
          <cell r="L148" t="str">
            <v>65호표</v>
          </cell>
        </row>
        <row r="149">
          <cell r="F149">
            <v>0</v>
          </cell>
          <cell r="H149">
            <v>0</v>
          </cell>
          <cell r="J149">
            <v>0</v>
          </cell>
          <cell r="K149">
            <v>0</v>
          </cell>
        </row>
        <row r="150">
          <cell r="C150">
            <v>48</v>
          </cell>
          <cell r="E150">
            <v>19601</v>
          </cell>
          <cell r="F150">
            <v>940848</v>
          </cell>
          <cell r="G150">
            <v>429261</v>
          </cell>
          <cell r="H150">
            <v>20604528</v>
          </cell>
          <cell r="I150">
            <v>244323</v>
          </cell>
          <cell r="J150">
            <v>11727504</v>
          </cell>
          <cell r="K150">
            <v>33272880</v>
          </cell>
          <cell r="L150" t="str">
            <v>66호표</v>
          </cell>
        </row>
        <row r="151">
          <cell r="F151">
            <v>0</v>
          </cell>
          <cell r="H151">
            <v>0</v>
          </cell>
          <cell r="J151">
            <v>0</v>
          </cell>
          <cell r="K151">
            <v>0</v>
          </cell>
        </row>
        <row r="152">
          <cell r="C152">
            <v>27</v>
          </cell>
          <cell r="E152">
            <v>19601</v>
          </cell>
          <cell r="F152">
            <v>529227</v>
          </cell>
          <cell r="G152">
            <v>429261</v>
          </cell>
          <cell r="H152">
            <v>11590047</v>
          </cell>
          <cell r="I152">
            <v>102135</v>
          </cell>
          <cell r="J152">
            <v>2757645</v>
          </cell>
          <cell r="K152">
            <v>14876919</v>
          </cell>
          <cell r="L152" t="str">
            <v>67호표</v>
          </cell>
        </row>
        <row r="153">
          <cell r="F153">
            <v>0</v>
          </cell>
          <cell r="H153">
            <v>0</v>
          </cell>
          <cell r="J153">
            <v>0</v>
          </cell>
          <cell r="K153">
            <v>0</v>
          </cell>
        </row>
        <row r="154">
          <cell r="C154">
            <v>27</v>
          </cell>
          <cell r="E154">
            <v>19601</v>
          </cell>
          <cell r="F154">
            <v>529227</v>
          </cell>
          <cell r="G154">
            <v>398523</v>
          </cell>
          <cell r="H154">
            <v>10760121</v>
          </cell>
          <cell r="I154">
            <v>102135</v>
          </cell>
          <cell r="J154">
            <v>2757645</v>
          </cell>
          <cell r="K154">
            <v>14046993</v>
          </cell>
          <cell r="L154" t="str">
            <v>67-1호표</v>
          </cell>
        </row>
        <row r="155">
          <cell r="F155">
            <v>0</v>
          </cell>
          <cell r="H155">
            <v>0</v>
          </cell>
          <cell r="J155">
            <v>0</v>
          </cell>
          <cell r="K155">
            <v>0</v>
          </cell>
        </row>
        <row r="156">
          <cell r="C156">
            <v>19</v>
          </cell>
          <cell r="E156">
            <v>24059</v>
          </cell>
          <cell r="F156">
            <v>457121</v>
          </cell>
          <cell r="G156">
            <v>565807</v>
          </cell>
          <cell r="H156">
            <v>10750333</v>
          </cell>
          <cell r="I156">
            <v>467828</v>
          </cell>
          <cell r="J156">
            <v>8888732</v>
          </cell>
          <cell r="K156">
            <v>20096186</v>
          </cell>
          <cell r="L156" t="str">
            <v>69호표</v>
          </cell>
        </row>
        <row r="157">
          <cell r="F157">
            <v>0</v>
          </cell>
          <cell r="H157">
            <v>0</v>
          </cell>
          <cell r="J157">
            <v>0</v>
          </cell>
          <cell r="K157">
            <v>0</v>
          </cell>
        </row>
        <row r="158">
          <cell r="C158">
            <v>12</v>
          </cell>
          <cell r="E158">
            <v>23903</v>
          </cell>
          <cell r="F158">
            <v>286836</v>
          </cell>
          <cell r="G158">
            <v>501283</v>
          </cell>
          <cell r="H158">
            <v>6015396</v>
          </cell>
          <cell r="I158">
            <v>485438</v>
          </cell>
          <cell r="J158">
            <v>5825256</v>
          </cell>
          <cell r="K158">
            <v>12127488</v>
          </cell>
          <cell r="L158" t="str">
            <v>70호표</v>
          </cell>
        </row>
        <row r="159">
          <cell r="F159">
            <v>0</v>
          </cell>
          <cell r="H159">
            <v>0</v>
          </cell>
          <cell r="J159">
            <v>0</v>
          </cell>
          <cell r="K159">
            <v>0</v>
          </cell>
        </row>
        <row r="160">
          <cell r="C160">
            <v>6</v>
          </cell>
          <cell r="E160">
            <v>23903</v>
          </cell>
          <cell r="F160">
            <v>143418</v>
          </cell>
          <cell r="G160">
            <v>501283</v>
          </cell>
          <cell r="H160">
            <v>3007698</v>
          </cell>
          <cell r="I160">
            <v>201063</v>
          </cell>
          <cell r="J160">
            <v>1206378</v>
          </cell>
          <cell r="K160">
            <v>4357494</v>
          </cell>
          <cell r="L160" t="str">
            <v>71호표</v>
          </cell>
        </row>
        <row r="161">
          <cell r="F161">
            <v>0</v>
          </cell>
          <cell r="H161">
            <v>0</v>
          </cell>
          <cell r="J161">
            <v>0</v>
          </cell>
          <cell r="K161">
            <v>0</v>
          </cell>
        </row>
        <row r="162">
          <cell r="C162">
            <v>6</v>
          </cell>
          <cell r="E162">
            <v>23903</v>
          </cell>
          <cell r="F162">
            <v>143418</v>
          </cell>
          <cell r="G162">
            <v>449967</v>
          </cell>
          <cell r="H162">
            <v>2699802</v>
          </cell>
          <cell r="I162">
            <v>201063</v>
          </cell>
          <cell r="J162">
            <v>1206378</v>
          </cell>
          <cell r="K162">
            <v>4049598</v>
          </cell>
          <cell r="L162" t="str">
            <v>71-1호표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</row>
        <row r="164">
          <cell r="E164">
            <v>11546</v>
          </cell>
          <cell r="F164">
            <v>1085324</v>
          </cell>
          <cell r="G164">
            <v>604720</v>
          </cell>
          <cell r="H164">
            <v>56843680</v>
          </cell>
          <cell r="I164">
            <v>161344</v>
          </cell>
          <cell r="J164">
            <v>15166336</v>
          </cell>
          <cell r="K164">
            <v>73095340</v>
          </cell>
          <cell r="L164" t="str">
            <v>73호표</v>
          </cell>
        </row>
        <row r="165">
          <cell r="F165">
            <v>0</v>
          </cell>
          <cell r="H165">
            <v>0</v>
          </cell>
          <cell r="J165">
            <v>0</v>
          </cell>
          <cell r="K165">
            <v>0</v>
          </cell>
        </row>
        <row r="166">
          <cell r="E166">
            <v>12450</v>
          </cell>
          <cell r="F166">
            <v>747000</v>
          </cell>
          <cell r="G166">
            <v>507466</v>
          </cell>
          <cell r="H166">
            <v>30447960</v>
          </cell>
          <cell r="I166">
            <v>169594</v>
          </cell>
          <cell r="J166">
            <v>10175640</v>
          </cell>
          <cell r="K166">
            <v>41370600</v>
          </cell>
          <cell r="L166" t="str">
            <v>74호표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</row>
        <row r="168">
          <cell r="E168">
            <v>12450</v>
          </cell>
          <cell r="F168">
            <v>410850</v>
          </cell>
          <cell r="G168">
            <v>507466</v>
          </cell>
          <cell r="H168">
            <v>16746378</v>
          </cell>
          <cell r="I168">
            <v>71713</v>
          </cell>
          <cell r="J168">
            <v>2366529</v>
          </cell>
          <cell r="K168">
            <v>19523757</v>
          </cell>
          <cell r="L168" t="str">
            <v>75호표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</row>
        <row r="170">
          <cell r="E170">
            <v>12450</v>
          </cell>
          <cell r="F170">
            <v>410850</v>
          </cell>
          <cell r="G170">
            <v>480494</v>
          </cell>
          <cell r="H170">
            <v>15856302</v>
          </cell>
          <cell r="I170">
            <v>71713</v>
          </cell>
          <cell r="J170">
            <v>2366529</v>
          </cell>
          <cell r="K170">
            <v>18633681</v>
          </cell>
          <cell r="L170" t="str">
            <v>75-1호표</v>
          </cell>
        </row>
        <row r="171">
          <cell r="F171">
            <v>0</v>
          </cell>
          <cell r="H171">
            <v>0</v>
          </cell>
          <cell r="J171">
            <v>0</v>
          </cell>
          <cell r="K171">
            <v>0</v>
          </cell>
        </row>
        <row r="172">
          <cell r="E172">
            <v>153600</v>
          </cell>
          <cell r="F172">
            <v>307200</v>
          </cell>
          <cell r="G172">
            <v>2227979</v>
          </cell>
          <cell r="H172">
            <v>4455958</v>
          </cell>
          <cell r="I172">
            <v>344760</v>
          </cell>
          <cell r="J172">
            <v>689520</v>
          </cell>
          <cell r="K172">
            <v>5452678</v>
          </cell>
          <cell r="L172" t="str">
            <v>54호표</v>
          </cell>
        </row>
        <row r="173">
          <cell r="F173">
            <v>0</v>
          </cell>
          <cell r="H173">
            <v>0</v>
          </cell>
          <cell r="J173">
            <v>0</v>
          </cell>
          <cell r="K173">
            <v>0</v>
          </cell>
        </row>
        <row r="174">
          <cell r="F174">
            <v>10244531</v>
          </cell>
          <cell r="H174">
            <v>393302784</v>
          </cell>
          <cell r="J174">
            <v>298171241</v>
          </cell>
          <cell r="K174">
            <v>701718556</v>
          </cell>
        </row>
        <row r="175">
          <cell r="K175">
            <v>0</v>
          </cell>
        </row>
        <row r="178">
          <cell r="F178">
            <v>0</v>
          </cell>
          <cell r="H178">
            <v>0</v>
          </cell>
          <cell r="I178">
            <v>65550</v>
          </cell>
          <cell r="J178">
            <v>1966500</v>
          </cell>
          <cell r="K178">
            <v>1966500</v>
          </cell>
          <cell r="L178" t="str">
            <v>120호표</v>
          </cell>
        </row>
        <row r="179">
          <cell r="F179">
            <v>0</v>
          </cell>
          <cell r="H179">
            <v>0</v>
          </cell>
          <cell r="J179">
            <v>0</v>
          </cell>
          <cell r="K179">
            <v>0</v>
          </cell>
        </row>
        <row r="180">
          <cell r="F180">
            <v>0</v>
          </cell>
          <cell r="H180">
            <v>0</v>
          </cell>
          <cell r="I180">
            <v>39372</v>
          </cell>
          <cell r="J180">
            <v>1574880</v>
          </cell>
          <cell r="K180">
            <v>1574880</v>
          </cell>
          <cell r="L180" t="str">
            <v>121호표</v>
          </cell>
        </row>
        <row r="181">
          <cell r="F181">
            <v>0</v>
          </cell>
          <cell r="H181">
            <v>0</v>
          </cell>
          <cell r="J181">
            <v>0</v>
          </cell>
          <cell r="K181">
            <v>0</v>
          </cell>
        </row>
        <row r="182">
          <cell r="F182">
            <v>0</v>
          </cell>
          <cell r="H182">
            <v>0</v>
          </cell>
          <cell r="I182">
            <v>5500</v>
          </cell>
          <cell r="J182">
            <v>2200000</v>
          </cell>
          <cell r="K182">
            <v>2200000</v>
          </cell>
          <cell r="L182" t="str">
            <v>118호표</v>
          </cell>
        </row>
        <row r="183">
          <cell r="F183">
            <v>0</v>
          </cell>
          <cell r="H183">
            <v>0</v>
          </cell>
          <cell r="J183">
            <v>0</v>
          </cell>
          <cell r="K183">
            <v>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1397</v>
          </cell>
          <cell r="J184">
            <v>1397000</v>
          </cell>
          <cell r="K184">
            <v>1397000</v>
          </cell>
          <cell r="L184" t="str">
            <v>119호표</v>
          </cell>
        </row>
        <row r="185">
          <cell r="F185">
            <v>0</v>
          </cell>
          <cell r="H185">
            <v>0</v>
          </cell>
          <cell r="J185">
            <v>0</v>
          </cell>
          <cell r="K185">
            <v>0</v>
          </cell>
        </row>
        <row r="186">
          <cell r="F186">
            <v>0</v>
          </cell>
          <cell r="H186">
            <v>0</v>
          </cell>
          <cell r="I186">
            <v>130581</v>
          </cell>
          <cell r="J186">
            <v>6529050</v>
          </cell>
          <cell r="K186">
            <v>6529050</v>
          </cell>
          <cell r="L186" t="str">
            <v>114호표</v>
          </cell>
        </row>
        <row r="187">
          <cell r="F187">
            <v>0</v>
          </cell>
          <cell r="H187">
            <v>0</v>
          </cell>
          <cell r="J187">
            <v>0</v>
          </cell>
          <cell r="K187">
            <v>0</v>
          </cell>
        </row>
        <row r="188"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5791</v>
          </cell>
          <cell r="J188">
            <v>11582000</v>
          </cell>
          <cell r="K188">
            <v>11582000</v>
          </cell>
          <cell r="L188" t="str">
            <v>112호표</v>
          </cell>
        </row>
        <row r="189">
          <cell r="F189">
            <v>0</v>
          </cell>
          <cell r="H189">
            <v>0</v>
          </cell>
          <cell r="J189">
            <v>0</v>
          </cell>
          <cell r="K189">
            <v>0</v>
          </cell>
        </row>
        <row r="190">
          <cell r="E190">
            <v>0</v>
          </cell>
          <cell r="F190">
            <v>0</v>
          </cell>
          <cell r="G190">
            <v>59231</v>
          </cell>
          <cell r="H190">
            <v>11846200</v>
          </cell>
          <cell r="I190">
            <v>0</v>
          </cell>
          <cell r="J190">
            <v>0</v>
          </cell>
          <cell r="K190">
            <v>11846200</v>
          </cell>
          <cell r="L190" t="str">
            <v>113호표</v>
          </cell>
        </row>
        <row r="191">
          <cell r="F191">
            <v>0</v>
          </cell>
          <cell r="H191">
            <v>0</v>
          </cell>
          <cell r="J191">
            <v>0</v>
          </cell>
          <cell r="K191">
            <v>0</v>
          </cell>
        </row>
        <row r="192">
          <cell r="E192">
            <v>0</v>
          </cell>
          <cell r="F192">
            <v>0</v>
          </cell>
          <cell r="G192">
            <v>12389</v>
          </cell>
          <cell r="H192">
            <v>371670</v>
          </cell>
          <cell r="I192">
            <v>165</v>
          </cell>
          <cell r="J192">
            <v>4950</v>
          </cell>
          <cell r="K192">
            <v>376620</v>
          </cell>
          <cell r="L192" t="str">
            <v>123호표</v>
          </cell>
        </row>
        <row r="193">
          <cell r="F193">
            <v>0</v>
          </cell>
          <cell r="H193">
            <v>0</v>
          </cell>
          <cell r="J193">
            <v>0</v>
          </cell>
          <cell r="K193">
            <v>0</v>
          </cell>
        </row>
        <row r="194">
          <cell r="F194">
            <v>0</v>
          </cell>
          <cell r="H194">
            <v>12217870</v>
          </cell>
          <cell r="J194">
            <v>25254380</v>
          </cell>
          <cell r="K194">
            <v>37472250</v>
          </cell>
        </row>
        <row r="195">
          <cell r="K195">
            <v>0</v>
          </cell>
        </row>
        <row r="196">
          <cell r="F196">
            <v>83849124</v>
          </cell>
          <cell r="H196">
            <v>622160912</v>
          </cell>
          <cell r="J196">
            <v>422137979</v>
          </cell>
          <cell r="K196">
            <v>1128148015</v>
          </cell>
        </row>
        <row r="197">
          <cell r="F197">
            <v>0</v>
          </cell>
          <cell r="H197">
            <v>0</v>
          </cell>
          <cell r="J197">
            <v>0</v>
          </cell>
          <cell r="K197">
            <v>0</v>
          </cell>
        </row>
        <row r="198">
          <cell r="K198">
            <v>87102500</v>
          </cell>
        </row>
        <row r="199">
          <cell r="K199">
            <v>0</v>
          </cell>
        </row>
        <row r="200">
          <cell r="K200">
            <v>44572900</v>
          </cell>
        </row>
        <row r="201">
          <cell r="K201">
            <v>0</v>
          </cell>
        </row>
        <row r="202">
          <cell r="K202">
            <v>1259823415</v>
          </cell>
        </row>
        <row r="203">
          <cell r="K203">
            <v>0</v>
          </cell>
        </row>
        <row r="204">
          <cell r="K204">
            <v>62991100</v>
          </cell>
        </row>
        <row r="205">
          <cell r="K205">
            <v>0</v>
          </cell>
        </row>
        <row r="206">
          <cell r="K206">
            <v>1322814515</v>
          </cell>
        </row>
        <row r="207">
          <cell r="K207">
            <v>0</v>
          </cell>
        </row>
        <row r="208">
          <cell r="K208">
            <v>185802569</v>
          </cell>
        </row>
        <row r="209">
          <cell r="K209">
            <v>0</v>
          </cell>
        </row>
        <row r="210">
          <cell r="K210">
            <v>69830452</v>
          </cell>
        </row>
        <row r="211">
          <cell r="K211">
            <v>0</v>
          </cell>
        </row>
        <row r="212">
          <cell r="K212">
            <v>1578447536</v>
          </cell>
        </row>
        <row r="213">
          <cell r="K213">
            <v>0</v>
          </cell>
        </row>
        <row r="214">
          <cell r="K214">
            <v>157844754</v>
          </cell>
        </row>
        <row r="215">
          <cell r="K215">
            <v>0</v>
          </cell>
        </row>
        <row r="216">
          <cell r="I216">
            <v>12000</v>
          </cell>
          <cell r="J216">
            <v>3780000</v>
          </cell>
          <cell r="K216">
            <v>3780000</v>
          </cell>
        </row>
        <row r="217">
          <cell r="J217">
            <v>0</v>
          </cell>
          <cell r="K217">
            <v>0</v>
          </cell>
        </row>
        <row r="218">
          <cell r="I218">
            <v>14470</v>
          </cell>
          <cell r="J218">
            <v>10027710</v>
          </cell>
          <cell r="K218">
            <v>10027710</v>
          </cell>
        </row>
        <row r="219">
          <cell r="J219">
            <v>0</v>
          </cell>
          <cell r="K219">
            <v>0</v>
          </cell>
        </row>
        <row r="220">
          <cell r="K220">
            <v>1750100000</v>
          </cell>
        </row>
        <row r="221">
          <cell r="K221">
            <v>0</v>
          </cell>
        </row>
        <row r="222">
          <cell r="K222">
            <v>146810480</v>
          </cell>
        </row>
        <row r="223">
          <cell r="K223">
            <v>0</v>
          </cell>
        </row>
        <row r="224">
          <cell r="K224">
            <v>1896910480</v>
          </cell>
        </row>
        <row r="242">
          <cell r="E242">
            <v>21320</v>
          </cell>
          <cell r="F242">
            <v>54408640</v>
          </cell>
          <cell r="K242">
            <v>54408640</v>
          </cell>
        </row>
        <row r="243">
          <cell r="F243">
            <v>0</v>
          </cell>
          <cell r="K243">
            <v>0</v>
          </cell>
        </row>
        <row r="244">
          <cell r="E244">
            <v>17060</v>
          </cell>
          <cell r="F244">
            <v>78510120</v>
          </cell>
          <cell r="K244">
            <v>78510120</v>
          </cell>
        </row>
        <row r="245">
          <cell r="F245">
            <v>0</v>
          </cell>
          <cell r="K245">
            <v>0</v>
          </cell>
        </row>
        <row r="246">
          <cell r="E246">
            <v>2035</v>
          </cell>
          <cell r="F246">
            <v>396825</v>
          </cell>
          <cell r="K246">
            <v>396825</v>
          </cell>
        </row>
        <row r="247">
          <cell r="F247">
            <v>0</v>
          </cell>
          <cell r="K247">
            <v>0</v>
          </cell>
        </row>
        <row r="248">
          <cell r="E248">
            <v>4950</v>
          </cell>
          <cell r="F248">
            <v>148500</v>
          </cell>
          <cell r="K248">
            <v>148500</v>
          </cell>
        </row>
        <row r="249">
          <cell r="F249">
            <v>0</v>
          </cell>
          <cell r="K249">
            <v>0</v>
          </cell>
        </row>
        <row r="250">
          <cell r="F250">
            <v>133464080</v>
          </cell>
          <cell r="K250">
            <v>133464080</v>
          </cell>
        </row>
        <row r="251">
          <cell r="F251">
            <v>0</v>
          </cell>
          <cell r="K251">
            <v>0</v>
          </cell>
        </row>
        <row r="252">
          <cell r="F252">
            <v>13346400</v>
          </cell>
          <cell r="K252">
            <v>13346400</v>
          </cell>
        </row>
        <row r="253">
          <cell r="F253">
            <v>0</v>
          </cell>
          <cell r="K253">
            <v>0</v>
          </cell>
        </row>
        <row r="254">
          <cell r="F254">
            <v>146810480</v>
          </cell>
          <cell r="K254">
            <v>146810480</v>
          </cell>
        </row>
        <row r="255">
          <cell r="F255">
            <v>0</v>
          </cell>
          <cell r="K255">
            <v>0</v>
          </cell>
        </row>
        <row r="256">
          <cell r="F256">
            <v>0</v>
          </cell>
          <cell r="H256">
            <v>0</v>
          </cell>
          <cell r="J256">
            <v>0</v>
          </cell>
          <cell r="K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</row>
        <row r="258">
          <cell r="F258">
            <v>0</v>
          </cell>
          <cell r="H258">
            <v>0</v>
          </cell>
          <cell r="J258">
            <v>0</v>
          </cell>
          <cell r="K258">
            <v>0</v>
          </cell>
        </row>
        <row r="259">
          <cell r="F259">
            <v>0</v>
          </cell>
          <cell r="H259">
            <v>0</v>
          </cell>
          <cell r="J259">
            <v>0</v>
          </cell>
          <cell r="K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</row>
        <row r="261">
          <cell r="F261">
            <v>0</v>
          </cell>
          <cell r="H261">
            <v>0</v>
          </cell>
          <cell r="J261">
            <v>0</v>
          </cell>
          <cell r="K261">
            <v>0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</row>
        <row r="263">
          <cell r="F263">
            <v>0</v>
          </cell>
          <cell r="H263">
            <v>0</v>
          </cell>
          <cell r="J263">
            <v>0</v>
          </cell>
          <cell r="K263">
            <v>0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</row>
        <row r="267">
          <cell r="F267">
            <v>0</v>
          </cell>
          <cell r="H267">
            <v>0</v>
          </cell>
          <cell r="J267">
            <v>0</v>
          </cell>
          <cell r="K267">
            <v>0</v>
          </cell>
        </row>
        <row r="268">
          <cell r="F268">
            <v>0</v>
          </cell>
          <cell r="H268">
            <v>0</v>
          </cell>
          <cell r="J268">
            <v>0</v>
          </cell>
          <cell r="K268">
            <v>0</v>
          </cell>
        </row>
        <row r="269">
          <cell r="F269">
            <v>0</v>
          </cell>
          <cell r="H269">
            <v>0</v>
          </cell>
          <cell r="J269">
            <v>0</v>
          </cell>
          <cell r="K269">
            <v>0</v>
          </cell>
        </row>
        <row r="270">
          <cell r="F270">
            <v>0</v>
          </cell>
          <cell r="H270">
            <v>0</v>
          </cell>
          <cell r="J270">
            <v>0</v>
          </cell>
          <cell r="K270">
            <v>0</v>
          </cell>
        </row>
        <row r="271">
          <cell r="F271">
            <v>0</v>
          </cell>
          <cell r="H271">
            <v>0</v>
          </cell>
          <cell r="J271">
            <v>0</v>
          </cell>
          <cell r="K271">
            <v>0</v>
          </cell>
        </row>
        <row r="272">
          <cell r="F272">
            <v>0</v>
          </cell>
          <cell r="H272">
            <v>0</v>
          </cell>
          <cell r="J272">
            <v>0</v>
          </cell>
          <cell r="K272">
            <v>0</v>
          </cell>
        </row>
        <row r="273">
          <cell r="F273">
            <v>0</v>
          </cell>
          <cell r="H273">
            <v>0</v>
          </cell>
          <cell r="J273">
            <v>0</v>
          </cell>
          <cell r="K273">
            <v>0</v>
          </cell>
        </row>
        <row r="276">
          <cell r="E276">
            <v>4117</v>
          </cell>
          <cell r="F276">
            <v>41120596</v>
          </cell>
          <cell r="K276">
            <v>41120596</v>
          </cell>
        </row>
        <row r="277">
          <cell r="F277">
            <v>0</v>
          </cell>
          <cell r="K277">
            <v>0</v>
          </cell>
        </row>
        <row r="278">
          <cell r="E278">
            <v>3636</v>
          </cell>
          <cell r="F278">
            <v>28709856</v>
          </cell>
          <cell r="K278">
            <v>28709856</v>
          </cell>
        </row>
        <row r="279">
          <cell r="F279">
            <v>0</v>
          </cell>
          <cell r="K279">
            <v>0</v>
          </cell>
        </row>
        <row r="280">
          <cell r="F280">
            <v>69830452</v>
          </cell>
          <cell r="K280">
            <v>69830452</v>
          </cell>
        </row>
        <row r="281">
          <cell r="K281">
            <v>0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원가계산"/>
      <sheetName val="순공사비"/>
      <sheetName val="집계표"/>
      <sheetName val="내역서(전기)"/>
      <sheetName val="내역서(계장)"/>
      <sheetName val="사급자재비"/>
      <sheetName val="단가비교표1"/>
      <sheetName val="단가비교표2"/>
      <sheetName val="일위대가"/>
      <sheetName val="bm(CIcable)"/>
      <sheetName val="bm(epcable)"/>
      <sheetName val="bm(CLabor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계수시트"/>
      <sheetName val="수목집계"/>
      <sheetName val="녹지잔디면적"/>
      <sheetName val="산출내역서"/>
      <sheetName val="원가계산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노임단가"/>
      <sheetName val="경비단가"/>
      <sheetName val="중기집계"/>
      <sheetName val="중기손료"/>
      <sheetName val="자재단가"/>
      <sheetName val="토   공 "/>
      <sheetName val="배수공"/>
      <sheetName val="교량공"/>
      <sheetName val="포장공"/>
      <sheetName val="부대공"/>
      <sheetName val="단가목록"/>
      <sheetName val="신규단가"/>
      <sheetName val="Sheet4"/>
      <sheetName val="Sheet5"/>
      <sheetName val="C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대치판정"/>
      <sheetName val="품목차"/>
      <sheetName val="품 #1.1"/>
      <sheetName val="품 #1.2"/>
      <sheetName val="품 #1.3"/>
      <sheetName val="품 #1.4"/>
      <sheetName val="품 #1.5"/>
      <sheetName val="품 #1.7"/>
      <sheetName val="품 #1.8"/>
      <sheetName val="품 #1.9"/>
      <sheetName val="품 #2"/>
      <sheetName val="품 #3"/>
      <sheetName val="품 #4"/>
      <sheetName val="품 #4.1"/>
      <sheetName val="품 #4.2"/>
      <sheetName val="품 #4.3"/>
      <sheetName val="품 #4.4"/>
      <sheetName val="품 #4.5"/>
      <sheetName val="품 #4.6"/>
      <sheetName val="품 #5"/>
      <sheetName val="품 #5.1"/>
      <sheetName val="품 #5.2"/>
      <sheetName val="품 #6"/>
      <sheetName val="품 #7"/>
      <sheetName val="품 #8"/>
      <sheetName val="품 #9"/>
      <sheetName val="품 #9.1"/>
      <sheetName val="품 #9 .2"/>
      <sheetName val="품 #9.3"/>
      <sheetName val="품 #10"/>
      <sheetName val="TITLE"/>
      <sheetName val="명세서"/>
      <sheetName val="직접재료비집계"/>
      <sheetName val="직접재료비"/>
      <sheetName val="노무비집계"/>
      <sheetName val="노무비"/>
      <sheetName val="기계경비집계"/>
      <sheetName val="기계경비"/>
      <sheetName val="간접재료비집계"/>
      <sheetName val="간접재료비"/>
      <sheetName val="경비집계"/>
      <sheetName val="노무비단가"/>
      <sheetName val="산출목차"/>
      <sheetName val="산 #1"/>
      <sheetName val="산 #1.1"/>
      <sheetName val="산 #1.2"/>
      <sheetName val="산 #1.3"/>
      <sheetName val="산 #1.4"/>
      <sheetName val="산 #1.5"/>
      <sheetName val="산 #1.7"/>
      <sheetName val="산 #1.8"/>
      <sheetName val="산 #1.9"/>
      <sheetName val="산 #2"/>
      <sheetName val="산 #3"/>
      <sheetName val="산 #3.1"/>
      <sheetName val="산 #3.2"/>
      <sheetName val="산 #3.3"/>
      <sheetName val="산 #3.4"/>
      <sheetName val="산 #4"/>
      <sheetName val="산 #4.1"/>
      <sheetName val="산 #4.2"/>
      <sheetName val="산 #4.2.1"/>
      <sheetName val="산 #4.2.2"/>
      <sheetName val="산 #4.2.3"/>
      <sheetName val="산 #4.2.4"/>
      <sheetName val="산 #4.2.5"/>
      <sheetName val="산 #4.2.6"/>
      <sheetName val="산 #4.2.7"/>
      <sheetName val="산 #4.3"/>
      <sheetName val="산 #4.4"/>
      <sheetName val="산 #4.4.1"/>
      <sheetName val="산 #4.4.2"/>
      <sheetName val="산 #4.4.3"/>
      <sheetName val="산 #4.4.4"/>
      <sheetName val="산 #4.4.5"/>
      <sheetName val="산 #4.4.6"/>
      <sheetName val="산 #4.4.7"/>
      <sheetName val="산 #5"/>
      <sheetName val="산 #5.1"/>
      <sheetName val="산 #5.2"/>
      <sheetName val="산 #5.3"/>
      <sheetName val="산 #5.4"/>
      <sheetName val="산 #5.5"/>
      <sheetName val="산 #6"/>
      <sheetName val="산 #6.1"/>
      <sheetName val="산 #6.2"/>
      <sheetName val="산 #6.3"/>
      <sheetName val="산 #7"/>
      <sheetName val="산 #7.1"/>
      <sheetName val="산 #7.2"/>
      <sheetName val="산 #7.3"/>
      <sheetName val="산 #7.4"/>
      <sheetName val="산 #8"/>
      <sheetName val="산 #9"/>
      <sheetName val="산 #10"/>
      <sheetName val="산 #11"/>
      <sheetName val="산 #11.1"/>
      <sheetName val="산 #11.2"/>
      <sheetName val="산 #11.3"/>
      <sheetName val="산 #12"/>
      <sheetName val="산 #12.1"/>
      <sheetName val="산 #12.2"/>
      <sheetName val="산 #12.3"/>
      <sheetName val="산 #13"/>
      <sheetName val="산 #14"/>
      <sheetName val="산 #14.1"/>
      <sheetName val="산 #14.2"/>
      <sheetName val="산 #14.3"/>
      <sheetName val="산 #14.4"/>
      <sheetName val="산 #15"/>
      <sheetName val="일위대가(가설)"/>
      <sheetName val="#REF"/>
      <sheetName val="변경비교-을"/>
      <sheetName val="내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기기리스트"/>
      <sheetName val="축산 기기리스트"/>
      <sheetName val="견적대비표"/>
      <sheetName val="GI-LIST"/>
      <sheetName val="Baby일위대가"/>
      <sheetName val="일위대가목차"/>
      <sheetName val="화재 탐지 설비"/>
      <sheetName val="SG"/>
      <sheetName val="STEEL BOX 단면설계(SEC.8)"/>
      <sheetName val="수입"/>
      <sheetName val="TARGET"/>
      <sheetName val="갑지"/>
      <sheetName val="단가"/>
      <sheetName val="대치판정"/>
      <sheetName val="BID"/>
      <sheetName val="IW_LIST"/>
      <sheetName val="노무비단가"/>
      <sheetName val="Sheet1"/>
      <sheetName val="DATE"/>
      <sheetName val="EP0618"/>
      <sheetName val="내역서"/>
      <sheetName val="ITEM"/>
      <sheetName val="전기일위대가"/>
      <sheetName val="JUCKEYK"/>
      <sheetName val="총괄"/>
      <sheetName val="S0"/>
      <sheetName val="교대시점"/>
      <sheetName val="동해title"/>
      <sheetName val="NOMUBI"/>
      <sheetName val="자재단가"/>
      <sheetName val="ABUT수량-A1"/>
      <sheetName val="EQT-ESTN"/>
      <sheetName val="일위(PN)"/>
      <sheetName val="tggwan(mac)"/>
      <sheetName val="약품공급2"/>
      <sheetName val="산출근거"/>
      <sheetName val="가도공"/>
      <sheetName val="수량산출"/>
      <sheetName val="FCM"/>
      <sheetName val="산근1,2"/>
      <sheetName val="マージン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"/>
      <sheetName val="Sheet3"/>
      <sheetName val="기기리스트"/>
    </sheetNames>
    <sheetDataSet>
      <sheetData sheetId="0"/>
      <sheetData sheetId="1">
        <row r="4">
          <cell r="D4" t="str">
            <v>HOUSE SIDE</v>
          </cell>
          <cell r="E4" t="str">
            <v>STREET SIDE</v>
          </cell>
        </row>
        <row r="5">
          <cell r="B5">
            <v>9.9999999999999995E-7</v>
          </cell>
          <cell r="C5">
            <v>0.1</v>
          </cell>
          <cell r="D5">
            <v>0.01</v>
          </cell>
          <cell r="E5">
            <v>3.5000000000000003E-2</v>
          </cell>
        </row>
        <row r="6">
          <cell r="B6">
            <v>0.110001</v>
          </cell>
          <cell r="C6">
            <v>0.11</v>
          </cell>
          <cell r="D6">
            <v>1.14E-2</v>
          </cell>
          <cell r="E6">
            <v>3.7500000000000006E-2</v>
          </cell>
        </row>
        <row r="7">
          <cell r="B7">
            <v>0.120001</v>
          </cell>
          <cell r="C7">
            <v>0.12</v>
          </cell>
          <cell r="D7">
            <v>1.2800000000000001E-2</v>
          </cell>
          <cell r="E7">
            <v>0.04</v>
          </cell>
        </row>
        <row r="8">
          <cell r="B8">
            <v>0.13000100000000001</v>
          </cell>
          <cell r="C8">
            <v>0.13</v>
          </cell>
          <cell r="D8">
            <v>1.4200000000000001E-2</v>
          </cell>
          <cell r="E8">
            <v>4.2500000000000003E-2</v>
          </cell>
        </row>
        <row r="9">
          <cell r="B9">
            <v>0.14000100000000001</v>
          </cell>
          <cell r="C9">
            <v>0.14000000000000001</v>
          </cell>
          <cell r="D9">
            <v>1.5599999999999999E-2</v>
          </cell>
          <cell r="E9">
            <v>4.4999999999999998E-2</v>
          </cell>
        </row>
        <row r="10">
          <cell r="B10">
            <v>0.15000100000000002</v>
          </cell>
          <cell r="C10">
            <v>0.15000000000000002</v>
          </cell>
          <cell r="D10">
            <v>1.7000000000000001E-2</v>
          </cell>
          <cell r="E10">
            <v>4.7500000000000001E-2</v>
          </cell>
        </row>
        <row r="11">
          <cell r="B11">
            <v>0.16000100000000003</v>
          </cell>
          <cell r="C11">
            <v>0.16000000000000003</v>
          </cell>
          <cell r="D11">
            <v>1.84E-2</v>
          </cell>
          <cell r="E11">
            <v>0.05</v>
          </cell>
        </row>
        <row r="12">
          <cell r="B12">
            <v>0.17000100000000004</v>
          </cell>
          <cell r="C12">
            <v>0.17000000000000004</v>
          </cell>
          <cell r="D12">
            <v>1.9799999999999998E-2</v>
          </cell>
          <cell r="E12">
            <v>5.2500000000000005E-2</v>
          </cell>
        </row>
        <row r="13">
          <cell r="B13">
            <v>0.18000100000000005</v>
          </cell>
          <cell r="C13">
            <v>0.18000000000000005</v>
          </cell>
          <cell r="D13">
            <v>2.12E-2</v>
          </cell>
          <cell r="E13">
            <v>5.5E-2</v>
          </cell>
        </row>
        <row r="14">
          <cell r="B14">
            <v>0.19000100000000006</v>
          </cell>
          <cell r="C14">
            <v>0.19000000000000006</v>
          </cell>
          <cell r="D14">
            <v>2.2600000000000002E-2</v>
          </cell>
          <cell r="E14">
            <v>5.7499999999999996E-2</v>
          </cell>
        </row>
        <row r="15">
          <cell r="B15">
            <v>0.20000100000000007</v>
          </cell>
          <cell r="C15">
            <v>0.20000000000000007</v>
          </cell>
          <cell r="D15">
            <v>2.4E-2</v>
          </cell>
          <cell r="E15">
            <v>0.06</v>
          </cell>
        </row>
        <row r="16">
          <cell r="B16">
            <v>0.21000100000000008</v>
          </cell>
          <cell r="C16">
            <v>0.21000000000000008</v>
          </cell>
          <cell r="D16">
            <v>2.46E-2</v>
          </cell>
          <cell r="E16">
            <v>6.3E-2</v>
          </cell>
        </row>
        <row r="17">
          <cell r="B17">
            <v>0.22000100000000009</v>
          </cell>
          <cell r="C17">
            <v>0.22000000000000008</v>
          </cell>
          <cell r="D17">
            <v>2.52E-2</v>
          </cell>
          <cell r="E17">
            <v>6.6000000000000003E-2</v>
          </cell>
        </row>
        <row r="18">
          <cell r="B18">
            <v>0.23000100000000009</v>
          </cell>
          <cell r="C18">
            <v>0.23000000000000009</v>
          </cell>
          <cell r="D18">
            <v>2.58E-2</v>
          </cell>
          <cell r="E18">
            <v>6.9000000000000006E-2</v>
          </cell>
        </row>
        <row r="19">
          <cell r="B19">
            <v>0.2400010000000001</v>
          </cell>
          <cell r="C19">
            <v>0.2400000000000001</v>
          </cell>
          <cell r="D19">
            <v>2.64E-2</v>
          </cell>
          <cell r="E19">
            <v>7.1999999999999995E-2</v>
          </cell>
        </row>
        <row r="20">
          <cell r="B20">
            <v>0.25000100000000008</v>
          </cell>
          <cell r="C20">
            <v>0.25000000000000011</v>
          </cell>
          <cell r="D20">
            <v>2.7E-2</v>
          </cell>
          <cell r="E20">
            <v>7.4999999999999997E-2</v>
          </cell>
        </row>
        <row r="21">
          <cell r="B21">
            <v>0.26000100000000009</v>
          </cell>
          <cell r="C21">
            <v>0.26000000000000012</v>
          </cell>
          <cell r="D21">
            <v>2.76E-2</v>
          </cell>
          <cell r="E21">
            <v>7.8E-2</v>
          </cell>
        </row>
        <row r="22">
          <cell r="B22">
            <v>0.2700010000000001</v>
          </cell>
          <cell r="C22">
            <v>0.27000000000000013</v>
          </cell>
          <cell r="D22">
            <v>2.8199999999999999E-2</v>
          </cell>
          <cell r="E22">
            <v>8.1000000000000003E-2</v>
          </cell>
        </row>
        <row r="23">
          <cell r="B23">
            <v>0.28000100000000011</v>
          </cell>
          <cell r="C23">
            <v>0.28000000000000014</v>
          </cell>
          <cell r="D23">
            <v>2.8799999999999999E-2</v>
          </cell>
          <cell r="E23">
            <v>8.3999999999999991E-2</v>
          </cell>
        </row>
        <row r="24">
          <cell r="B24">
            <v>0.29000100000000012</v>
          </cell>
          <cell r="C24">
            <v>0.29000000000000015</v>
          </cell>
          <cell r="D24">
            <v>2.9399999999999999E-2</v>
          </cell>
          <cell r="E24">
            <v>8.6999999999999994E-2</v>
          </cell>
        </row>
        <row r="25">
          <cell r="B25">
            <v>0.30000100000000013</v>
          </cell>
          <cell r="C25">
            <v>0.30000000000000016</v>
          </cell>
          <cell r="D25">
            <v>0.03</v>
          </cell>
          <cell r="E25">
            <v>0.09</v>
          </cell>
        </row>
        <row r="26">
          <cell r="B26">
            <v>0.31000100000000014</v>
          </cell>
          <cell r="C26">
            <v>0.31000000000000016</v>
          </cell>
          <cell r="D26">
            <v>3.1E-2</v>
          </cell>
          <cell r="E26">
            <v>9.2999999999999999E-2</v>
          </cell>
        </row>
        <row r="27">
          <cell r="B27">
            <v>0.32000100000000015</v>
          </cell>
          <cell r="C27">
            <v>0.32000000000000017</v>
          </cell>
          <cell r="D27">
            <v>3.2000000000000001E-2</v>
          </cell>
          <cell r="E27">
            <v>9.6000000000000002E-2</v>
          </cell>
        </row>
        <row r="28">
          <cell r="B28">
            <v>0.33000100000000016</v>
          </cell>
          <cell r="C28">
            <v>0.33000000000000018</v>
          </cell>
          <cell r="D28">
            <v>3.3000000000000002E-2</v>
          </cell>
          <cell r="E28">
            <v>9.9000000000000005E-2</v>
          </cell>
        </row>
        <row r="29">
          <cell r="B29">
            <v>0.34000100000000016</v>
          </cell>
          <cell r="C29">
            <v>0.34000000000000019</v>
          </cell>
          <cell r="D29">
            <v>3.4000000000000002E-2</v>
          </cell>
          <cell r="E29">
            <v>0.10199999999999999</v>
          </cell>
        </row>
        <row r="30">
          <cell r="B30">
            <v>0.35000100000000017</v>
          </cell>
          <cell r="C30">
            <v>0.3500000000000002</v>
          </cell>
          <cell r="D30">
            <v>3.5000000000000003E-2</v>
          </cell>
          <cell r="E30">
            <v>0.105</v>
          </cell>
        </row>
        <row r="31">
          <cell r="B31">
            <v>0.36000100000000018</v>
          </cell>
          <cell r="C31">
            <v>0.36000000000000021</v>
          </cell>
          <cell r="D31">
            <v>3.6000000000000004E-2</v>
          </cell>
          <cell r="E31">
            <v>0.108</v>
          </cell>
        </row>
        <row r="32">
          <cell r="B32">
            <v>0.37000100000000019</v>
          </cell>
          <cell r="C32">
            <v>0.37000000000000022</v>
          </cell>
          <cell r="D32">
            <v>3.6999999999999998E-2</v>
          </cell>
          <cell r="E32">
            <v>0.111</v>
          </cell>
        </row>
        <row r="33">
          <cell r="B33">
            <v>0.3800010000000002</v>
          </cell>
          <cell r="C33">
            <v>0.38000000000000023</v>
          </cell>
          <cell r="D33">
            <v>3.7999999999999999E-2</v>
          </cell>
          <cell r="E33">
            <v>0.11399999999999999</v>
          </cell>
        </row>
        <row r="34">
          <cell r="B34">
            <v>0.39000100000000021</v>
          </cell>
          <cell r="C34">
            <v>0.39000000000000024</v>
          </cell>
          <cell r="D34">
            <v>3.9E-2</v>
          </cell>
          <cell r="E34">
            <v>0.11699999999999999</v>
          </cell>
        </row>
        <row r="35">
          <cell r="B35">
            <v>0.40000100000000022</v>
          </cell>
          <cell r="C35">
            <v>0.40000000000000024</v>
          </cell>
          <cell r="D35">
            <v>0.04</v>
          </cell>
          <cell r="E35">
            <v>0.12</v>
          </cell>
        </row>
        <row r="36">
          <cell r="B36">
            <v>0.41000100000000023</v>
          </cell>
          <cell r="C36">
            <v>0.41000000000000025</v>
          </cell>
          <cell r="D36">
            <v>4.1000000000000002E-2</v>
          </cell>
          <cell r="E36">
            <v>0.123</v>
          </cell>
        </row>
        <row r="37">
          <cell r="B37">
            <v>0.42000100000000024</v>
          </cell>
          <cell r="C37">
            <v>0.42000000000000026</v>
          </cell>
          <cell r="D37">
            <v>4.2000000000000003E-2</v>
          </cell>
          <cell r="E37">
            <v>0.126</v>
          </cell>
        </row>
        <row r="38">
          <cell r="B38">
            <v>0.43000100000000024</v>
          </cell>
          <cell r="C38">
            <v>0.43000000000000027</v>
          </cell>
          <cell r="D38">
            <v>4.3000000000000003E-2</v>
          </cell>
          <cell r="E38">
            <v>0.129</v>
          </cell>
        </row>
        <row r="39">
          <cell r="B39">
            <v>0.44000100000000025</v>
          </cell>
          <cell r="C39">
            <v>0.44000000000000028</v>
          </cell>
          <cell r="D39">
            <v>4.4000000000000004E-2</v>
          </cell>
          <cell r="E39">
            <v>0.13200000000000001</v>
          </cell>
        </row>
        <row r="40">
          <cell r="B40">
            <v>0.45000100000000026</v>
          </cell>
          <cell r="C40">
            <v>0.45000000000000029</v>
          </cell>
          <cell r="D40">
            <v>4.4999999999999998E-2</v>
          </cell>
          <cell r="E40">
            <v>0.13500000000000001</v>
          </cell>
        </row>
        <row r="41">
          <cell r="B41">
            <v>0.46000100000000027</v>
          </cell>
          <cell r="C41">
            <v>0.4600000000000003</v>
          </cell>
          <cell r="D41">
            <v>4.5999999999999999E-2</v>
          </cell>
          <cell r="E41">
            <v>0.13800000000000001</v>
          </cell>
        </row>
        <row r="42">
          <cell r="B42">
            <v>0.47000100000000028</v>
          </cell>
          <cell r="C42">
            <v>0.47000000000000031</v>
          </cell>
          <cell r="D42">
            <v>4.7E-2</v>
          </cell>
          <cell r="E42">
            <v>0.14099999999999999</v>
          </cell>
        </row>
        <row r="43">
          <cell r="B43">
            <v>0.48000100000000029</v>
          </cell>
          <cell r="C43">
            <v>0.48000000000000032</v>
          </cell>
          <cell r="D43">
            <v>4.8000000000000001E-2</v>
          </cell>
          <cell r="E43">
            <v>0.14399999999999999</v>
          </cell>
        </row>
        <row r="44">
          <cell r="B44">
            <v>0.4900010000000003</v>
          </cell>
          <cell r="C44">
            <v>0.49000000000000032</v>
          </cell>
          <cell r="D44">
            <v>4.9000000000000002E-2</v>
          </cell>
          <cell r="E44">
            <v>0.14699999999999999</v>
          </cell>
        </row>
        <row r="45">
          <cell r="B45">
            <v>0.50000100000000036</v>
          </cell>
          <cell r="C45">
            <v>0.50000000000000033</v>
          </cell>
          <cell r="D45">
            <v>0.05</v>
          </cell>
          <cell r="E45">
            <v>0.15</v>
          </cell>
        </row>
        <row r="46">
          <cell r="B46">
            <v>0.51000100000000037</v>
          </cell>
          <cell r="C46">
            <v>0.51000000000000034</v>
          </cell>
          <cell r="D46">
            <v>5.0700000000000002E-2</v>
          </cell>
          <cell r="E46">
            <v>0.153</v>
          </cell>
        </row>
        <row r="47">
          <cell r="B47">
            <v>0.52000100000000038</v>
          </cell>
          <cell r="C47">
            <v>0.52000000000000035</v>
          </cell>
          <cell r="D47">
            <v>5.1400000000000001E-2</v>
          </cell>
          <cell r="E47">
            <v>0.156</v>
          </cell>
        </row>
        <row r="48">
          <cell r="B48">
            <v>0.53000100000000039</v>
          </cell>
          <cell r="C48">
            <v>0.53000000000000036</v>
          </cell>
          <cell r="D48">
            <v>5.21E-2</v>
          </cell>
          <cell r="E48">
            <v>0.159</v>
          </cell>
        </row>
        <row r="49">
          <cell r="B49">
            <v>0.5400010000000004</v>
          </cell>
          <cell r="C49">
            <v>0.54000000000000037</v>
          </cell>
          <cell r="D49">
            <v>5.28E-2</v>
          </cell>
          <cell r="E49">
            <v>0.16200000000000001</v>
          </cell>
        </row>
        <row r="50">
          <cell r="B50">
            <v>0.55000100000000041</v>
          </cell>
          <cell r="C50">
            <v>0.55000000000000038</v>
          </cell>
          <cell r="D50">
            <v>5.3500000000000006E-2</v>
          </cell>
          <cell r="E50">
            <v>0.16499999999999998</v>
          </cell>
        </row>
        <row r="51">
          <cell r="B51">
            <v>0.56000100000000042</v>
          </cell>
          <cell r="C51">
            <v>0.56000000000000039</v>
          </cell>
          <cell r="D51">
            <v>5.4199999999999998E-2</v>
          </cell>
          <cell r="E51">
            <v>0.16799999999999998</v>
          </cell>
        </row>
        <row r="52">
          <cell r="B52">
            <v>0.57000100000000042</v>
          </cell>
          <cell r="C52">
            <v>0.5700000000000004</v>
          </cell>
          <cell r="D52">
            <v>5.4900000000000004E-2</v>
          </cell>
          <cell r="E52">
            <v>0.17099999999999999</v>
          </cell>
        </row>
        <row r="53">
          <cell r="B53">
            <v>0.58000100000000043</v>
          </cell>
          <cell r="C53">
            <v>0.5800000000000004</v>
          </cell>
          <cell r="D53">
            <v>5.5600000000000004E-2</v>
          </cell>
          <cell r="E53">
            <v>0.17399999999999999</v>
          </cell>
        </row>
        <row r="54">
          <cell r="B54">
            <v>0.59000100000000044</v>
          </cell>
          <cell r="C54">
            <v>0.59000000000000041</v>
          </cell>
          <cell r="D54">
            <v>5.6300000000000003E-2</v>
          </cell>
          <cell r="E54">
            <v>0.17699999999999999</v>
          </cell>
        </row>
        <row r="55">
          <cell r="B55">
            <v>0.60000100000000045</v>
          </cell>
          <cell r="C55">
            <v>0.60000000000000042</v>
          </cell>
          <cell r="D55">
            <v>5.7000000000000002E-2</v>
          </cell>
          <cell r="E55">
            <v>0.18</v>
          </cell>
        </row>
        <row r="56">
          <cell r="B56">
            <v>0.61000100000000046</v>
          </cell>
          <cell r="C56">
            <v>0.61000000000000043</v>
          </cell>
          <cell r="D56">
            <v>5.7599999999999998E-2</v>
          </cell>
          <cell r="E56">
            <v>0.183</v>
          </cell>
        </row>
        <row r="57">
          <cell r="B57">
            <v>0.62000100000000047</v>
          </cell>
          <cell r="C57">
            <v>0.62000000000000044</v>
          </cell>
          <cell r="D57">
            <v>5.8200000000000002E-2</v>
          </cell>
          <cell r="E57">
            <v>0.186</v>
          </cell>
        </row>
        <row r="58">
          <cell r="B58">
            <v>0.63000100000000048</v>
          </cell>
          <cell r="C58">
            <v>0.63000000000000045</v>
          </cell>
          <cell r="D58">
            <v>5.8800000000000005E-2</v>
          </cell>
          <cell r="E58">
            <v>0.189</v>
          </cell>
        </row>
        <row r="59">
          <cell r="B59">
            <v>0.64000100000000049</v>
          </cell>
          <cell r="C59">
            <v>0.64000000000000046</v>
          </cell>
          <cell r="D59">
            <v>5.9400000000000001E-2</v>
          </cell>
          <cell r="E59">
            <v>0.192</v>
          </cell>
        </row>
        <row r="60">
          <cell r="B60">
            <v>0.6500010000000005</v>
          </cell>
          <cell r="C60">
            <v>0.65000000000000047</v>
          </cell>
          <cell r="D60">
            <v>0.06</v>
          </cell>
          <cell r="E60">
            <v>0.19500000000000001</v>
          </cell>
        </row>
        <row r="61">
          <cell r="B61">
            <v>0.6600010000000005</v>
          </cell>
          <cell r="C61">
            <v>0.66000000000000048</v>
          </cell>
          <cell r="D61">
            <v>6.0600000000000001E-2</v>
          </cell>
          <cell r="E61">
            <v>0.19800000000000001</v>
          </cell>
        </row>
        <row r="62">
          <cell r="B62">
            <v>0.67000100000000051</v>
          </cell>
          <cell r="C62">
            <v>0.67000000000000048</v>
          </cell>
          <cell r="D62">
            <v>6.1200000000000004E-2</v>
          </cell>
          <cell r="E62">
            <v>0.20099999999999998</v>
          </cell>
        </row>
        <row r="63">
          <cell r="B63">
            <v>0.68000100000000052</v>
          </cell>
          <cell r="C63">
            <v>0.68000000000000049</v>
          </cell>
          <cell r="D63">
            <v>6.1800000000000001E-2</v>
          </cell>
          <cell r="E63">
            <v>0.20399999999999999</v>
          </cell>
        </row>
        <row r="64">
          <cell r="B64">
            <v>0.69000100000000053</v>
          </cell>
          <cell r="C64">
            <v>0.6900000000000005</v>
          </cell>
          <cell r="D64">
            <v>6.2399999999999997E-2</v>
          </cell>
          <cell r="E64">
            <v>0.20699999999999999</v>
          </cell>
        </row>
        <row r="65">
          <cell r="B65">
            <v>0.70000100000000054</v>
          </cell>
          <cell r="C65">
            <v>0.70000000000000051</v>
          </cell>
          <cell r="D65">
            <v>6.3E-2</v>
          </cell>
          <cell r="E65">
            <v>0.21</v>
          </cell>
        </row>
        <row r="66">
          <cell r="B66">
            <v>0.71000100000000055</v>
          </cell>
          <cell r="C66">
            <v>0.71000000000000052</v>
          </cell>
          <cell r="D66">
            <v>6.3700000000000007E-2</v>
          </cell>
          <cell r="E66">
            <v>0.21299999999999999</v>
          </cell>
        </row>
        <row r="67">
          <cell r="B67">
            <v>0.72000100000000056</v>
          </cell>
          <cell r="C67">
            <v>0.72000000000000053</v>
          </cell>
          <cell r="D67">
            <v>6.4399999999999999E-2</v>
          </cell>
          <cell r="E67">
            <v>0.216</v>
          </cell>
        </row>
        <row r="68">
          <cell r="B68">
            <v>0.73000100000000057</v>
          </cell>
          <cell r="C68">
            <v>0.73000000000000054</v>
          </cell>
          <cell r="D68">
            <v>6.5100000000000005E-2</v>
          </cell>
          <cell r="E68">
            <v>0.219</v>
          </cell>
        </row>
        <row r="69">
          <cell r="B69">
            <v>0.74000100000000057</v>
          </cell>
          <cell r="C69">
            <v>0.74000000000000055</v>
          </cell>
          <cell r="D69">
            <v>6.5799999999999997E-2</v>
          </cell>
          <cell r="E69">
            <v>0.222</v>
          </cell>
        </row>
        <row r="70">
          <cell r="B70">
            <v>0.75000100000000058</v>
          </cell>
          <cell r="C70">
            <v>0.75000000000000056</v>
          </cell>
          <cell r="D70">
            <v>6.6500000000000004E-2</v>
          </cell>
          <cell r="E70">
            <v>0.22499999999999998</v>
          </cell>
        </row>
        <row r="71">
          <cell r="B71">
            <v>0.76000100000000059</v>
          </cell>
          <cell r="C71">
            <v>0.76000000000000056</v>
          </cell>
          <cell r="D71">
            <v>6.720000000000001E-2</v>
          </cell>
          <cell r="E71">
            <v>0.22799999999999998</v>
          </cell>
        </row>
        <row r="72">
          <cell r="B72">
            <v>0.7700010000000006</v>
          </cell>
          <cell r="C72">
            <v>0.77000000000000057</v>
          </cell>
          <cell r="D72">
            <v>6.7900000000000002E-2</v>
          </cell>
          <cell r="E72">
            <v>0.23099999999999998</v>
          </cell>
        </row>
        <row r="73">
          <cell r="B73">
            <v>0.78000100000000061</v>
          </cell>
          <cell r="C73">
            <v>0.78000000000000058</v>
          </cell>
          <cell r="D73">
            <v>6.8600000000000008E-2</v>
          </cell>
          <cell r="E73">
            <v>0.23399999999999999</v>
          </cell>
        </row>
        <row r="74">
          <cell r="B74">
            <v>0.79000100000000062</v>
          </cell>
          <cell r="C74">
            <v>0.79000000000000059</v>
          </cell>
          <cell r="D74">
            <v>6.93E-2</v>
          </cell>
          <cell r="E74">
            <v>0.23699999999999999</v>
          </cell>
        </row>
        <row r="75">
          <cell r="B75">
            <v>0.80000100000000063</v>
          </cell>
          <cell r="C75">
            <v>0.8000000000000006</v>
          </cell>
          <cell r="D75">
            <v>7.0000000000000007E-2</v>
          </cell>
          <cell r="E75">
            <v>0.24</v>
          </cell>
        </row>
        <row r="76">
          <cell r="B76">
            <v>0.81000100000000064</v>
          </cell>
          <cell r="C76">
            <v>0.81000000000000061</v>
          </cell>
          <cell r="D76">
            <v>7.060000000000001E-2</v>
          </cell>
          <cell r="E76">
            <v>0.24299999999999999</v>
          </cell>
        </row>
        <row r="77">
          <cell r="B77">
            <v>0.82000100000000065</v>
          </cell>
          <cell r="C77">
            <v>0.82000000000000062</v>
          </cell>
          <cell r="D77">
            <v>7.1199999999999999E-2</v>
          </cell>
          <cell r="E77">
            <v>0.246</v>
          </cell>
        </row>
        <row r="78">
          <cell r="B78">
            <v>0.83000100000000065</v>
          </cell>
          <cell r="C78">
            <v>0.83000000000000063</v>
          </cell>
          <cell r="D78">
            <v>7.1800000000000003E-2</v>
          </cell>
          <cell r="E78">
            <v>0.249</v>
          </cell>
        </row>
        <row r="79">
          <cell r="B79">
            <v>0.84000100000000066</v>
          </cell>
          <cell r="C79">
            <v>0.84000000000000064</v>
          </cell>
          <cell r="D79">
            <v>7.2400000000000006E-2</v>
          </cell>
          <cell r="E79">
            <v>0.252</v>
          </cell>
        </row>
        <row r="80">
          <cell r="B80">
            <v>0.85000100000000067</v>
          </cell>
          <cell r="C80">
            <v>0.85000000000000064</v>
          </cell>
          <cell r="D80">
            <v>7.3000000000000009E-2</v>
          </cell>
          <cell r="E80">
            <v>0.255</v>
          </cell>
        </row>
        <row r="81">
          <cell r="B81">
            <v>0.86000100000000068</v>
          </cell>
          <cell r="C81">
            <v>0.86000000000000065</v>
          </cell>
          <cell r="D81">
            <v>7.3599999999999999E-2</v>
          </cell>
          <cell r="E81">
            <v>0.25800000000000001</v>
          </cell>
        </row>
        <row r="82">
          <cell r="B82">
            <v>0.87000100000000069</v>
          </cell>
          <cell r="C82">
            <v>0.87000000000000066</v>
          </cell>
          <cell r="D82">
            <v>7.4200000000000002E-2</v>
          </cell>
          <cell r="E82">
            <v>0.26100000000000001</v>
          </cell>
        </row>
        <row r="83">
          <cell r="B83">
            <v>0.8800010000000007</v>
          </cell>
          <cell r="C83">
            <v>0.88000000000000067</v>
          </cell>
          <cell r="D83">
            <v>7.4800000000000005E-2</v>
          </cell>
          <cell r="E83">
            <v>0.26400000000000001</v>
          </cell>
        </row>
        <row r="84">
          <cell r="B84">
            <v>0.89000100000000071</v>
          </cell>
          <cell r="C84">
            <v>0.89000000000000068</v>
          </cell>
          <cell r="D84">
            <v>7.5399999999999995E-2</v>
          </cell>
          <cell r="E84">
            <v>0.26700000000000002</v>
          </cell>
        </row>
        <row r="85">
          <cell r="B85">
            <v>0.90000100000000072</v>
          </cell>
          <cell r="C85">
            <v>0.90000000000000069</v>
          </cell>
          <cell r="D85">
            <v>7.5999999999999998E-2</v>
          </cell>
          <cell r="E85">
            <v>0.27</v>
          </cell>
        </row>
        <row r="86">
          <cell r="B86">
            <v>0.91000100000000073</v>
          </cell>
          <cell r="C86">
            <v>0.9100000000000007</v>
          </cell>
          <cell r="D86">
            <v>7.6399999999999996E-2</v>
          </cell>
          <cell r="E86">
            <v>0.27200000000000002</v>
          </cell>
        </row>
        <row r="87">
          <cell r="B87">
            <v>0.92000100000000073</v>
          </cell>
          <cell r="C87">
            <v>0.92000000000000071</v>
          </cell>
          <cell r="D87">
            <v>7.6799999999999993E-2</v>
          </cell>
          <cell r="E87">
            <v>0.27400000000000002</v>
          </cell>
        </row>
        <row r="88">
          <cell r="B88">
            <v>0.93000100000000074</v>
          </cell>
          <cell r="C88">
            <v>0.93000000000000071</v>
          </cell>
          <cell r="D88">
            <v>7.7200000000000005E-2</v>
          </cell>
          <cell r="E88">
            <v>0.27600000000000002</v>
          </cell>
        </row>
        <row r="89">
          <cell r="B89">
            <v>0.94000100000000075</v>
          </cell>
          <cell r="C89">
            <v>0.94000000000000072</v>
          </cell>
          <cell r="D89">
            <v>7.7600000000000002E-2</v>
          </cell>
          <cell r="E89">
            <v>0.27800000000000002</v>
          </cell>
        </row>
        <row r="90">
          <cell r="B90">
            <v>0.95000100000000076</v>
          </cell>
          <cell r="C90">
            <v>0.95000000000000073</v>
          </cell>
          <cell r="D90">
            <v>7.8E-2</v>
          </cell>
          <cell r="E90">
            <v>0.28000000000000003</v>
          </cell>
        </row>
        <row r="91">
          <cell r="B91">
            <v>0.96000100000000077</v>
          </cell>
          <cell r="C91">
            <v>0.96000000000000074</v>
          </cell>
          <cell r="D91">
            <v>7.8399999999999997E-2</v>
          </cell>
          <cell r="E91">
            <v>0.28199999999999997</v>
          </cell>
        </row>
        <row r="92">
          <cell r="B92">
            <v>0.97000100000000078</v>
          </cell>
          <cell r="C92">
            <v>0.97000000000000075</v>
          </cell>
          <cell r="D92">
            <v>7.8799999999999995E-2</v>
          </cell>
          <cell r="E92">
            <v>0.28399999999999997</v>
          </cell>
        </row>
        <row r="93">
          <cell r="B93">
            <v>0.98000100000000079</v>
          </cell>
          <cell r="C93">
            <v>0.98000000000000076</v>
          </cell>
          <cell r="D93">
            <v>7.9200000000000007E-2</v>
          </cell>
          <cell r="E93">
            <v>0.28599999999999998</v>
          </cell>
        </row>
        <row r="94">
          <cell r="B94">
            <v>0.9900010000000008</v>
          </cell>
          <cell r="C94">
            <v>0.99000000000000077</v>
          </cell>
          <cell r="D94">
            <v>7.9600000000000004E-2</v>
          </cell>
          <cell r="E94">
            <v>0.28799999999999998</v>
          </cell>
        </row>
        <row r="95">
          <cell r="B95">
            <v>1.0000010000000006</v>
          </cell>
          <cell r="C95">
            <v>1.0000000000000007</v>
          </cell>
          <cell r="D95">
            <v>0.08</v>
          </cell>
          <cell r="E95">
            <v>0.28999999999999998</v>
          </cell>
        </row>
        <row r="96">
          <cell r="B96">
            <v>1.0100010000000006</v>
          </cell>
          <cell r="C96">
            <v>1.0100000000000007</v>
          </cell>
          <cell r="D96">
            <v>8.0500000000000002E-2</v>
          </cell>
          <cell r="E96">
            <v>0.29269999999999996</v>
          </cell>
        </row>
        <row r="97">
          <cell r="B97">
            <v>1.0200010000000006</v>
          </cell>
          <cell r="C97">
            <v>1.0200000000000007</v>
          </cell>
          <cell r="D97">
            <v>8.1000000000000003E-2</v>
          </cell>
          <cell r="E97">
            <v>0.2954</v>
          </cell>
        </row>
        <row r="98">
          <cell r="B98">
            <v>1.0300010000000006</v>
          </cell>
          <cell r="C98">
            <v>1.0300000000000007</v>
          </cell>
          <cell r="D98">
            <v>8.1500000000000003E-2</v>
          </cell>
          <cell r="E98">
            <v>0.29809999999999998</v>
          </cell>
        </row>
        <row r="99">
          <cell r="B99">
            <v>1.0400010000000006</v>
          </cell>
          <cell r="C99">
            <v>1.0400000000000007</v>
          </cell>
          <cell r="D99">
            <v>8.2000000000000003E-2</v>
          </cell>
          <cell r="E99">
            <v>0.30080000000000001</v>
          </cell>
        </row>
        <row r="100">
          <cell r="B100">
            <v>1.0500010000000006</v>
          </cell>
          <cell r="C100">
            <v>1.0500000000000007</v>
          </cell>
          <cell r="D100">
            <v>8.2500000000000004E-2</v>
          </cell>
          <cell r="E100">
            <v>0.30349999999999999</v>
          </cell>
        </row>
        <row r="101">
          <cell r="B101">
            <v>1.0600010000000006</v>
          </cell>
          <cell r="C101">
            <v>1.0600000000000007</v>
          </cell>
          <cell r="D101">
            <v>8.3000000000000004E-2</v>
          </cell>
          <cell r="E101">
            <v>0.30619999999999997</v>
          </cell>
        </row>
        <row r="102">
          <cell r="B102">
            <v>1.0700010000000006</v>
          </cell>
          <cell r="C102">
            <v>1.0700000000000007</v>
          </cell>
          <cell r="D102">
            <v>8.3500000000000005E-2</v>
          </cell>
          <cell r="E102">
            <v>0.30890000000000001</v>
          </cell>
        </row>
        <row r="103">
          <cell r="B103">
            <v>1.0800010000000007</v>
          </cell>
          <cell r="C103">
            <v>1.0800000000000007</v>
          </cell>
          <cell r="D103">
            <v>8.4000000000000005E-2</v>
          </cell>
          <cell r="E103">
            <v>0.31159999999999999</v>
          </cell>
        </row>
        <row r="104">
          <cell r="B104">
            <v>1.0900010000000007</v>
          </cell>
          <cell r="C104">
            <v>1.0900000000000007</v>
          </cell>
          <cell r="D104">
            <v>8.4500000000000006E-2</v>
          </cell>
          <cell r="E104">
            <v>0.31430000000000002</v>
          </cell>
        </row>
        <row r="105">
          <cell r="B105">
            <v>1.1000010000000007</v>
          </cell>
          <cell r="C105">
            <v>1.1000000000000008</v>
          </cell>
          <cell r="D105">
            <v>8.5000000000000006E-2</v>
          </cell>
          <cell r="E105">
            <v>0.317</v>
          </cell>
        </row>
        <row r="106">
          <cell r="B106">
            <v>1.1100010000000007</v>
          </cell>
          <cell r="C106">
            <v>1.1100000000000008</v>
          </cell>
          <cell r="D106">
            <v>8.5500000000000007E-2</v>
          </cell>
          <cell r="E106">
            <v>0.31930000000000003</v>
          </cell>
        </row>
        <row r="107">
          <cell r="B107">
            <v>1.1200010000000007</v>
          </cell>
          <cell r="C107">
            <v>1.1200000000000008</v>
          </cell>
          <cell r="D107">
            <v>8.6000000000000007E-2</v>
          </cell>
          <cell r="E107">
            <v>0.3216</v>
          </cell>
        </row>
        <row r="108">
          <cell r="B108">
            <v>1.1300010000000007</v>
          </cell>
          <cell r="C108">
            <v>1.1300000000000008</v>
          </cell>
          <cell r="D108">
            <v>8.6500000000000007E-2</v>
          </cell>
          <cell r="E108">
            <v>0.32390000000000002</v>
          </cell>
        </row>
        <row r="109">
          <cell r="B109">
            <v>1.1400010000000007</v>
          </cell>
          <cell r="C109">
            <v>1.1400000000000008</v>
          </cell>
          <cell r="D109">
            <v>8.7000000000000008E-2</v>
          </cell>
          <cell r="E109">
            <v>0.32619999999999999</v>
          </cell>
        </row>
        <row r="110">
          <cell r="B110">
            <v>1.1500010000000007</v>
          </cell>
          <cell r="C110">
            <v>1.1500000000000008</v>
          </cell>
          <cell r="D110">
            <v>8.7499999999999994E-2</v>
          </cell>
          <cell r="E110">
            <v>0.32850000000000001</v>
          </cell>
        </row>
        <row r="111">
          <cell r="B111">
            <v>1.1600010000000007</v>
          </cell>
          <cell r="C111">
            <v>1.1600000000000008</v>
          </cell>
          <cell r="D111">
            <v>8.7999999999999995E-2</v>
          </cell>
          <cell r="E111">
            <v>0.33080000000000004</v>
          </cell>
        </row>
        <row r="112">
          <cell r="B112">
            <v>1.1700010000000007</v>
          </cell>
          <cell r="C112">
            <v>1.1700000000000008</v>
          </cell>
          <cell r="D112">
            <v>8.8499999999999995E-2</v>
          </cell>
          <cell r="E112">
            <v>0.33310000000000001</v>
          </cell>
        </row>
        <row r="113">
          <cell r="B113">
            <v>1.1800010000000007</v>
          </cell>
          <cell r="C113">
            <v>1.1800000000000008</v>
          </cell>
          <cell r="D113">
            <v>8.8999999999999996E-2</v>
          </cell>
          <cell r="E113">
            <v>0.33540000000000003</v>
          </cell>
        </row>
        <row r="114">
          <cell r="B114">
            <v>1.1900010000000008</v>
          </cell>
          <cell r="C114">
            <v>1.1900000000000008</v>
          </cell>
          <cell r="D114">
            <v>8.9499999999999996E-2</v>
          </cell>
          <cell r="E114">
            <v>0.3377</v>
          </cell>
        </row>
        <row r="115">
          <cell r="B115">
            <v>1.2000010000000008</v>
          </cell>
          <cell r="C115">
            <v>1.2000000000000008</v>
          </cell>
          <cell r="D115">
            <v>0.09</v>
          </cell>
          <cell r="E115">
            <v>0.34</v>
          </cell>
        </row>
        <row r="116">
          <cell r="B116">
            <v>1.2100010000000008</v>
          </cell>
          <cell r="C116">
            <v>1.2100000000000009</v>
          </cell>
          <cell r="D116">
            <v>9.0200000000000002E-2</v>
          </cell>
          <cell r="E116">
            <v>0.34160000000000001</v>
          </cell>
        </row>
        <row r="117">
          <cell r="B117">
            <v>1.2200010000000008</v>
          </cell>
          <cell r="C117">
            <v>1.2200000000000009</v>
          </cell>
          <cell r="D117">
            <v>9.0399999999999994E-2</v>
          </cell>
          <cell r="E117">
            <v>0.34320000000000001</v>
          </cell>
        </row>
        <row r="118">
          <cell r="B118">
            <v>1.2300010000000008</v>
          </cell>
          <cell r="C118">
            <v>1.2300000000000009</v>
          </cell>
          <cell r="D118">
            <v>9.06E-2</v>
          </cell>
          <cell r="E118">
            <v>0.3448</v>
          </cell>
        </row>
        <row r="119">
          <cell r="B119">
            <v>1.2400010000000008</v>
          </cell>
          <cell r="C119">
            <v>1.2400000000000009</v>
          </cell>
          <cell r="D119">
            <v>9.0799999999999992E-2</v>
          </cell>
          <cell r="E119">
            <v>0.34639999999999999</v>
          </cell>
        </row>
        <row r="120">
          <cell r="B120">
            <v>1.2500010000000008</v>
          </cell>
          <cell r="C120">
            <v>1.2500000000000009</v>
          </cell>
          <cell r="D120">
            <v>9.0999999999999998E-2</v>
          </cell>
          <cell r="E120">
            <v>0.34799999999999998</v>
          </cell>
        </row>
        <row r="121">
          <cell r="B121">
            <v>1.2600010000000008</v>
          </cell>
          <cell r="C121">
            <v>1.2600000000000009</v>
          </cell>
          <cell r="D121">
            <v>9.1200000000000003E-2</v>
          </cell>
          <cell r="E121">
            <v>0.34960000000000002</v>
          </cell>
        </row>
        <row r="122">
          <cell r="B122">
            <v>1.2700010000000008</v>
          </cell>
          <cell r="C122">
            <v>1.2700000000000009</v>
          </cell>
          <cell r="D122">
            <v>9.1399999999999995E-2</v>
          </cell>
          <cell r="E122">
            <v>0.35120000000000001</v>
          </cell>
        </row>
        <row r="123">
          <cell r="B123">
            <v>1.2800010000000008</v>
          </cell>
          <cell r="C123">
            <v>1.2800000000000009</v>
          </cell>
          <cell r="D123">
            <v>9.1600000000000001E-2</v>
          </cell>
          <cell r="E123">
            <v>0.3528</v>
          </cell>
        </row>
        <row r="124">
          <cell r="B124">
            <v>1.2900010000000008</v>
          </cell>
          <cell r="C124">
            <v>1.2900000000000009</v>
          </cell>
          <cell r="D124">
            <v>9.1799999999999993E-2</v>
          </cell>
          <cell r="E124">
            <v>0.35439999999999999</v>
          </cell>
        </row>
        <row r="125">
          <cell r="B125">
            <v>1.3000010000000009</v>
          </cell>
          <cell r="C125">
            <v>1.3000000000000009</v>
          </cell>
          <cell r="D125">
            <v>9.1999999999999998E-2</v>
          </cell>
          <cell r="E125">
            <v>0.35599999999999998</v>
          </cell>
        </row>
        <row r="126">
          <cell r="B126">
            <v>1.3100010000000009</v>
          </cell>
          <cell r="C126">
            <v>1.3100000000000009</v>
          </cell>
          <cell r="D126">
            <v>9.2399999999999996E-2</v>
          </cell>
          <cell r="E126">
            <v>0.3574</v>
          </cell>
        </row>
        <row r="127">
          <cell r="B127">
            <v>1.3200010000000009</v>
          </cell>
          <cell r="C127">
            <v>1.320000000000001</v>
          </cell>
          <cell r="D127">
            <v>9.2799999999999994E-2</v>
          </cell>
          <cell r="E127">
            <v>0.35880000000000001</v>
          </cell>
        </row>
        <row r="128">
          <cell r="B128">
            <v>1.3300010000000009</v>
          </cell>
          <cell r="C128">
            <v>1.330000000000001</v>
          </cell>
          <cell r="D128">
            <v>9.3200000000000005E-2</v>
          </cell>
          <cell r="E128">
            <v>0.36019999999999996</v>
          </cell>
        </row>
        <row r="129">
          <cell r="B129">
            <v>1.3400010000000009</v>
          </cell>
          <cell r="C129">
            <v>1.340000000000001</v>
          </cell>
          <cell r="D129">
            <v>9.3600000000000003E-2</v>
          </cell>
          <cell r="E129">
            <v>0.36159999999999998</v>
          </cell>
        </row>
        <row r="130">
          <cell r="B130">
            <v>1.3500010000000009</v>
          </cell>
          <cell r="C130">
            <v>1.350000000000001</v>
          </cell>
          <cell r="D130">
            <v>9.4E-2</v>
          </cell>
          <cell r="E130">
            <v>0.36299999999999999</v>
          </cell>
        </row>
        <row r="131">
          <cell r="B131">
            <v>1.3600010000000009</v>
          </cell>
          <cell r="C131">
            <v>1.360000000000001</v>
          </cell>
          <cell r="D131">
            <v>9.4399999999999998E-2</v>
          </cell>
          <cell r="E131">
            <v>0.3644</v>
          </cell>
        </row>
        <row r="132">
          <cell r="B132">
            <v>1.3700010000000009</v>
          </cell>
          <cell r="C132">
            <v>1.370000000000001</v>
          </cell>
          <cell r="D132">
            <v>9.4799999999999995E-2</v>
          </cell>
          <cell r="E132">
            <v>0.36580000000000001</v>
          </cell>
        </row>
        <row r="133">
          <cell r="B133">
            <v>1.3800010000000009</v>
          </cell>
          <cell r="C133">
            <v>1.380000000000001</v>
          </cell>
          <cell r="D133">
            <v>9.5200000000000007E-2</v>
          </cell>
          <cell r="E133">
            <v>0.36719999999999997</v>
          </cell>
        </row>
        <row r="134">
          <cell r="B134">
            <v>1.3900010000000009</v>
          </cell>
          <cell r="C134">
            <v>1.390000000000001</v>
          </cell>
          <cell r="D134">
            <v>9.5600000000000004E-2</v>
          </cell>
          <cell r="E134">
            <v>0.36859999999999998</v>
          </cell>
        </row>
        <row r="135">
          <cell r="B135">
            <v>1.4000010000000009</v>
          </cell>
          <cell r="C135">
            <v>1.400000000000001</v>
          </cell>
          <cell r="D135">
            <v>9.6000000000000002E-2</v>
          </cell>
          <cell r="E135">
            <v>0.37</v>
          </cell>
        </row>
        <row r="136">
          <cell r="B136">
            <v>1.4100010000000009</v>
          </cell>
          <cell r="C136">
            <v>1.410000000000001</v>
          </cell>
          <cell r="D136">
            <v>9.6299999999999997E-2</v>
          </cell>
          <cell r="E136">
            <v>0.3715</v>
          </cell>
        </row>
        <row r="137">
          <cell r="B137">
            <v>1.420001000000001</v>
          </cell>
          <cell r="C137">
            <v>1.420000000000001</v>
          </cell>
          <cell r="D137">
            <v>9.6600000000000005E-2</v>
          </cell>
          <cell r="E137">
            <v>0.373</v>
          </cell>
        </row>
        <row r="138">
          <cell r="B138">
            <v>1.430001000000001</v>
          </cell>
          <cell r="C138">
            <v>1.430000000000001</v>
          </cell>
          <cell r="D138">
            <v>9.69E-2</v>
          </cell>
          <cell r="E138">
            <v>0.3745</v>
          </cell>
        </row>
        <row r="139">
          <cell r="B139">
            <v>1.440001000000001</v>
          </cell>
          <cell r="C139">
            <v>1.4400000000000011</v>
          </cell>
          <cell r="D139">
            <v>9.7200000000000009E-2</v>
          </cell>
          <cell r="E139">
            <v>0.376</v>
          </cell>
        </row>
        <row r="140">
          <cell r="B140">
            <v>1.450001000000001</v>
          </cell>
          <cell r="C140">
            <v>1.4500000000000011</v>
          </cell>
          <cell r="D140">
            <v>9.7500000000000003E-2</v>
          </cell>
          <cell r="E140">
            <v>0.3775</v>
          </cell>
        </row>
        <row r="141">
          <cell r="B141">
            <v>1.460001000000001</v>
          </cell>
          <cell r="C141">
            <v>1.4600000000000011</v>
          </cell>
          <cell r="D141">
            <v>9.7799999999999998E-2</v>
          </cell>
          <cell r="E141">
            <v>0.379</v>
          </cell>
        </row>
        <row r="142">
          <cell r="B142">
            <v>1.470001000000001</v>
          </cell>
          <cell r="C142">
            <v>1.4700000000000011</v>
          </cell>
          <cell r="D142">
            <v>9.8100000000000007E-2</v>
          </cell>
          <cell r="E142">
            <v>0.3805</v>
          </cell>
        </row>
        <row r="143">
          <cell r="B143">
            <v>1.480001000000001</v>
          </cell>
          <cell r="C143">
            <v>1.4800000000000011</v>
          </cell>
          <cell r="D143">
            <v>9.8400000000000001E-2</v>
          </cell>
          <cell r="E143">
            <v>0.38200000000000001</v>
          </cell>
        </row>
        <row r="144">
          <cell r="B144">
            <v>1.490001000000001</v>
          </cell>
          <cell r="C144">
            <v>1.4900000000000011</v>
          </cell>
          <cell r="D144">
            <v>9.870000000000001E-2</v>
          </cell>
          <cell r="E144">
            <v>0.38350000000000001</v>
          </cell>
        </row>
        <row r="145">
          <cell r="B145">
            <v>1.500001000000001</v>
          </cell>
          <cell r="C145">
            <v>1.5000000000000011</v>
          </cell>
          <cell r="D145">
            <v>9.9000000000000005E-2</v>
          </cell>
          <cell r="E145">
            <v>0.38500000000000001</v>
          </cell>
        </row>
        <row r="146">
          <cell r="B146">
            <v>1.510001000000001</v>
          </cell>
          <cell r="C146">
            <v>1.5100000000000011</v>
          </cell>
          <cell r="D146">
            <v>9.9100000000000008E-2</v>
          </cell>
          <cell r="E146">
            <v>0.38650000000000001</v>
          </cell>
        </row>
        <row r="147">
          <cell r="B147">
            <v>1.520001000000001</v>
          </cell>
          <cell r="C147">
            <v>1.5200000000000011</v>
          </cell>
          <cell r="D147">
            <v>9.920000000000001E-2</v>
          </cell>
          <cell r="E147">
            <v>0.38800000000000001</v>
          </cell>
        </row>
        <row r="148">
          <cell r="B148">
            <v>1.5300010000000011</v>
          </cell>
          <cell r="C148">
            <v>1.5300000000000011</v>
          </cell>
          <cell r="D148">
            <v>9.9299999999999999E-2</v>
          </cell>
          <cell r="E148">
            <v>0.38950000000000001</v>
          </cell>
        </row>
        <row r="149">
          <cell r="B149">
            <v>1.5400010000000011</v>
          </cell>
          <cell r="C149">
            <v>1.5400000000000011</v>
          </cell>
          <cell r="D149">
            <v>9.9400000000000002E-2</v>
          </cell>
          <cell r="E149">
            <v>0.39100000000000001</v>
          </cell>
        </row>
        <row r="150">
          <cell r="B150">
            <v>1.5500010000000011</v>
          </cell>
          <cell r="C150">
            <v>1.5500000000000012</v>
          </cell>
          <cell r="D150">
            <v>9.9500000000000005E-2</v>
          </cell>
          <cell r="E150">
            <v>0.39250000000000002</v>
          </cell>
        </row>
        <row r="151">
          <cell r="B151">
            <v>1.5600010000000011</v>
          </cell>
          <cell r="C151">
            <v>1.5600000000000012</v>
          </cell>
          <cell r="D151">
            <v>9.9600000000000008E-2</v>
          </cell>
          <cell r="E151">
            <v>0.39400000000000002</v>
          </cell>
        </row>
        <row r="152">
          <cell r="B152">
            <v>1.5700010000000011</v>
          </cell>
          <cell r="C152">
            <v>1.5700000000000012</v>
          </cell>
          <cell r="D152">
            <v>9.9700000000000011E-2</v>
          </cell>
          <cell r="E152">
            <v>0.39550000000000002</v>
          </cell>
        </row>
        <row r="153">
          <cell r="B153">
            <v>1.5800010000000011</v>
          </cell>
          <cell r="C153">
            <v>1.5800000000000012</v>
          </cell>
          <cell r="D153">
            <v>9.98E-2</v>
          </cell>
          <cell r="E153">
            <v>0.39700000000000002</v>
          </cell>
        </row>
        <row r="154">
          <cell r="B154">
            <v>1.5900010000000011</v>
          </cell>
          <cell r="C154">
            <v>1.5900000000000012</v>
          </cell>
          <cell r="D154">
            <v>9.9900000000000003E-2</v>
          </cell>
          <cell r="E154">
            <v>0.39850000000000002</v>
          </cell>
        </row>
        <row r="155">
          <cell r="B155">
            <v>1.6000010000000011</v>
          </cell>
          <cell r="C155">
            <v>1.6000000000000012</v>
          </cell>
          <cell r="D155">
            <v>0.1</v>
          </cell>
          <cell r="E155">
            <v>0.4</v>
          </cell>
        </row>
        <row r="156">
          <cell r="B156">
            <v>1.6100010000000011</v>
          </cell>
          <cell r="C156">
            <v>1.6100000000000012</v>
          </cell>
          <cell r="D156">
            <v>0.1003</v>
          </cell>
          <cell r="E156">
            <v>0.40100000000000002</v>
          </cell>
        </row>
        <row r="157">
          <cell r="B157">
            <v>1.6200010000000011</v>
          </cell>
          <cell r="C157">
            <v>1.6200000000000012</v>
          </cell>
          <cell r="D157">
            <v>0.10060000000000001</v>
          </cell>
          <cell r="E157">
            <v>0.40200000000000002</v>
          </cell>
        </row>
        <row r="158">
          <cell r="B158">
            <v>1.6300010000000011</v>
          </cell>
          <cell r="C158">
            <v>1.6300000000000012</v>
          </cell>
          <cell r="D158">
            <v>0.1009</v>
          </cell>
          <cell r="E158">
            <v>0.40300000000000002</v>
          </cell>
        </row>
        <row r="159">
          <cell r="B159">
            <v>1.6400010000000012</v>
          </cell>
          <cell r="C159">
            <v>1.6400000000000012</v>
          </cell>
          <cell r="D159">
            <v>0.1012</v>
          </cell>
          <cell r="E159">
            <v>0.40400000000000003</v>
          </cell>
        </row>
        <row r="160">
          <cell r="B160">
            <v>1.6500010000000012</v>
          </cell>
          <cell r="C160">
            <v>1.6500000000000012</v>
          </cell>
          <cell r="D160">
            <v>0.10150000000000001</v>
          </cell>
          <cell r="E160">
            <v>0.40500000000000003</v>
          </cell>
        </row>
        <row r="161">
          <cell r="B161">
            <v>1.6600010000000012</v>
          </cell>
          <cell r="C161">
            <v>1.6600000000000013</v>
          </cell>
          <cell r="D161">
            <v>0.1018</v>
          </cell>
          <cell r="E161">
            <v>0.40599999999999997</v>
          </cell>
        </row>
        <row r="162">
          <cell r="B162">
            <v>1.6700010000000012</v>
          </cell>
          <cell r="C162">
            <v>1.6700000000000013</v>
          </cell>
          <cell r="D162">
            <v>0.1021</v>
          </cell>
          <cell r="E162">
            <v>0.40699999999999997</v>
          </cell>
        </row>
        <row r="163">
          <cell r="B163">
            <v>1.6800010000000012</v>
          </cell>
          <cell r="C163">
            <v>1.6800000000000013</v>
          </cell>
          <cell r="D163">
            <v>0.10239999999999999</v>
          </cell>
          <cell r="E163">
            <v>0.40799999999999997</v>
          </cell>
        </row>
        <row r="164">
          <cell r="B164">
            <v>1.6900010000000012</v>
          </cell>
          <cell r="C164">
            <v>1.6900000000000013</v>
          </cell>
          <cell r="D164">
            <v>0.1027</v>
          </cell>
          <cell r="E164">
            <v>0.40899999999999997</v>
          </cell>
        </row>
        <row r="165">
          <cell r="B165">
            <v>1.7000010000000012</v>
          </cell>
          <cell r="C165">
            <v>1.7000000000000013</v>
          </cell>
          <cell r="D165">
            <v>0.10299999999999999</v>
          </cell>
          <cell r="E165">
            <v>0.41</v>
          </cell>
        </row>
        <row r="166">
          <cell r="B166">
            <v>1.7100010000000012</v>
          </cell>
          <cell r="C166">
            <v>1.7100000000000013</v>
          </cell>
          <cell r="D166">
            <v>0.10329999999999999</v>
          </cell>
          <cell r="E166">
            <v>0.4113</v>
          </cell>
        </row>
        <row r="167">
          <cell r="B167">
            <v>1.7200010000000012</v>
          </cell>
          <cell r="C167">
            <v>1.7200000000000013</v>
          </cell>
          <cell r="D167">
            <v>0.1036</v>
          </cell>
          <cell r="E167">
            <v>0.41259999999999997</v>
          </cell>
        </row>
        <row r="168">
          <cell r="B168">
            <v>1.7300010000000012</v>
          </cell>
          <cell r="C168">
            <v>1.7300000000000013</v>
          </cell>
          <cell r="D168">
            <v>0.10389999999999999</v>
          </cell>
          <cell r="E168">
            <v>0.41389999999999999</v>
          </cell>
        </row>
        <row r="169">
          <cell r="B169">
            <v>1.7400010000000012</v>
          </cell>
          <cell r="C169">
            <v>1.7400000000000013</v>
          </cell>
          <cell r="D169">
            <v>0.1042</v>
          </cell>
          <cell r="E169">
            <v>0.41519999999999996</v>
          </cell>
        </row>
        <row r="170">
          <cell r="B170">
            <v>1.7500010000000013</v>
          </cell>
          <cell r="C170">
            <v>1.7500000000000013</v>
          </cell>
          <cell r="D170">
            <v>0.1045</v>
          </cell>
          <cell r="E170">
            <v>0.41649999999999998</v>
          </cell>
        </row>
        <row r="171">
          <cell r="B171">
            <v>1.7600010000000013</v>
          </cell>
          <cell r="C171">
            <v>1.7600000000000013</v>
          </cell>
          <cell r="D171">
            <v>0.10479999999999999</v>
          </cell>
          <cell r="E171">
            <v>0.4178</v>
          </cell>
        </row>
        <row r="172">
          <cell r="B172">
            <v>1.7700010000000013</v>
          </cell>
          <cell r="C172">
            <v>1.7700000000000014</v>
          </cell>
          <cell r="D172">
            <v>0.1051</v>
          </cell>
          <cell r="E172">
            <v>0.41909999999999997</v>
          </cell>
        </row>
        <row r="173">
          <cell r="B173">
            <v>1.7800010000000013</v>
          </cell>
          <cell r="C173">
            <v>1.7800000000000014</v>
          </cell>
          <cell r="D173">
            <v>0.10539999999999999</v>
          </cell>
          <cell r="E173">
            <v>0.4204</v>
          </cell>
        </row>
        <row r="174">
          <cell r="B174">
            <v>1.7900010000000013</v>
          </cell>
          <cell r="C174">
            <v>1.7900000000000014</v>
          </cell>
          <cell r="D174">
            <v>0.1057</v>
          </cell>
          <cell r="E174">
            <v>0.42169999999999996</v>
          </cell>
        </row>
        <row r="175">
          <cell r="B175">
            <v>1.8000010000000013</v>
          </cell>
          <cell r="C175">
            <v>1.8000000000000014</v>
          </cell>
          <cell r="D175">
            <v>0.106</v>
          </cell>
          <cell r="E175">
            <v>0.42299999999999999</v>
          </cell>
        </row>
        <row r="176">
          <cell r="B176">
            <v>1.8100010000000013</v>
          </cell>
          <cell r="C176">
            <v>1.8100000000000014</v>
          </cell>
          <cell r="D176">
            <v>0.10639999999999999</v>
          </cell>
          <cell r="E176">
            <v>0.42369999999999997</v>
          </cell>
        </row>
        <row r="177">
          <cell r="B177">
            <v>1.8200010000000013</v>
          </cell>
          <cell r="C177">
            <v>1.8200000000000014</v>
          </cell>
          <cell r="D177">
            <v>0.10679999999999999</v>
          </cell>
          <cell r="E177">
            <v>0.4244</v>
          </cell>
        </row>
        <row r="178">
          <cell r="B178">
            <v>1.8300010000000013</v>
          </cell>
          <cell r="C178">
            <v>1.8300000000000014</v>
          </cell>
          <cell r="D178">
            <v>0.1072</v>
          </cell>
          <cell r="E178">
            <v>0.42509999999999998</v>
          </cell>
        </row>
        <row r="179">
          <cell r="B179">
            <v>1.8400010000000013</v>
          </cell>
          <cell r="C179">
            <v>1.8400000000000014</v>
          </cell>
          <cell r="D179">
            <v>0.1076</v>
          </cell>
          <cell r="E179">
            <v>0.42580000000000001</v>
          </cell>
        </row>
        <row r="180">
          <cell r="B180">
            <v>1.8500010000000013</v>
          </cell>
          <cell r="C180">
            <v>1.8500000000000014</v>
          </cell>
          <cell r="D180">
            <v>0.108</v>
          </cell>
          <cell r="E180">
            <v>0.42649999999999999</v>
          </cell>
        </row>
        <row r="181">
          <cell r="B181">
            <v>1.8600010000000013</v>
          </cell>
          <cell r="C181">
            <v>1.8600000000000014</v>
          </cell>
          <cell r="D181">
            <v>0.1084</v>
          </cell>
          <cell r="E181">
            <v>0.42719999999999997</v>
          </cell>
        </row>
        <row r="182">
          <cell r="B182">
            <v>1.8700010000000014</v>
          </cell>
          <cell r="C182">
            <v>1.8700000000000014</v>
          </cell>
          <cell r="D182">
            <v>0.10879999999999999</v>
          </cell>
          <cell r="E182">
            <v>0.4279</v>
          </cell>
        </row>
        <row r="183">
          <cell r="B183">
            <v>1.8800010000000014</v>
          </cell>
          <cell r="C183">
            <v>1.8800000000000014</v>
          </cell>
          <cell r="D183">
            <v>0.10920000000000001</v>
          </cell>
          <cell r="E183">
            <v>0.42859999999999998</v>
          </cell>
        </row>
        <row r="184">
          <cell r="B184">
            <v>1.8900010000000014</v>
          </cell>
          <cell r="C184">
            <v>1.8900000000000015</v>
          </cell>
          <cell r="D184">
            <v>0.1096</v>
          </cell>
          <cell r="E184">
            <v>0.42930000000000001</v>
          </cell>
        </row>
        <row r="185">
          <cell r="B185">
            <v>1.9000010000000014</v>
          </cell>
          <cell r="C185">
            <v>1.9000000000000015</v>
          </cell>
          <cell r="D185">
            <v>0.11</v>
          </cell>
          <cell r="E185">
            <v>0.43</v>
          </cell>
        </row>
        <row r="186">
          <cell r="B186">
            <v>1.9100010000000014</v>
          </cell>
          <cell r="C186">
            <v>1.9100000000000015</v>
          </cell>
          <cell r="D186">
            <v>0.1101</v>
          </cell>
          <cell r="E186">
            <v>0.43080000000000002</v>
          </cell>
        </row>
        <row r="187">
          <cell r="B187">
            <v>1.9200010000000014</v>
          </cell>
          <cell r="C187">
            <v>1.9200000000000015</v>
          </cell>
          <cell r="D187">
            <v>0.11020000000000001</v>
          </cell>
          <cell r="E187">
            <v>0.43159999999999998</v>
          </cell>
        </row>
        <row r="188">
          <cell r="B188">
            <v>1.9300010000000014</v>
          </cell>
          <cell r="C188">
            <v>1.9300000000000015</v>
          </cell>
          <cell r="D188">
            <v>0.1103</v>
          </cell>
          <cell r="E188">
            <v>0.43240000000000001</v>
          </cell>
        </row>
        <row r="189">
          <cell r="B189">
            <v>1.9400010000000014</v>
          </cell>
          <cell r="C189">
            <v>1.9400000000000015</v>
          </cell>
          <cell r="D189">
            <v>0.1104</v>
          </cell>
          <cell r="E189">
            <v>0.43319999999999997</v>
          </cell>
        </row>
        <row r="190">
          <cell r="B190">
            <v>1.9500010000000014</v>
          </cell>
          <cell r="C190">
            <v>1.9500000000000015</v>
          </cell>
          <cell r="D190">
            <v>0.1105</v>
          </cell>
          <cell r="E190">
            <v>0.434</v>
          </cell>
        </row>
        <row r="191">
          <cell r="B191">
            <v>1.9600010000000014</v>
          </cell>
          <cell r="C191">
            <v>1.9600000000000015</v>
          </cell>
          <cell r="D191">
            <v>0.1106</v>
          </cell>
          <cell r="E191">
            <v>0.43480000000000002</v>
          </cell>
        </row>
        <row r="192">
          <cell r="B192">
            <v>1.9700010000000014</v>
          </cell>
          <cell r="C192">
            <v>1.9700000000000015</v>
          </cell>
          <cell r="D192">
            <v>0.11070000000000001</v>
          </cell>
          <cell r="E192">
            <v>0.43559999999999999</v>
          </cell>
        </row>
        <row r="193">
          <cell r="B193">
            <v>1.9800010000000015</v>
          </cell>
          <cell r="C193">
            <v>1.9800000000000015</v>
          </cell>
          <cell r="D193">
            <v>0.1108</v>
          </cell>
          <cell r="E193">
            <v>0.43640000000000001</v>
          </cell>
        </row>
        <row r="194">
          <cell r="B194">
            <v>1.9900010000000015</v>
          </cell>
          <cell r="C194">
            <v>1.9900000000000015</v>
          </cell>
          <cell r="D194">
            <v>0.1109</v>
          </cell>
          <cell r="E194">
            <v>0.43719999999999998</v>
          </cell>
        </row>
        <row r="195">
          <cell r="B195">
            <v>2.0000010000000015</v>
          </cell>
          <cell r="C195">
            <v>2.0000000000000013</v>
          </cell>
          <cell r="D195">
            <v>0.111</v>
          </cell>
          <cell r="E195">
            <v>0.438</v>
          </cell>
        </row>
        <row r="196">
          <cell r="B196">
            <v>2.0100010000000013</v>
          </cell>
          <cell r="C196">
            <v>2.0100000000000011</v>
          </cell>
          <cell r="D196">
            <v>0.1111</v>
          </cell>
          <cell r="E196">
            <v>0.43880000000000002</v>
          </cell>
        </row>
        <row r="197">
          <cell r="B197">
            <v>2.020001000000001</v>
          </cell>
          <cell r="C197">
            <v>2.0200000000000009</v>
          </cell>
          <cell r="D197">
            <v>0.11120000000000001</v>
          </cell>
          <cell r="E197">
            <v>0.43959999999999999</v>
          </cell>
        </row>
        <row r="198">
          <cell r="B198">
            <v>2.0300010000000008</v>
          </cell>
          <cell r="C198">
            <v>2.0300000000000007</v>
          </cell>
          <cell r="D198">
            <v>0.1113</v>
          </cell>
          <cell r="E198">
            <v>0.44040000000000001</v>
          </cell>
        </row>
        <row r="199">
          <cell r="B199">
            <v>2.0400010000000006</v>
          </cell>
          <cell r="C199">
            <v>2.0400000000000005</v>
          </cell>
          <cell r="D199">
            <v>0.1114</v>
          </cell>
          <cell r="E199">
            <v>0.44119999999999998</v>
          </cell>
        </row>
        <row r="200">
          <cell r="B200">
            <v>2.0500010000000004</v>
          </cell>
          <cell r="C200">
            <v>2.0500000000000003</v>
          </cell>
          <cell r="D200">
            <v>0.1115</v>
          </cell>
          <cell r="E200">
            <v>0.442</v>
          </cell>
        </row>
        <row r="201">
          <cell r="B201">
            <v>2.0600010000000002</v>
          </cell>
          <cell r="C201">
            <v>2.06</v>
          </cell>
          <cell r="D201">
            <v>0.1116</v>
          </cell>
          <cell r="E201">
            <v>0.44280000000000003</v>
          </cell>
        </row>
        <row r="202">
          <cell r="B202">
            <v>2.070001</v>
          </cell>
          <cell r="C202">
            <v>2.0699999999999998</v>
          </cell>
          <cell r="D202">
            <v>0.11170000000000001</v>
          </cell>
          <cell r="E202">
            <v>0.44359999999999999</v>
          </cell>
        </row>
        <row r="203">
          <cell r="B203">
            <v>2.0800009999999998</v>
          </cell>
          <cell r="C203">
            <v>2.0799999999999996</v>
          </cell>
          <cell r="D203">
            <v>0.1118</v>
          </cell>
          <cell r="E203">
            <v>0.44440000000000002</v>
          </cell>
        </row>
        <row r="204">
          <cell r="B204">
            <v>2.0900009999999996</v>
          </cell>
          <cell r="C204">
            <v>2.0899999999999994</v>
          </cell>
          <cell r="D204">
            <v>0.1119</v>
          </cell>
          <cell r="E204">
            <v>0.44519999999999998</v>
          </cell>
        </row>
        <row r="205">
          <cell r="B205">
            <v>2.1000009999999993</v>
          </cell>
          <cell r="C205">
            <v>2.0999999999999992</v>
          </cell>
          <cell r="D205">
            <v>0.112</v>
          </cell>
          <cell r="E205">
            <v>0.44600000000000001</v>
          </cell>
        </row>
        <row r="206">
          <cell r="B206">
            <v>2.1100009999999991</v>
          </cell>
          <cell r="C206">
            <v>2.109999999999999</v>
          </cell>
          <cell r="D206">
            <v>0.11210000000000001</v>
          </cell>
          <cell r="E206">
            <v>0.44669999999999999</v>
          </cell>
        </row>
        <row r="207">
          <cell r="B207">
            <v>2.1200009999999989</v>
          </cell>
          <cell r="C207">
            <v>2.1199999999999988</v>
          </cell>
          <cell r="D207">
            <v>0.11220000000000001</v>
          </cell>
          <cell r="E207">
            <v>0.44740000000000002</v>
          </cell>
        </row>
        <row r="208">
          <cell r="B208">
            <v>2.1300009999999987</v>
          </cell>
          <cell r="C208">
            <v>2.1299999999999986</v>
          </cell>
          <cell r="D208">
            <v>0.1123</v>
          </cell>
          <cell r="E208">
            <v>0.4481</v>
          </cell>
        </row>
        <row r="209">
          <cell r="B209">
            <v>2.1400009999999985</v>
          </cell>
          <cell r="C209">
            <v>2.1399999999999983</v>
          </cell>
          <cell r="D209">
            <v>0.1124</v>
          </cell>
          <cell r="E209">
            <v>0.44880000000000003</v>
          </cell>
        </row>
        <row r="210">
          <cell r="B210">
            <v>2.1500009999999983</v>
          </cell>
          <cell r="C210">
            <v>2.1499999999999981</v>
          </cell>
          <cell r="D210">
            <v>0.1125</v>
          </cell>
          <cell r="E210">
            <v>0.44950000000000001</v>
          </cell>
        </row>
        <row r="211">
          <cell r="B211">
            <v>2.1600009999999981</v>
          </cell>
          <cell r="C211">
            <v>2.1599999999999979</v>
          </cell>
          <cell r="D211">
            <v>0.11260000000000001</v>
          </cell>
          <cell r="E211">
            <v>0.45019999999999999</v>
          </cell>
        </row>
        <row r="212">
          <cell r="B212">
            <v>2.1700009999999978</v>
          </cell>
          <cell r="C212">
            <v>2.1699999999999977</v>
          </cell>
          <cell r="D212">
            <v>0.11270000000000001</v>
          </cell>
          <cell r="E212">
            <v>0.45090000000000002</v>
          </cell>
        </row>
        <row r="213">
          <cell r="B213">
            <v>2.1800009999999976</v>
          </cell>
          <cell r="C213">
            <v>2.1799999999999975</v>
          </cell>
          <cell r="D213">
            <v>0.1128</v>
          </cell>
          <cell r="E213">
            <v>0.4516</v>
          </cell>
        </row>
        <row r="214">
          <cell r="B214">
            <v>2.1900009999999974</v>
          </cell>
          <cell r="C214">
            <v>2.1899999999999973</v>
          </cell>
          <cell r="D214">
            <v>0.1129</v>
          </cell>
          <cell r="E214">
            <v>0.45230000000000004</v>
          </cell>
        </row>
        <row r="215">
          <cell r="B215">
            <v>2.2000009999999972</v>
          </cell>
          <cell r="C215">
            <v>2.1999999999999971</v>
          </cell>
          <cell r="D215">
            <v>0.113</v>
          </cell>
          <cell r="E215">
            <v>0.45300000000000001</v>
          </cell>
        </row>
        <row r="216">
          <cell r="B216">
            <v>2.210000999999997</v>
          </cell>
          <cell r="C216">
            <v>2.2099999999999969</v>
          </cell>
          <cell r="D216">
            <v>0.11310000000000001</v>
          </cell>
          <cell r="E216">
            <v>0.45369999999999999</v>
          </cell>
        </row>
        <row r="217">
          <cell r="B217">
            <v>2.2200009999999968</v>
          </cell>
          <cell r="C217">
            <v>2.2199999999999966</v>
          </cell>
          <cell r="D217">
            <v>0.11320000000000001</v>
          </cell>
          <cell r="E217">
            <v>0.45440000000000003</v>
          </cell>
        </row>
        <row r="218">
          <cell r="B218">
            <v>2.2300009999999966</v>
          </cell>
          <cell r="C218">
            <v>2.2299999999999964</v>
          </cell>
          <cell r="D218">
            <v>0.1133</v>
          </cell>
          <cell r="E218">
            <v>0.4551</v>
          </cell>
        </row>
        <row r="219">
          <cell r="B219">
            <v>2.2400009999999964</v>
          </cell>
          <cell r="C219">
            <v>2.2399999999999962</v>
          </cell>
          <cell r="D219">
            <v>0.1134</v>
          </cell>
          <cell r="E219">
            <v>0.45580000000000004</v>
          </cell>
        </row>
        <row r="220">
          <cell r="B220">
            <v>2.2500009999999961</v>
          </cell>
          <cell r="C220">
            <v>2.249999999999996</v>
          </cell>
          <cell r="D220">
            <v>0.1135</v>
          </cell>
          <cell r="E220">
            <v>0.45650000000000002</v>
          </cell>
        </row>
        <row r="221">
          <cell r="B221">
            <v>2.2600009999999959</v>
          </cell>
          <cell r="C221">
            <v>2.2599999999999958</v>
          </cell>
          <cell r="D221">
            <v>0.11360000000000001</v>
          </cell>
          <cell r="E221">
            <v>0.4572</v>
          </cell>
        </row>
        <row r="222">
          <cell r="B222">
            <v>2.2700009999999957</v>
          </cell>
          <cell r="C222">
            <v>2.2699999999999956</v>
          </cell>
          <cell r="D222">
            <v>0.11370000000000001</v>
          </cell>
          <cell r="E222">
            <v>0.45790000000000003</v>
          </cell>
        </row>
        <row r="223">
          <cell r="B223">
            <v>2.2800009999999955</v>
          </cell>
          <cell r="C223">
            <v>2.2799999999999954</v>
          </cell>
          <cell r="D223">
            <v>0.1138</v>
          </cell>
          <cell r="E223">
            <v>0.45860000000000001</v>
          </cell>
        </row>
        <row r="224">
          <cell r="B224">
            <v>2.2900009999999953</v>
          </cell>
          <cell r="C224">
            <v>2.2899999999999952</v>
          </cell>
          <cell r="D224">
            <v>0.1139</v>
          </cell>
          <cell r="E224">
            <v>0.45930000000000004</v>
          </cell>
        </row>
        <row r="225">
          <cell r="B225">
            <v>2.3000009999999951</v>
          </cell>
          <cell r="C225">
            <v>2.2999999999999949</v>
          </cell>
          <cell r="D225">
            <v>0.114</v>
          </cell>
          <cell r="E225">
            <v>0.46</v>
          </cell>
        </row>
        <row r="226">
          <cell r="B226">
            <v>2.3100009999999949</v>
          </cell>
          <cell r="C226">
            <v>2.3099999999999947</v>
          </cell>
          <cell r="D226">
            <v>0.11410000000000001</v>
          </cell>
          <cell r="E226">
            <v>0.46030000000000004</v>
          </cell>
        </row>
        <row r="227">
          <cell r="B227">
            <v>2.3200009999999947</v>
          </cell>
          <cell r="C227">
            <v>2.3199999999999945</v>
          </cell>
          <cell r="D227">
            <v>0.11420000000000001</v>
          </cell>
          <cell r="E227">
            <v>0.46060000000000001</v>
          </cell>
        </row>
        <row r="228">
          <cell r="B228">
            <v>2.3300009999999944</v>
          </cell>
          <cell r="C228">
            <v>2.3299999999999943</v>
          </cell>
          <cell r="D228">
            <v>0.1143</v>
          </cell>
          <cell r="E228">
            <v>0.46090000000000003</v>
          </cell>
        </row>
        <row r="229">
          <cell r="B229">
            <v>2.3400009999999942</v>
          </cell>
          <cell r="C229">
            <v>2.3399999999999941</v>
          </cell>
          <cell r="D229">
            <v>0.1144</v>
          </cell>
          <cell r="E229">
            <v>0.4612</v>
          </cell>
        </row>
        <row r="230">
          <cell r="B230">
            <v>2.350000999999994</v>
          </cell>
          <cell r="C230">
            <v>2.3499999999999939</v>
          </cell>
          <cell r="D230">
            <v>0.1145</v>
          </cell>
          <cell r="E230">
            <v>0.46150000000000002</v>
          </cell>
        </row>
        <row r="231">
          <cell r="B231">
            <v>2.3600009999999938</v>
          </cell>
          <cell r="C231">
            <v>2.3599999999999937</v>
          </cell>
          <cell r="D231">
            <v>0.11460000000000001</v>
          </cell>
          <cell r="E231">
            <v>0.46180000000000004</v>
          </cell>
        </row>
        <row r="232">
          <cell r="B232">
            <v>2.3700009999999936</v>
          </cell>
          <cell r="C232">
            <v>2.3699999999999934</v>
          </cell>
          <cell r="D232">
            <v>0.11470000000000001</v>
          </cell>
          <cell r="E232">
            <v>0.46210000000000001</v>
          </cell>
        </row>
        <row r="233">
          <cell r="B233">
            <v>2.3800009999999934</v>
          </cell>
          <cell r="C233">
            <v>2.3799999999999932</v>
          </cell>
          <cell r="D233">
            <v>0.1148</v>
          </cell>
          <cell r="E233">
            <v>0.46240000000000003</v>
          </cell>
        </row>
        <row r="234">
          <cell r="B234">
            <v>2.3900009999999932</v>
          </cell>
          <cell r="C234">
            <v>2.389999999999993</v>
          </cell>
          <cell r="D234">
            <v>0.1149</v>
          </cell>
          <cell r="E234">
            <v>0.4627</v>
          </cell>
        </row>
        <row r="235">
          <cell r="B235">
            <v>2.4000009999999929</v>
          </cell>
          <cell r="C235">
            <v>2.3999999999999928</v>
          </cell>
          <cell r="D235">
            <v>0.115</v>
          </cell>
          <cell r="E235">
            <v>0.46300000000000002</v>
          </cell>
        </row>
        <row r="236">
          <cell r="B236">
            <v>2.4100009999999927</v>
          </cell>
          <cell r="C236">
            <v>2.4099999999999926</v>
          </cell>
          <cell r="D236">
            <v>0.11510000000000001</v>
          </cell>
          <cell r="E236">
            <v>0.46360000000000001</v>
          </cell>
        </row>
        <row r="237">
          <cell r="B237">
            <v>2.4200009999999925</v>
          </cell>
          <cell r="C237">
            <v>2.4199999999999924</v>
          </cell>
          <cell r="D237">
            <v>0.11520000000000001</v>
          </cell>
          <cell r="E237">
            <v>0.4642</v>
          </cell>
        </row>
        <row r="238">
          <cell r="B238">
            <v>2.4300009999999923</v>
          </cell>
          <cell r="C238">
            <v>2.4299999999999922</v>
          </cell>
          <cell r="D238">
            <v>0.1153</v>
          </cell>
          <cell r="E238">
            <v>0.46479999999999999</v>
          </cell>
        </row>
        <row r="239">
          <cell r="B239">
            <v>2.4400009999999921</v>
          </cell>
          <cell r="C239">
            <v>2.439999999999992</v>
          </cell>
          <cell r="D239">
            <v>0.1154</v>
          </cell>
          <cell r="E239">
            <v>0.46539999999999998</v>
          </cell>
        </row>
        <row r="240">
          <cell r="B240">
            <v>2.4500009999999919</v>
          </cell>
          <cell r="C240">
            <v>2.4499999999999917</v>
          </cell>
          <cell r="D240">
            <v>0.11550000000000001</v>
          </cell>
          <cell r="E240">
            <v>0.46599999999999997</v>
          </cell>
        </row>
        <row r="241">
          <cell r="B241">
            <v>2.4600009999999917</v>
          </cell>
          <cell r="C241">
            <v>2.4599999999999915</v>
          </cell>
          <cell r="D241">
            <v>0.11560000000000001</v>
          </cell>
          <cell r="E241">
            <v>0.46660000000000001</v>
          </cell>
        </row>
        <row r="242">
          <cell r="B242">
            <v>2.4700009999999915</v>
          </cell>
          <cell r="C242">
            <v>2.4699999999999913</v>
          </cell>
          <cell r="D242">
            <v>0.11570000000000001</v>
          </cell>
          <cell r="E242">
            <v>0.4672</v>
          </cell>
        </row>
        <row r="243">
          <cell r="B243">
            <v>2.4800009999999912</v>
          </cell>
          <cell r="C243">
            <v>2.4799999999999911</v>
          </cell>
          <cell r="D243">
            <v>0.1158</v>
          </cell>
          <cell r="E243">
            <v>0.46779999999999999</v>
          </cell>
        </row>
        <row r="244">
          <cell r="B244">
            <v>2.490000999999991</v>
          </cell>
          <cell r="C244">
            <v>2.4899999999999909</v>
          </cell>
          <cell r="D244">
            <v>0.1159</v>
          </cell>
          <cell r="E244">
            <v>0.46839999999999998</v>
          </cell>
        </row>
        <row r="245">
          <cell r="B245">
            <v>2.5000009999999908</v>
          </cell>
          <cell r="C245">
            <v>2.4999999999999907</v>
          </cell>
          <cell r="D245">
            <v>0.11600000000000001</v>
          </cell>
          <cell r="E245">
            <v>0.46899999999999997</v>
          </cell>
        </row>
        <row r="246">
          <cell r="B246">
            <v>2.5100009999999906</v>
          </cell>
          <cell r="C246">
            <v>2.5099999999999905</v>
          </cell>
          <cell r="D246">
            <v>0.11610000000000001</v>
          </cell>
          <cell r="E246">
            <v>0.46929999999999999</v>
          </cell>
        </row>
        <row r="247">
          <cell r="B247">
            <v>2.5200009999999904</v>
          </cell>
          <cell r="C247">
            <v>2.5199999999999902</v>
          </cell>
          <cell r="D247">
            <v>0.11620000000000001</v>
          </cell>
          <cell r="E247">
            <v>0.46959999999999996</v>
          </cell>
        </row>
        <row r="248">
          <cell r="B248">
            <v>2.5300009999999902</v>
          </cell>
          <cell r="C248">
            <v>2.52999999999999</v>
          </cell>
          <cell r="D248">
            <v>0.1163</v>
          </cell>
          <cell r="E248">
            <v>0.46989999999999998</v>
          </cell>
        </row>
        <row r="249">
          <cell r="B249">
            <v>2.54000099999999</v>
          </cell>
          <cell r="C249">
            <v>2.5399999999999898</v>
          </cell>
          <cell r="D249">
            <v>0.1164</v>
          </cell>
          <cell r="E249">
            <v>0.47019999999999995</v>
          </cell>
        </row>
        <row r="250">
          <cell r="B250">
            <v>2.5500009999999897</v>
          </cell>
          <cell r="C250">
            <v>2.5499999999999896</v>
          </cell>
          <cell r="D250">
            <v>0.11650000000000001</v>
          </cell>
          <cell r="E250">
            <v>0.47049999999999997</v>
          </cell>
        </row>
        <row r="251">
          <cell r="B251">
            <v>2.5600009999999895</v>
          </cell>
          <cell r="C251">
            <v>2.5599999999999894</v>
          </cell>
          <cell r="D251">
            <v>0.11660000000000001</v>
          </cell>
          <cell r="E251">
            <v>0.4708</v>
          </cell>
        </row>
        <row r="252">
          <cell r="B252">
            <v>2.5700009999999893</v>
          </cell>
          <cell r="C252">
            <v>2.5699999999999892</v>
          </cell>
          <cell r="D252">
            <v>0.11670000000000001</v>
          </cell>
          <cell r="E252">
            <v>0.47109999999999996</v>
          </cell>
        </row>
        <row r="253">
          <cell r="B253">
            <v>2.5800009999999891</v>
          </cell>
          <cell r="C253">
            <v>2.579999999999989</v>
          </cell>
          <cell r="D253">
            <v>0.1168</v>
          </cell>
          <cell r="E253">
            <v>0.47139999999999999</v>
          </cell>
        </row>
        <row r="254">
          <cell r="B254">
            <v>2.5900009999999889</v>
          </cell>
          <cell r="C254">
            <v>2.5899999999999888</v>
          </cell>
          <cell r="D254">
            <v>0.1169</v>
          </cell>
          <cell r="E254">
            <v>0.47169999999999995</v>
          </cell>
        </row>
        <row r="255">
          <cell r="B255">
            <v>2.6000009999999887</v>
          </cell>
          <cell r="C255">
            <v>2.5999999999999885</v>
          </cell>
          <cell r="D255">
            <v>0.11700000000000001</v>
          </cell>
          <cell r="E255">
            <v>0.47199999999999998</v>
          </cell>
        </row>
        <row r="256">
          <cell r="B256">
            <v>2.6100009999999885</v>
          </cell>
          <cell r="C256">
            <v>2.6099999999999883</v>
          </cell>
          <cell r="D256">
            <v>0.11710000000000001</v>
          </cell>
          <cell r="E256">
            <v>0.47239999999999999</v>
          </cell>
        </row>
        <row r="257">
          <cell r="B257">
            <v>2.6200009999999883</v>
          </cell>
          <cell r="C257">
            <v>2.6199999999999881</v>
          </cell>
          <cell r="D257">
            <v>0.1172</v>
          </cell>
          <cell r="E257">
            <v>0.4728</v>
          </cell>
        </row>
        <row r="258">
          <cell r="B258">
            <v>2.630000999999988</v>
          </cell>
          <cell r="C258">
            <v>2.6299999999999879</v>
          </cell>
          <cell r="D258">
            <v>0.1173</v>
          </cell>
          <cell r="E258">
            <v>0.47319999999999995</v>
          </cell>
        </row>
        <row r="259">
          <cell r="B259">
            <v>2.6400009999999878</v>
          </cell>
          <cell r="C259">
            <v>2.6399999999999877</v>
          </cell>
          <cell r="D259">
            <v>0.1174</v>
          </cell>
          <cell r="E259">
            <v>0.47359999999999997</v>
          </cell>
        </row>
        <row r="260">
          <cell r="B260">
            <v>2.6500009999999876</v>
          </cell>
          <cell r="C260">
            <v>2.6499999999999875</v>
          </cell>
          <cell r="D260">
            <v>0.11749999999999999</v>
          </cell>
          <cell r="E260">
            <v>0.47399999999999998</v>
          </cell>
        </row>
        <row r="261">
          <cell r="B261">
            <v>2.6600009999999874</v>
          </cell>
          <cell r="C261">
            <v>2.6599999999999873</v>
          </cell>
          <cell r="D261">
            <v>0.1176</v>
          </cell>
          <cell r="E261">
            <v>0.47439999999999999</v>
          </cell>
        </row>
        <row r="262">
          <cell r="B262">
            <v>2.6700009999999872</v>
          </cell>
          <cell r="C262">
            <v>2.6699999999999871</v>
          </cell>
          <cell r="D262">
            <v>0.1177</v>
          </cell>
          <cell r="E262">
            <v>0.4748</v>
          </cell>
        </row>
        <row r="263">
          <cell r="B263">
            <v>2.680000999999987</v>
          </cell>
          <cell r="C263">
            <v>2.6799999999999868</v>
          </cell>
          <cell r="D263">
            <v>0.1178</v>
          </cell>
          <cell r="E263">
            <v>0.47519999999999996</v>
          </cell>
        </row>
        <row r="264">
          <cell r="B264">
            <v>2.6900009999999868</v>
          </cell>
          <cell r="C264">
            <v>2.6899999999999866</v>
          </cell>
          <cell r="D264">
            <v>0.11789999999999999</v>
          </cell>
          <cell r="E264">
            <v>0.47559999999999997</v>
          </cell>
        </row>
        <row r="265">
          <cell r="B265">
            <v>2.7000009999999866</v>
          </cell>
          <cell r="C265">
            <v>2.6999999999999864</v>
          </cell>
          <cell r="D265">
            <v>0.11799999999999999</v>
          </cell>
          <cell r="E265">
            <v>0.47599999999999998</v>
          </cell>
        </row>
        <row r="266">
          <cell r="B266">
            <v>2.7100009999999863</v>
          </cell>
          <cell r="C266">
            <v>2.7099999999999862</v>
          </cell>
          <cell r="D266">
            <v>0.1181</v>
          </cell>
          <cell r="E266">
            <v>0.47639999999999999</v>
          </cell>
        </row>
        <row r="267">
          <cell r="B267">
            <v>2.7200009999999861</v>
          </cell>
          <cell r="C267">
            <v>2.719999999999986</v>
          </cell>
          <cell r="D267">
            <v>0.1182</v>
          </cell>
          <cell r="E267">
            <v>0.4768</v>
          </cell>
        </row>
        <row r="268">
          <cell r="B268">
            <v>2.7300009999999859</v>
          </cell>
          <cell r="C268">
            <v>2.7299999999999858</v>
          </cell>
          <cell r="D268">
            <v>0.11829999999999999</v>
          </cell>
          <cell r="E268">
            <v>0.47719999999999996</v>
          </cell>
        </row>
        <row r="269">
          <cell r="B269">
            <v>2.7400009999999857</v>
          </cell>
          <cell r="C269">
            <v>2.7399999999999856</v>
          </cell>
          <cell r="D269">
            <v>0.11839999999999999</v>
          </cell>
          <cell r="E269">
            <v>0.47759999999999997</v>
          </cell>
        </row>
        <row r="270">
          <cell r="B270">
            <v>2.7500009999999855</v>
          </cell>
          <cell r="C270">
            <v>2.7499999999999853</v>
          </cell>
          <cell r="D270">
            <v>0.11849999999999999</v>
          </cell>
          <cell r="E270">
            <v>0.47799999999999998</v>
          </cell>
        </row>
        <row r="271">
          <cell r="B271">
            <v>2.7600009999999853</v>
          </cell>
          <cell r="C271">
            <v>2.7599999999999851</v>
          </cell>
          <cell r="D271">
            <v>0.1186</v>
          </cell>
          <cell r="E271">
            <v>0.47839999999999999</v>
          </cell>
        </row>
        <row r="272">
          <cell r="B272">
            <v>2.7700009999999851</v>
          </cell>
          <cell r="C272">
            <v>2.7699999999999849</v>
          </cell>
          <cell r="D272">
            <v>0.1187</v>
          </cell>
          <cell r="E272">
            <v>0.4788</v>
          </cell>
        </row>
        <row r="273">
          <cell r="B273">
            <v>2.7800009999999848</v>
          </cell>
          <cell r="C273">
            <v>2.7799999999999847</v>
          </cell>
          <cell r="D273">
            <v>0.11879999999999999</v>
          </cell>
          <cell r="E273">
            <v>0.47919999999999996</v>
          </cell>
        </row>
        <row r="274">
          <cell r="B274">
            <v>2.7900009999999846</v>
          </cell>
          <cell r="C274">
            <v>2.7899999999999845</v>
          </cell>
          <cell r="D274">
            <v>0.11889999999999999</v>
          </cell>
          <cell r="E274">
            <v>0.47959999999999997</v>
          </cell>
        </row>
        <row r="275">
          <cell r="B275">
            <v>2.8000009999999844</v>
          </cell>
          <cell r="C275">
            <v>2.7999999999999843</v>
          </cell>
          <cell r="D275">
            <v>0.11899999999999999</v>
          </cell>
          <cell r="E275">
            <v>0.48</v>
          </cell>
        </row>
        <row r="276">
          <cell r="B276">
            <v>2.8100009999999842</v>
          </cell>
          <cell r="C276">
            <v>2.8099999999999841</v>
          </cell>
          <cell r="D276">
            <v>0.1191</v>
          </cell>
          <cell r="E276">
            <v>0.48019999999999996</v>
          </cell>
        </row>
        <row r="277">
          <cell r="B277">
            <v>2.820000999999984</v>
          </cell>
          <cell r="C277">
            <v>2.8199999999999839</v>
          </cell>
          <cell r="D277">
            <v>0.1192</v>
          </cell>
          <cell r="E277">
            <v>0.48039999999999999</v>
          </cell>
        </row>
        <row r="278">
          <cell r="B278">
            <v>2.8300009999999838</v>
          </cell>
          <cell r="C278">
            <v>2.8299999999999836</v>
          </cell>
          <cell r="D278">
            <v>0.11929999999999999</v>
          </cell>
          <cell r="E278">
            <v>0.48059999999999997</v>
          </cell>
        </row>
        <row r="279">
          <cell r="B279">
            <v>2.8400009999999836</v>
          </cell>
          <cell r="C279">
            <v>2.8399999999999834</v>
          </cell>
          <cell r="D279">
            <v>0.11939999999999999</v>
          </cell>
          <cell r="E279">
            <v>0.48080000000000001</v>
          </cell>
        </row>
        <row r="280">
          <cell r="B280">
            <v>2.8500009999999834</v>
          </cell>
          <cell r="C280">
            <v>2.8499999999999832</v>
          </cell>
          <cell r="D280">
            <v>0.1195</v>
          </cell>
          <cell r="E280">
            <v>0.48099999999999998</v>
          </cell>
        </row>
        <row r="281">
          <cell r="B281">
            <v>2.8600009999999831</v>
          </cell>
          <cell r="C281">
            <v>2.859999999999983</v>
          </cell>
          <cell r="D281">
            <v>0.1196</v>
          </cell>
          <cell r="E281">
            <v>0.48119999999999996</v>
          </cell>
        </row>
        <row r="282">
          <cell r="B282">
            <v>2.8700009999999829</v>
          </cell>
          <cell r="C282">
            <v>2.8699999999999828</v>
          </cell>
          <cell r="D282">
            <v>0.1197</v>
          </cell>
          <cell r="E282">
            <v>0.48139999999999999</v>
          </cell>
        </row>
        <row r="283">
          <cell r="B283">
            <v>2.8800009999999827</v>
          </cell>
          <cell r="C283">
            <v>2.8799999999999826</v>
          </cell>
          <cell r="D283">
            <v>0.11979999999999999</v>
          </cell>
          <cell r="E283">
            <v>0.48159999999999997</v>
          </cell>
        </row>
        <row r="284">
          <cell r="B284">
            <v>2.8900009999999825</v>
          </cell>
          <cell r="C284">
            <v>2.8899999999999824</v>
          </cell>
          <cell r="D284">
            <v>0.11989999999999999</v>
          </cell>
          <cell r="E284">
            <v>0.48180000000000001</v>
          </cell>
        </row>
        <row r="285">
          <cell r="B285">
            <v>2.9000009999999823</v>
          </cell>
          <cell r="C285">
            <v>2.8999999999999821</v>
          </cell>
          <cell r="D285">
            <v>0.12</v>
          </cell>
          <cell r="E285">
            <v>0.48199999999999998</v>
          </cell>
        </row>
        <row r="286">
          <cell r="B286">
            <v>2.9100009999999821</v>
          </cell>
          <cell r="C286">
            <v>2.9099999999999819</v>
          </cell>
          <cell r="D286">
            <v>0.1201</v>
          </cell>
          <cell r="E286">
            <v>0.48219999999999996</v>
          </cell>
        </row>
        <row r="287">
          <cell r="B287">
            <v>2.9200009999999819</v>
          </cell>
          <cell r="C287">
            <v>2.9199999999999817</v>
          </cell>
          <cell r="D287">
            <v>0.1202</v>
          </cell>
          <cell r="E287">
            <v>0.4824</v>
          </cell>
        </row>
        <row r="288">
          <cell r="B288">
            <v>2.9300009999999816</v>
          </cell>
          <cell r="C288">
            <v>2.9299999999999815</v>
          </cell>
          <cell r="D288">
            <v>0.12029999999999999</v>
          </cell>
          <cell r="E288">
            <v>0.48259999999999997</v>
          </cell>
        </row>
        <row r="289">
          <cell r="B289">
            <v>2.9400009999999814</v>
          </cell>
          <cell r="C289">
            <v>2.9399999999999813</v>
          </cell>
          <cell r="D289">
            <v>0.12039999999999999</v>
          </cell>
          <cell r="E289">
            <v>0.48280000000000001</v>
          </cell>
        </row>
        <row r="290">
          <cell r="B290">
            <v>2.9500009999999812</v>
          </cell>
          <cell r="C290">
            <v>2.9499999999999811</v>
          </cell>
          <cell r="D290">
            <v>0.1205</v>
          </cell>
          <cell r="E290">
            <v>0.48299999999999998</v>
          </cell>
        </row>
        <row r="291">
          <cell r="B291">
            <v>2.960000999999981</v>
          </cell>
          <cell r="C291">
            <v>2.9599999999999809</v>
          </cell>
          <cell r="D291">
            <v>0.1206</v>
          </cell>
          <cell r="E291">
            <v>0.48319999999999996</v>
          </cell>
        </row>
        <row r="292">
          <cell r="B292">
            <v>2.9700009999999808</v>
          </cell>
          <cell r="C292">
            <v>2.9699999999999807</v>
          </cell>
          <cell r="D292">
            <v>0.1207</v>
          </cell>
          <cell r="E292">
            <v>0.4834</v>
          </cell>
        </row>
        <row r="293">
          <cell r="B293">
            <v>2.9800009999999806</v>
          </cell>
          <cell r="C293">
            <v>2.9799999999999804</v>
          </cell>
          <cell r="D293">
            <v>0.12079999999999999</v>
          </cell>
          <cell r="E293">
            <v>0.48359999999999997</v>
          </cell>
        </row>
        <row r="294">
          <cell r="B294">
            <v>2.9900009999999804</v>
          </cell>
          <cell r="C294">
            <v>2.9899999999999802</v>
          </cell>
          <cell r="D294">
            <v>0.12089999999999999</v>
          </cell>
          <cell r="E294">
            <v>0.48380000000000001</v>
          </cell>
        </row>
        <row r="295">
          <cell r="B295">
            <v>3.0000009999999802</v>
          </cell>
          <cell r="C295">
            <v>2.99999999999998</v>
          </cell>
          <cell r="D295">
            <v>0.121</v>
          </cell>
          <cell r="E295">
            <v>0.48399999999999999</v>
          </cell>
        </row>
        <row r="296">
          <cell r="B296">
            <v>3.0100009999999799</v>
          </cell>
          <cell r="C296">
            <v>3.0099999999999798</v>
          </cell>
          <cell r="D296">
            <v>0.12111999999999999</v>
          </cell>
          <cell r="E296">
            <v>0.48430000000000001</v>
          </cell>
        </row>
        <row r="297">
          <cell r="B297">
            <v>3.0200009999999797</v>
          </cell>
          <cell r="C297">
            <v>3.0199999999999796</v>
          </cell>
          <cell r="D297">
            <v>0.12124</v>
          </cell>
          <cell r="E297">
            <v>0.48459999999999998</v>
          </cell>
        </row>
        <row r="298">
          <cell r="B298">
            <v>3.0300009999999795</v>
          </cell>
          <cell r="C298">
            <v>3.0299999999999794</v>
          </cell>
          <cell r="D298">
            <v>0.12136</v>
          </cell>
          <cell r="E298">
            <v>0.4849</v>
          </cell>
        </row>
        <row r="299">
          <cell r="B299">
            <v>3.0400009999999793</v>
          </cell>
          <cell r="C299">
            <v>3.0399999999999792</v>
          </cell>
          <cell r="D299">
            <v>0.12148</v>
          </cell>
          <cell r="E299">
            <v>0.48519999999999996</v>
          </cell>
        </row>
        <row r="300">
          <cell r="B300">
            <v>3.0500009999999791</v>
          </cell>
          <cell r="C300">
            <v>3.049999999999979</v>
          </cell>
          <cell r="D300">
            <v>0.1216</v>
          </cell>
          <cell r="E300">
            <v>0.48549999999999999</v>
          </cell>
        </row>
        <row r="301">
          <cell r="B301">
            <v>3.0600009999999789</v>
          </cell>
          <cell r="C301">
            <v>3.0599999999999787</v>
          </cell>
          <cell r="D301">
            <v>0.12171999999999999</v>
          </cell>
          <cell r="E301">
            <v>0.48580000000000001</v>
          </cell>
        </row>
        <row r="302">
          <cell r="B302">
            <v>3.0700009999999787</v>
          </cell>
          <cell r="C302">
            <v>3.0699999999999785</v>
          </cell>
          <cell r="D302">
            <v>0.12184</v>
          </cell>
          <cell r="E302">
            <v>0.48609999999999998</v>
          </cell>
        </row>
        <row r="303">
          <cell r="B303">
            <v>3.0800009999999785</v>
          </cell>
          <cell r="C303">
            <v>3.0799999999999783</v>
          </cell>
          <cell r="D303">
            <v>0.12196</v>
          </cell>
          <cell r="E303">
            <v>0.4864</v>
          </cell>
        </row>
        <row r="304">
          <cell r="B304">
            <v>3.0900009999999782</v>
          </cell>
          <cell r="C304">
            <v>3.0899999999999781</v>
          </cell>
          <cell r="D304">
            <v>0.12208000000000001</v>
          </cell>
          <cell r="E304">
            <v>0.48669999999999997</v>
          </cell>
        </row>
        <row r="305">
          <cell r="B305">
            <v>3.100000999999978</v>
          </cell>
          <cell r="C305">
            <v>3.0999999999999779</v>
          </cell>
          <cell r="D305">
            <v>0.1222</v>
          </cell>
          <cell r="E305">
            <v>0.48699999999999999</v>
          </cell>
        </row>
        <row r="306">
          <cell r="B306">
            <v>3.1100009999999778</v>
          </cell>
          <cell r="C306">
            <v>3.1099999999999777</v>
          </cell>
          <cell r="D306">
            <v>0.12218</v>
          </cell>
          <cell r="E306">
            <v>0.48730000000000001</v>
          </cell>
        </row>
        <row r="307">
          <cell r="B307">
            <v>3.1200009999999776</v>
          </cell>
          <cell r="C307">
            <v>3.1199999999999775</v>
          </cell>
          <cell r="D307">
            <v>0.12216</v>
          </cell>
          <cell r="E307">
            <v>0.48759999999999998</v>
          </cell>
        </row>
        <row r="308">
          <cell r="B308">
            <v>3.1300009999999774</v>
          </cell>
          <cell r="C308">
            <v>3.1299999999999772</v>
          </cell>
          <cell r="D308">
            <v>0.12214</v>
          </cell>
          <cell r="E308">
            <v>0.4879</v>
          </cell>
        </row>
        <row r="309">
          <cell r="B309">
            <v>3.1400009999999772</v>
          </cell>
          <cell r="C309">
            <v>3.139999999999977</v>
          </cell>
          <cell r="D309">
            <v>0.12212000000000001</v>
          </cell>
          <cell r="E309">
            <v>0.48819999999999997</v>
          </cell>
        </row>
        <row r="310">
          <cell r="B310">
            <v>3.150000999999977</v>
          </cell>
          <cell r="C310">
            <v>3.1499999999999768</v>
          </cell>
          <cell r="D310">
            <v>0.1221</v>
          </cell>
          <cell r="E310">
            <v>0.48849999999999999</v>
          </cell>
        </row>
        <row r="311">
          <cell r="B311">
            <v>3.1600009999999767</v>
          </cell>
          <cell r="C311">
            <v>3.1599999999999766</v>
          </cell>
          <cell r="D311">
            <v>0.12207999999999999</v>
          </cell>
          <cell r="E311">
            <v>0.48880000000000001</v>
          </cell>
        </row>
        <row r="312">
          <cell r="B312">
            <v>3.1700009999999765</v>
          </cell>
          <cell r="C312">
            <v>3.1699999999999764</v>
          </cell>
          <cell r="D312">
            <v>0.12206</v>
          </cell>
          <cell r="E312">
            <v>0.48909999999999998</v>
          </cell>
        </row>
        <row r="313">
          <cell r="B313">
            <v>3.1800009999999763</v>
          </cell>
          <cell r="C313">
            <v>3.1799999999999762</v>
          </cell>
          <cell r="D313">
            <v>0.12204</v>
          </cell>
          <cell r="E313">
            <v>0.4894</v>
          </cell>
        </row>
        <row r="314">
          <cell r="B314">
            <v>3.1900009999999761</v>
          </cell>
          <cell r="C314">
            <v>3.189999999999976</v>
          </cell>
          <cell r="D314">
            <v>0.12202</v>
          </cell>
          <cell r="E314">
            <v>0.48969999999999997</v>
          </cell>
        </row>
        <row r="315">
          <cell r="B315">
            <v>3.2000009999999759</v>
          </cell>
          <cell r="C315">
            <v>3.1999999999999758</v>
          </cell>
          <cell r="D315">
            <v>0.122</v>
          </cell>
          <cell r="E315">
            <v>0.49</v>
          </cell>
        </row>
        <row r="316">
          <cell r="B316">
            <v>3.2100009999999757</v>
          </cell>
          <cell r="C316">
            <v>3.2099999999999755</v>
          </cell>
          <cell r="D316">
            <v>0.1221</v>
          </cell>
          <cell r="E316">
            <v>0.49019999999999997</v>
          </cell>
        </row>
        <row r="317">
          <cell r="B317">
            <v>3.2200009999999755</v>
          </cell>
          <cell r="C317">
            <v>3.2199999999999753</v>
          </cell>
          <cell r="D317">
            <v>0.1222</v>
          </cell>
          <cell r="E317">
            <v>0.4904</v>
          </cell>
        </row>
        <row r="318">
          <cell r="B318">
            <v>3.2300009999999753</v>
          </cell>
          <cell r="C318">
            <v>3.2299999999999751</v>
          </cell>
          <cell r="D318">
            <v>0.12229999999999999</v>
          </cell>
          <cell r="E318">
            <v>0.49059999999999998</v>
          </cell>
        </row>
        <row r="319">
          <cell r="B319">
            <v>3.240000999999975</v>
          </cell>
          <cell r="C319">
            <v>3.2399999999999749</v>
          </cell>
          <cell r="D319">
            <v>0.12239999999999999</v>
          </cell>
          <cell r="E319">
            <v>0.49080000000000001</v>
          </cell>
        </row>
        <row r="320">
          <cell r="B320">
            <v>3.2500009999999748</v>
          </cell>
          <cell r="C320">
            <v>3.2499999999999747</v>
          </cell>
          <cell r="D320">
            <v>0.1225</v>
          </cell>
          <cell r="E320">
            <v>0.49099999999999999</v>
          </cell>
        </row>
        <row r="321">
          <cell r="B321">
            <v>3.2600009999999746</v>
          </cell>
          <cell r="C321">
            <v>3.2599999999999745</v>
          </cell>
          <cell r="D321">
            <v>0.1226</v>
          </cell>
          <cell r="E321">
            <v>0.49119999999999997</v>
          </cell>
        </row>
        <row r="322">
          <cell r="B322">
            <v>3.2700009999999744</v>
          </cell>
          <cell r="C322">
            <v>3.2699999999999743</v>
          </cell>
          <cell r="D322">
            <v>0.1227</v>
          </cell>
          <cell r="E322">
            <v>0.4914</v>
          </cell>
        </row>
        <row r="323">
          <cell r="B323">
            <v>3.2800009999999742</v>
          </cell>
          <cell r="C323">
            <v>3.279999999999974</v>
          </cell>
          <cell r="D323">
            <v>0.12279999999999999</v>
          </cell>
          <cell r="E323">
            <v>0.49159999999999998</v>
          </cell>
        </row>
        <row r="324">
          <cell r="B324">
            <v>3.290000999999974</v>
          </cell>
          <cell r="C324">
            <v>3.2899999999999738</v>
          </cell>
          <cell r="D324">
            <v>0.1229</v>
          </cell>
          <cell r="E324">
            <v>0.49180000000000001</v>
          </cell>
        </row>
        <row r="325">
          <cell r="B325">
            <v>3.3000009999999738</v>
          </cell>
          <cell r="C325">
            <v>3.2999999999999736</v>
          </cell>
          <cell r="D325">
            <v>0.123</v>
          </cell>
          <cell r="E325">
            <v>0.49199999999999999</v>
          </cell>
        </row>
        <row r="326">
          <cell r="B326">
            <v>3.3100009999999735</v>
          </cell>
          <cell r="C326">
            <v>3.3099999999999734</v>
          </cell>
          <cell r="D326">
            <v>0.123</v>
          </cell>
          <cell r="E326">
            <v>0.49230000000000002</v>
          </cell>
        </row>
        <row r="327">
          <cell r="B327">
            <v>3.3200009999999733</v>
          </cell>
          <cell r="C327">
            <v>3.3199999999999732</v>
          </cell>
          <cell r="D327">
            <v>0.123</v>
          </cell>
          <cell r="E327">
            <v>0.49259999999999998</v>
          </cell>
        </row>
        <row r="328">
          <cell r="B328">
            <v>3.3300009999999731</v>
          </cell>
          <cell r="C328">
            <v>3.329999999999973</v>
          </cell>
          <cell r="D328">
            <v>0.123</v>
          </cell>
          <cell r="E328">
            <v>0.4929</v>
          </cell>
        </row>
        <row r="329">
          <cell r="B329">
            <v>3.3400009999999729</v>
          </cell>
          <cell r="C329">
            <v>3.3399999999999728</v>
          </cell>
          <cell r="D329">
            <v>0.123</v>
          </cell>
          <cell r="E329">
            <v>0.49319999999999997</v>
          </cell>
        </row>
        <row r="330">
          <cell r="B330">
            <v>3.3500009999999727</v>
          </cell>
          <cell r="C330">
            <v>3.3499999999999726</v>
          </cell>
          <cell r="D330">
            <v>0.123</v>
          </cell>
          <cell r="E330">
            <v>0.49349999999999999</v>
          </cell>
        </row>
        <row r="331">
          <cell r="B331">
            <v>3.3600009999999725</v>
          </cell>
          <cell r="C331">
            <v>3.3599999999999723</v>
          </cell>
          <cell r="D331">
            <v>0.123</v>
          </cell>
          <cell r="E331">
            <v>0.49380000000000002</v>
          </cell>
        </row>
        <row r="332">
          <cell r="B332">
            <v>3.3700009999999723</v>
          </cell>
          <cell r="C332">
            <v>3.3699999999999721</v>
          </cell>
          <cell r="D332">
            <v>0.123</v>
          </cell>
          <cell r="E332">
            <v>0.49409999999999998</v>
          </cell>
        </row>
        <row r="333">
          <cell r="B333">
            <v>3.3800009999999721</v>
          </cell>
          <cell r="C333">
            <v>3.3799999999999719</v>
          </cell>
          <cell r="D333">
            <v>0.123</v>
          </cell>
          <cell r="E333">
            <v>0.49440000000000001</v>
          </cell>
        </row>
        <row r="334">
          <cell r="B334">
            <v>3.3900009999999718</v>
          </cell>
          <cell r="C334">
            <v>3.3899999999999717</v>
          </cell>
          <cell r="D334">
            <v>0.123</v>
          </cell>
          <cell r="E334">
            <v>0.49469999999999997</v>
          </cell>
        </row>
        <row r="335">
          <cell r="B335">
            <v>3.4000009999999716</v>
          </cell>
          <cell r="C335">
            <v>3.3999999999999715</v>
          </cell>
          <cell r="D335">
            <v>0.123</v>
          </cell>
          <cell r="E335">
            <v>0.495</v>
          </cell>
        </row>
        <row r="336">
          <cell r="B336">
            <v>3.4100009999999714</v>
          </cell>
          <cell r="C336">
            <v>3.4099999999999713</v>
          </cell>
          <cell r="D336">
            <v>0.1231</v>
          </cell>
          <cell r="E336">
            <v>0.49519999999999997</v>
          </cell>
        </row>
        <row r="337">
          <cell r="B337">
            <v>3.4200009999999712</v>
          </cell>
          <cell r="C337">
            <v>3.4199999999999711</v>
          </cell>
          <cell r="D337">
            <v>0.1232</v>
          </cell>
          <cell r="E337">
            <v>0.49540000000000001</v>
          </cell>
        </row>
        <row r="338">
          <cell r="B338">
            <v>3.430000999999971</v>
          </cell>
          <cell r="C338">
            <v>3.4299999999999708</v>
          </cell>
          <cell r="D338">
            <v>0.12329999999999999</v>
          </cell>
          <cell r="E338">
            <v>0.49559999999999998</v>
          </cell>
        </row>
        <row r="339">
          <cell r="B339">
            <v>3.4400009999999708</v>
          </cell>
          <cell r="C339">
            <v>3.4399999999999706</v>
          </cell>
          <cell r="D339">
            <v>0.1234</v>
          </cell>
          <cell r="E339">
            <v>0.49580000000000002</v>
          </cell>
        </row>
        <row r="340">
          <cell r="B340">
            <v>3.4500009999999706</v>
          </cell>
          <cell r="C340">
            <v>3.4499999999999704</v>
          </cell>
          <cell r="D340">
            <v>0.1235</v>
          </cell>
          <cell r="E340">
            <v>0.496</v>
          </cell>
        </row>
        <row r="341">
          <cell r="B341">
            <v>3.4600009999999704</v>
          </cell>
          <cell r="C341">
            <v>3.4599999999999702</v>
          </cell>
          <cell r="D341">
            <v>0.1236</v>
          </cell>
          <cell r="E341">
            <v>0.49619999999999997</v>
          </cell>
        </row>
        <row r="342">
          <cell r="B342">
            <v>3.4700009999999701</v>
          </cell>
          <cell r="C342">
            <v>3.46999999999997</v>
          </cell>
          <cell r="D342">
            <v>0.1237</v>
          </cell>
          <cell r="E342">
            <v>0.49640000000000001</v>
          </cell>
        </row>
        <row r="343">
          <cell r="B343">
            <v>3.4800009999999699</v>
          </cell>
          <cell r="C343">
            <v>3.4799999999999698</v>
          </cell>
          <cell r="D343">
            <v>0.12379999999999999</v>
          </cell>
          <cell r="E343">
            <v>0.49659999999999999</v>
          </cell>
        </row>
        <row r="344">
          <cell r="B344">
            <v>3.4900009999999697</v>
          </cell>
          <cell r="C344">
            <v>3.4899999999999696</v>
          </cell>
          <cell r="D344">
            <v>0.1239</v>
          </cell>
          <cell r="E344">
            <v>0.49680000000000002</v>
          </cell>
        </row>
        <row r="345">
          <cell r="B345">
            <v>3.5000009999999695</v>
          </cell>
          <cell r="C345">
            <v>3.4999999999999694</v>
          </cell>
          <cell r="D345">
            <v>0.124</v>
          </cell>
          <cell r="E345">
            <v>0.497</v>
          </cell>
        </row>
        <row r="346">
          <cell r="B346">
            <v>3.5100009999999693</v>
          </cell>
          <cell r="C346">
            <v>3.5099999999999691</v>
          </cell>
          <cell r="D346">
            <v>0.124</v>
          </cell>
          <cell r="E346">
            <v>0.49709999999999999</v>
          </cell>
        </row>
        <row r="347">
          <cell r="B347">
            <v>3.5200009999999691</v>
          </cell>
          <cell r="C347">
            <v>3.5199999999999689</v>
          </cell>
          <cell r="D347">
            <v>0.124</v>
          </cell>
          <cell r="E347">
            <v>0.49719999999999998</v>
          </cell>
        </row>
        <row r="348">
          <cell r="B348">
            <v>3.5300009999999689</v>
          </cell>
          <cell r="C348">
            <v>3.5299999999999687</v>
          </cell>
          <cell r="D348">
            <v>0.124</v>
          </cell>
          <cell r="E348">
            <v>0.49730000000000002</v>
          </cell>
        </row>
        <row r="349">
          <cell r="B349">
            <v>3.5400009999999686</v>
          </cell>
          <cell r="C349">
            <v>3.5399999999999685</v>
          </cell>
          <cell r="D349">
            <v>0.124</v>
          </cell>
          <cell r="E349">
            <v>0.49740000000000001</v>
          </cell>
        </row>
        <row r="350">
          <cell r="B350">
            <v>3.5500009999999684</v>
          </cell>
          <cell r="C350">
            <v>3.5499999999999683</v>
          </cell>
          <cell r="D350">
            <v>0.124</v>
          </cell>
          <cell r="E350">
            <v>0.4975</v>
          </cell>
        </row>
        <row r="351">
          <cell r="B351">
            <v>3.5600009999999682</v>
          </cell>
          <cell r="C351">
            <v>3.5599999999999681</v>
          </cell>
          <cell r="D351">
            <v>0.124</v>
          </cell>
          <cell r="E351">
            <v>0.49759999999999999</v>
          </cell>
        </row>
        <row r="352">
          <cell r="B352">
            <v>3.570000999999968</v>
          </cell>
          <cell r="C352">
            <v>3.5699999999999679</v>
          </cell>
          <cell r="D352">
            <v>0.124</v>
          </cell>
          <cell r="E352">
            <v>0.49769999999999998</v>
          </cell>
        </row>
        <row r="353">
          <cell r="B353">
            <v>3.5800009999999678</v>
          </cell>
          <cell r="C353">
            <v>3.5799999999999677</v>
          </cell>
          <cell r="D353">
            <v>0.124</v>
          </cell>
          <cell r="E353">
            <v>0.49780000000000002</v>
          </cell>
        </row>
        <row r="354">
          <cell r="B354">
            <v>3.5900009999999676</v>
          </cell>
          <cell r="C354">
            <v>3.5899999999999674</v>
          </cell>
          <cell r="D354">
            <v>0.124</v>
          </cell>
          <cell r="E354">
            <v>0.49790000000000001</v>
          </cell>
        </row>
        <row r="355">
          <cell r="B355">
            <v>3.6000009999999674</v>
          </cell>
          <cell r="C355">
            <v>3.5999999999999672</v>
          </cell>
          <cell r="D355">
            <v>0.124</v>
          </cell>
          <cell r="E355">
            <v>0.498</v>
          </cell>
        </row>
        <row r="356">
          <cell r="B356">
            <v>3.6100009999999672</v>
          </cell>
          <cell r="C356">
            <v>3.609999999999967</v>
          </cell>
          <cell r="D356">
            <v>0.1241</v>
          </cell>
          <cell r="E356">
            <v>0.49809999999999999</v>
          </cell>
        </row>
        <row r="357">
          <cell r="B357">
            <v>3.6200009999999669</v>
          </cell>
          <cell r="C357">
            <v>3.6199999999999668</v>
          </cell>
          <cell r="D357">
            <v>0.1242</v>
          </cell>
          <cell r="E357">
            <v>0.49819999999999998</v>
          </cell>
        </row>
        <row r="358">
          <cell r="B358">
            <v>3.6300009999999667</v>
          </cell>
          <cell r="C358">
            <v>3.6299999999999666</v>
          </cell>
          <cell r="D358">
            <v>0.12429999999999999</v>
          </cell>
          <cell r="E358">
            <v>0.49830000000000002</v>
          </cell>
        </row>
        <row r="359">
          <cell r="B359">
            <v>3.6400009999999665</v>
          </cell>
          <cell r="C359">
            <v>3.6399999999999664</v>
          </cell>
          <cell r="D359">
            <v>0.1244</v>
          </cell>
          <cell r="E359">
            <v>0.49840000000000001</v>
          </cell>
        </row>
        <row r="360">
          <cell r="B360">
            <v>3.6500009999999663</v>
          </cell>
          <cell r="C360">
            <v>3.6499999999999662</v>
          </cell>
          <cell r="D360">
            <v>0.1245</v>
          </cell>
          <cell r="E360">
            <v>0.4985</v>
          </cell>
        </row>
        <row r="361">
          <cell r="B361">
            <v>3.6600009999999661</v>
          </cell>
          <cell r="C361">
            <v>3.6599999999999659</v>
          </cell>
          <cell r="D361">
            <v>0.1246</v>
          </cell>
          <cell r="E361">
            <v>0.49859999999999999</v>
          </cell>
        </row>
        <row r="362">
          <cell r="B362">
            <v>3.6700009999999659</v>
          </cell>
          <cell r="C362">
            <v>3.6699999999999657</v>
          </cell>
          <cell r="D362">
            <v>0.12470000000000001</v>
          </cell>
          <cell r="E362">
            <v>0.49869999999999998</v>
          </cell>
        </row>
        <row r="363">
          <cell r="B363">
            <v>3.6800009999999657</v>
          </cell>
          <cell r="C363">
            <v>3.6799999999999655</v>
          </cell>
          <cell r="D363">
            <v>0.12479999999999999</v>
          </cell>
          <cell r="E363">
            <v>0.49880000000000002</v>
          </cell>
        </row>
        <row r="364">
          <cell r="B364">
            <v>3.6900009999999654</v>
          </cell>
          <cell r="C364">
            <v>3.6899999999999653</v>
          </cell>
          <cell r="D364">
            <v>0.1249</v>
          </cell>
          <cell r="E364">
            <v>0.49890000000000001</v>
          </cell>
        </row>
        <row r="365">
          <cell r="B365">
            <v>3.7000009999999652</v>
          </cell>
          <cell r="C365">
            <v>3.6999999999999651</v>
          </cell>
          <cell r="D365">
            <v>0.125</v>
          </cell>
          <cell r="E365">
            <v>0.499</v>
          </cell>
        </row>
        <row r="366">
          <cell r="B366">
            <v>3.710000999999965</v>
          </cell>
          <cell r="C366">
            <v>3.7099999999999649</v>
          </cell>
          <cell r="D366">
            <v>0.125</v>
          </cell>
          <cell r="E366">
            <v>0.49909999999999999</v>
          </cell>
        </row>
        <row r="367">
          <cell r="B367">
            <v>3.7200009999999648</v>
          </cell>
          <cell r="C367">
            <v>3.7199999999999647</v>
          </cell>
          <cell r="D367">
            <v>0.125</v>
          </cell>
          <cell r="E367">
            <v>0.49919999999999998</v>
          </cell>
        </row>
        <row r="368">
          <cell r="B368">
            <v>3.7300009999999646</v>
          </cell>
          <cell r="C368">
            <v>3.7299999999999645</v>
          </cell>
          <cell r="D368">
            <v>0.125</v>
          </cell>
          <cell r="E368">
            <v>0.49930000000000002</v>
          </cell>
        </row>
        <row r="369">
          <cell r="B369">
            <v>3.7400009999999644</v>
          </cell>
          <cell r="C369">
            <v>3.7399999999999642</v>
          </cell>
          <cell r="D369">
            <v>0.125</v>
          </cell>
          <cell r="E369">
            <v>0.49940000000000001</v>
          </cell>
        </row>
        <row r="370">
          <cell r="B370">
            <v>3.7500009999999642</v>
          </cell>
          <cell r="C370">
            <v>3.749999999999964</v>
          </cell>
          <cell r="D370">
            <v>0.125</v>
          </cell>
          <cell r="E370">
            <v>0.4995</v>
          </cell>
        </row>
        <row r="371">
          <cell r="B371">
            <v>3.760000999999964</v>
          </cell>
          <cell r="C371">
            <v>3.7599999999999638</v>
          </cell>
          <cell r="D371">
            <v>0.125</v>
          </cell>
          <cell r="E371">
            <v>0.49959999999999999</v>
          </cell>
        </row>
        <row r="372">
          <cell r="B372">
            <v>3.7700009999999637</v>
          </cell>
          <cell r="C372">
            <v>3.7699999999999636</v>
          </cell>
          <cell r="D372">
            <v>0.125</v>
          </cell>
          <cell r="E372">
            <v>0.49969999999999998</v>
          </cell>
        </row>
        <row r="373">
          <cell r="B373">
            <v>3.7800009999999635</v>
          </cell>
          <cell r="C373">
            <v>3.7799999999999634</v>
          </cell>
          <cell r="D373">
            <v>0.125</v>
          </cell>
          <cell r="E373">
            <v>0.49980000000000002</v>
          </cell>
        </row>
        <row r="374">
          <cell r="B374">
            <v>3.7900009999999633</v>
          </cell>
          <cell r="C374">
            <v>3.7899999999999632</v>
          </cell>
          <cell r="D374">
            <v>0.125</v>
          </cell>
          <cell r="E374">
            <v>0.49990000000000001</v>
          </cell>
        </row>
        <row r="375">
          <cell r="B375">
            <v>3.8000009999999631</v>
          </cell>
          <cell r="C375">
            <v>3.799999999999963</v>
          </cell>
          <cell r="D375">
            <v>0.125</v>
          </cell>
          <cell r="E375">
            <v>0.5</v>
          </cell>
        </row>
        <row r="376">
          <cell r="B376">
            <v>3.8100009999999629</v>
          </cell>
          <cell r="C376">
            <v>3.8099999999999627</v>
          </cell>
          <cell r="D376">
            <v>0.12509999999999999</v>
          </cell>
          <cell r="E376">
            <v>0.50009999999999999</v>
          </cell>
        </row>
        <row r="377">
          <cell r="B377">
            <v>3.8200009999999627</v>
          </cell>
          <cell r="C377">
            <v>3.8199999999999625</v>
          </cell>
          <cell r="D377">
            <v>0.12520000000000001</v>
          </cell>
          <cell r="E377">
            <v>0.50019999999999998</v>
          </cell>
        </row>
        <row r="378">
          <cell r="B378">
            <v>3.8300009999999625</v>
          </cell>
          <cell r="C378">
            <v>3.8299999999999623</v>
          </cell>
          <cell r="D378">
            <v>0.12529999999999999</v>
          </cell>
          <cell r="E378">
            <v>0.50029999999999997</v>
          </cell>
        </row>
        <row r="379">
          <cell r="B379">
            <v>3.8400009999999623</v>
          </cell>
          <cell r="C379">
            <v>3.8399999999999621</v>
          </cell>
          <cell r="D379">
            <v>0.12540000000000001</v>
          </cell>
          <cell r="E379">
            <v>0.50039999999999996</v>
          </cell>
        </row>
        <row r="380">
          <cell r="B380">
            <v>3.850000999999962</v>
          </cell>
          <cell r="C380">
            <v>3.8499999999999619</v>
          </cell>
          <cell r="D380">
            <v>0.1255</v>
          </cell>
          <cell r="E380">
            <v>0.50049999999999994</v>
          </cell>
        </row>
        <row r="381">
          <cell r="B381">
            <v>3.8600009999999618</v>
          </cell>
          <cell r="C381">
            <v>3.8599999999999617</v>
          </cell>
          <cell r="D381">
            <v>0.12559999999999999</v>
          </cell>
          <cell r="E381">
            <v>0.50060000000000004</v>
          </cell>
        </row>
        <row r="382">
          <cell r="B382">
            <v>3.8700009999999616</v>
          </cell>
          <cell r="C382">
            <v>3.8699999999999615</v>
          </cell>
          <cell r="D382">
            <v>0.12570000000000001</v>
          </cell>
          <cell r="E382">
            <v>0.50070000000000003</v>
          </cell>
        </row>
        <row r="383">
          <cell r="B383">
            <v>3.8800009999999614</v>
          </cell>
          <cell r="C383">
            <v>3.8799999999999613</v>
          </cell>
          <cell r="D383">
            <v>0.1258</v>
          </cell>
          <cell r="E383">
            <v>0.50080000000000002</v>
          </cell>
        </row>
        <row r="384">
          <cell r="B384">
            <v>3.8900009999999612</v>
          </cell>
          <cell r="C384">
            <v>3.889999999999961</v>
          </cell>
          <cell r="D384">
            <v>0.12590000000000001</v>
          </cell>
          <cell r="E384">
            <v>0.50090000000000001</v>
          </cell>
        </row>
        <row r="385">
          <cell r="B385">
            <v>3.900000999999961</v>
          </cell>
          <cell r="C385">
            <v>3.8999999999999608</v>
          </cell>
          <cell r="D385">
            <v>0.126</v>
          </cell>
          <cell r="E385">
            <v>0.501</v>
          </cell>
        </row>
        <row r="386">
          <cell r="B386">
            <v>3.9100009999999608</v>
          </cell>
          <cell r="C386">
            <v>3.9099999999999606</v>
          </cell>
          <cell r="D386">
            <v>0.126</v>
          </cell>
          <cell r="E386">
            <v>0.50109999999999999</v>
          </cell>
        </row>
        <row r="387">
          <cell r="B387">
            <v>3.9200009999999605</v>
          </cell>
          <cell r="C387">
            <v>3.9199999999999604</v>
          </cell>
          <cell r="D387">
            <v>0.126</v>
          </cell>
          <cell r="E387">
            <v>0.50119999999999998</v>
          </cell>
        </row>
        <row r="388">
          <cell r="B388">
            <v>3.9300009999999603</v>
          </cell>
          <cell r="C388">
            <v>3.9299999999999602</v>
          </cell>
          <cell r="D388">
            <v>0.126</v>
          </cell>
          <cell r="E388">
            <v>0.50129999999999997</v>
          </cell>
        </row>
        <row r="389">
          <cell r="B389">
            <v>3.9400009999999601</v>
          </cell>
          <cell r="C389">
            <v>3.93999999999996</v>
          </cell>
          <cell r="D389">
            <v>0.126</v>
          </cell>
          <cell r="E389">
            <v>0.50139999999999996</v>
          </cell>
        </row>
        <row r="390">
          <cell r="B390">
            <v>3.9500009999999599</v>
          </cell>
          <cell r="C390">
            <v>3.9499999999999598</v>
          </cell>
          <cell r="D390">
            <v>0.126</v>
          </cell>
          <cell r="E390">
            <v>0.50150000000000006</v>
          </cell>
        </row>
        <row r="391">
          <cell r="B391">
            <v>3.9600009999999597</v>
          </cell>
          <cell r="C391">
            <v>3.9599999999999596</v>
          </cell>
          <cell r="D391">
            <v>0.126</v>
          </cell>
          <cell r="E391">
            <v>0.50160000000000005</v>
          </cell>
        </row>
        <row r="392">
          <cell r="B392">
            <v>3.9700009999999595</v>
          </cell>
          <cell r="C392">
            <v>3.9699999999999593</v>
          </cell>
          <cell r="D392">
            <v>0.126</v>
          </cell>
          <cell r="E392">
            <v>0.50170000000000003</v>
          </cell>
        </row>
        <row r="393">
          <cell r="B393">
            <v>3.9800009999999593</v>
          </cell>
          <cell r="C393">
            <v>3.9799999999999591</v>
          </cell>
          <cell r="D393">
            <v>0.126</v>
          </cell>
          <cell r="E393">
            <v>0.50180000000000002</v>
          </cell>
        </row>
        <row r="394">
          <cell r="B394">
            <v>3.9900009999999591</v>
          </cell>
          <cell r="C394">
            <v>3.9899999999999589</v>
          </cell>
          <cell r="D394">
            <v>0.126</v>
          </cell>
          <cell r="E394">
            <v>0.50190000000000001</v>
          </cell>
        </row>
        <row r="395">
          <cell r="B395">
            <v>4.0000009999999584</v>
          </cell>
          <cell r="C395">
            <v>3.9999999999999587</v>
          </cell>
          <cell r="D395">
            <v>0.126</v>
          </cell>
          <cell r="E395">
            <v>0.502</v>
          </cell>
        </row>
        <row r="396">
          <cell r="B396">
            <v>4.0100009999999591</v>
          </cell>
          <cell r="C396">
            <v>4.0099999999999589</v>
          </cell>
          <cell r="D396">
            <v>0.12609999999999999</v>
          </cell>
          <cell r="E396">
            <v>0.502</v>
          </cell>
        </row>
        <row r="397">
          <cell r="B397">
            <v>4.0200009999999589</v>
          </cell>
          <cell r="C397">
            <v>4.0199999999999587</v>
          </cell>
          <cell r="D397">
            <v>0.12620000000000001</v>
          </cell>
          <cell r="E397">
            <v>0.502</v>
          </cell>
        </row>
        <row r="398">
          <cell r="B398">
            <v>4.0300009999999586</v>
          </cell>
          <cell r="C398">
            <v>4.0299999999999585</v>
          </cell>
          <cell r="D398">
            <v>0.1263</v>
          </cell>
          <cell r="E398">
            <v>0.502</v>
          </cell>
        </row>
        <row r="399">
          <cell r="B399">
            <v>4.0400009999999584</v>
          </cell>
          <cell r="C399">
            <v>4.0399999999999583</v>
          </cell>
          <cell r="D399">
            <v>0.12640000000000001</v>
          </cell>
          <cell r="E399">
            <v>0.502</v>
          </cell>
        </row>
        <row r="400">
          <cell r="B400">
            <v>4.0500009999999582</v>
          </cell>
          <cell r="C400">
            <v>4.0499999999999581</v>
          </cell>
          <cell r="D400">
            <v>0.1265</v>
          </cell>
          <cell r="E400">
            <v>0.502</v>
          </cell>
        </row>
        <row r="401">
          <cell r="B401">
            <v>4.060000999999958</v>
          </cell>
          <cell r="C401">
            <v>4.0599999999999579</v>
          </cell>
          <cell r="D401">
            <v>0.12659999999999999</v>
          </cell>
          <cell r="E401">
            <v>0.502</v>
          </cell>
        </row>
        <row r="402">
          <cell r="B402">
            <v>4.0700009999999578</v>
          </cell>
          <cell r="C402">
            <v>4.0699999999999577</v>
          </cell>
          <cell r="D402">
            <v>0.12670000000000001</v>
          </cell>
          <cell r="E402">
            <v>0.502</v>
          </cell>
        </row>
        <row r="403">
          <cell r="B403">
            <v>4.0800009999999576</v>
          </cell>
          <cell r="C403">
            <v>4.0799999999999574</v>
          </cell>
          <cell r="D403">
            <v>0.1268</v>
          </cell>
          <cell r="E403">
            <v>0.502</v>
          </cell>
        </row>
        <row r="404">
          <cell r="B404">
            <v>4.0900009999999574</v>
          </cell>
          <cell r="C404">
            <v>4.0899999999999572</v>
          </cell>
          <cell r="D404">
            <v>0.12690000000000001</v>
          </cell>
          <cell r="E404">
            <v>0.502</v>
          </cell>
        </row>
        <row r="405">
          <cell r="B405">
            <v>4.1000009999999572</v>
          </cell>
          <cell r="C405">
            <v>4.099999999999957</v>
          </cell>
          <cell r="D405">
            <v>0.127</v>
          </cell>
          <cell r="E405">
            <v>0.502</v>
          </cell>
        </row>
        <row r="406">
          <cell r="B406">
            <v>4.1100009999999569</v>
          </cell>
          <cell r="C406">
            <v>4.1099999999999568</v>
          </cell>
          <cell r="D406">
            <v>0.127</v>
          </cell>
          <cell r="E406">
            <v>0.50209999999999999</v>
          </cell>
        </row>
        <row r="407">
          <cell r="B407">
            <v>4.1200009999999567</v>
          </cell>
          <cell r="C407">
            <v>4.1199999999999566</v>
          </cell>
          <cell r="D407">
            <v>0.127</v>
          </cell>
          <cell r="E407">
            <v>0.50219999999999998</v>
          </cell>
        </row>
        <row r="408">
          <cell r="B408">
            <v>4.1300009999999565</v>
          </cell>
          <cell r="C408">
            <v>4.1299999999999564</v>
          </cell>
          <cell r="D408">
            <v>0.127</v>
          </cell>
          <cell r="E408">
            <v>0.50229999999999997</v>
          </cell>
        </row>
        <row r="409">
          <cell r="B409">
            <v>4.1400009999999563</v>
          </cell>
          <cell r="C409">
            <v>4.1399999999999562</v>
          </cell>
          <cell r="D409">
            <v>0.127</v>
          </cell>
          <cell r="E409">
            <v>0.50239999999999996</v>
          </cell>
        </row>
        <row r="410">
          <cell r="B410">
            <v>4.1500009999999561</v>
          </cell>
          <cell r="C410">
            <v>4.1499999999999559</v>
          </cell>
          <cell r="D410">
            <v>0.127</v>
          </cell>
          <cell r="E410">
            <v>0.50249999999999995</v>
          </cell>
        </row>
        <row r="411">
          <cell r="B411">
            <v>4.1600009999999559</v>
          </cell>
          <cell r="C411">
            <v>4.1599999999999557</v>
          </cell>
          <cell r="D411">
            <v>0.127</v>
          </cell>
          <cell r="E411">
            <v>0.50260000000000005</v>
          </cell>
        </row>
        <row r="412">
          <cell r="B412">
            <v>4.1700009999999557</v>
          </cell>
          <cell r="C412">
            <v>4.1699999999999555</v>
          </cell>
          <cell r="D412">
            <v>0.127</v>
          </cell>
          <cell r="E412">
            <v>0.50270000000000004</v>
          </cell>
        </row>
        <row r="413">
          <cell r="B413">
            <v>4.1800009999999554</v>
          </cell>
          <cell r="C413">
            <v>4.1799999999999553</v>
          </cell>
          <cell r="D413">
            <v>0.127</v>
          </cell>
          <cell r="E413">
            <v>0.50280000000000002</v>
          </cell>
        </row>
        <row r="414">
          <cell r="B414">
            <v>4.1900009999999552</v>
          </cell>
          <cell r="C414">
            <v>4.1899999999999551</v>
          </cell>
          <cell r="D414">
            <v>0.127</v>
          </cell>
          <cell r="E414">
            <v>0.50290000000000001</v>
          </cell>
        </row>
        <row r="415">
          <cell r="B415">
            <v>4.200000999999955</v>
          </cell>
          <cell r="C415">
            <v>4.1999999999999549</v>
          </cell>
          <cell r="D415">
            <v>0.127</v>
          </cell>
          <cell r="E415">
            <v>0.503</v>
          </cell>
        </row>
        <row r="416">
          <cell r="B416">
            <v>4.2100009999999548</v>
          </cell>
          <cell r="C416">
            <v>4.2099999999999547</v>
          </cell>
          <cell r="D416">
            <v>0.12709999999999999</v>
          </cell>
          <cell r="E416">
            <v>0.503</v>
          </cell>
        </row>
        <row r="417">
          <cell r="B417">
            <v>4.2200009999999546</v>
          </cell>
          <cell r="C417">
            <v>4.2199999999999545</v>
          </cell>
          <cell r="D417">
            <v>0.12720000000000001</v>
          </cell>
          <cell r="E417">
            <v>0.503</v>
          </cell>
        </row>
        <row r="418">
          <cell r="B418">
            <v>4.2300009999999544</v>
          </cell>
          <cell r="C418">
            <v>4.2299999999999542</v>
          </cell>
          <cell r="D418">
            <v>0.1273</v>
          </cell>
          <cell r="E418">
            <v>0.503</v>
          </cell>
        </row>
        <row r="419">
          <cell r="B419">
            <v>4.2400009999999542</v>
          </cell>
          <cell r="C419">
            <v>4.239999999999954</v>
          </cell>
          <cell r="D419">
            <v>0.12740000000000001</v>
          </cell>
          <cell r="E419">
            <v>0.503</v>
          </cell>
        </row>
        <row r="420">
          <cell r="B420">
            <v>4.250000999999954</v>
          </cell>
          <cell r="C420">
            <v>4.2499999999999538</v>
          </cell>
          <cell r="D420">
            <v>0.1275</v>
          </cell>
          <cell r="E420">
            <v>0.503</v>
          </cell>
        </row>
        <row r="421">
          <cell r="B421">
            <v>4.2600009999999537</v>
          </cell>
          <cell r="C421">
            <v>4.2599999999999536</v>
          </cell>
          <cell r="D421">
            <v>0.12759999999999999</v>
          </cell>
          <cell r="E421">
            <v>0.503</v>
          </cell>
        </row>
        <row r="422">
          <cell r="B422">
            <v>4.2700009999999535</v>
          </cell>
          <cell r="C422">
            <v>4.2699999999999534</v>
          </cell>
          <cell r="D422">
            <v>0.12770000000000001</v>
          </cell>
          <cell r="E422">
            <v>0.503</v>
          </cell>
        </row>
        <row r="423">
          <cell r="B423">
            <v>4.2800009999999533</v>
          </cell>
          <cell r="C423">
            <v>4.2799999999999532</v>
          </cell>
          <cell r="D423">
            <v>0.1278</v>
          </cell>
          <cell r="E423">
            <v>0.503</v>
          </cell>
        </row>
        <row r="424">
          <cell r="B424">
            <v>4.2900009999999531</v>
          </cell>
          <cell r="C424">
            <v>4.289999999999953</v>
          </cell>
          <cell r="D424">
            <v>0.12790000000000001</v>
          </cell>
          <cell r="E424">
            <v>0.503</v>
          </cell>
        </row>
        <row r="425">
          <cell r="B425">
            <v>4.3000009999999529</v>
          </cell>
          <cell r="C425">
            <v>4.2999999999999527</v>
          </cell>
          <cell r="D425">
            <v>0.128</v>
          </cell>
          <cell r="E425">
            <v>0.503</v>
          </cell>
        </row>
        <row r="426">
          <cell r="B426">
            <v>4.3100009999999527</v>
          </cell>
          <cell r="C426">
            <v>4.3099999999999525</v>
          </cell>
          <cell r="D426">
            <v>0.128</v>
          </cell>
          <cell r="E426">
            <v>0.50309999999999999</v>
          </cell>
        </row>
        <row r="427">
          <cell r="B427">
            <v>4.3200009999999525</v>
          </cell>
          <cell r="C427">
            <v>4.3199999999999523</v>
          </cell>
          <cell r="D427">
            <v>0.128</v>
          </cell>
          <cell r="E427">
            <v>0.50319999999999998</v>
          </cell>
        </row>
        <row r="428">
          <cell r="B428">
            <v>4.3300009999999522</v>
          </cell>
          <cell r="C428">
            <v>4.3299999999999521</v>
          </cell>
          <cell r="D428">
            <v>0.128</v>
          </cell>
          <cell r="E428">
            <v>0.50329999999999997</v>
          </cell>
        </row>
        <row r="429">
          <cell r="B429">
            <v>4.340000999999952</v>
          </cell>
          <cell r="C429">
            <v>4.3399999999999519</v>
          </cell>
          <cell r="D429">
            <v>0.128</v>
          </cell>
          <cell r="E429">
            <v>0.50339999999999996</v>
          </cell>
        </row>
        <row r="430">
          <cell r="B430">
            <v>4.3500009999999518</v>
          </cell>
          <cell r="C430">
            <v>4.3499999999999517</v>
          </cell>
          <cell r="D430">
            <v>0.128</v>
          </cell>
          <cell r="E430">
            <v>0.50350000000000006</v>
          </cell>
        </row>
        <row r="431">
          <cell r="B431">
            <v>4.3600009999999516</v>
          </cell>
          <cell r="C431">
            <v>4.3599999999999515</v>
          </cell>
          <cell r="D431">
            <v>0.128</v>
          </cell>
          <cell r="E431">
            <v>0.50360000000000005</v>
          </cell>
        </row>
        <row r="432">
          <cell r="B432">
            <v>4.3700009999999514</v>
          </cell>
          <cell r="C432">
            <v>4.3699999999999513</v>
          </cell>
          <cell r="D432">
            <v>0.128</v>
          </cell>
          <cell r="E432">
            <v>0.50370000000000004</v>
          </cell>
        </row>
        <row r="433">
          <cell r="B433">
            <v>4.3800009999999512</v>
          </cell>
          <cell r="C433">
            <v>4.379999999999951</v>
          </cell>
          <cell r="D433">
            <v>0.128</v>
          </cell>
          <cell r="E433">
            <v>0.50380000000000003</v>
          </cell>
        </row>
        <row r="434">
          <cell r="B434">
            <v>4.390000999999951</v>
          </cell>
          <cell r="C434">
            <v>4.3899999999999508</v>
          </cell>
          <cell r="D434">
            <v>0.128</v>
          </cell>
          <cell r="E434">
            <v>0.50390000000000001</v>
          </cell>
        </row>
        <row r="435">
          <cell r="B435">
            <v>4.4000009999999508</v>
          </cell>
          <cell r="C435">
            <v>4.3999999999999506</v>
          </cell>
          <cell r="D435">
            <v>0.128</v>
          </cell>
          <cell r="E435">
            <v>0.504</v>
          </cell>
        </row>
        <row r="436">
          <cell r="B436">
            <v>4.4100009999999505</v>
          </cell>
          <cell r="C436">
            <v>4.4099999999999504</v>
          </cell>
          <cell r="D436">
            <v>0.12809999999999999</v>
          </cell>
          <cell r="E436">
            <v>0.50409999999999999</v>
          </cell>
        </row>
        <row r="437">
          <cell r="B437">
            <v>4.4200009999999503</v>
          </cell>
          <cell r="C437">
            <v>4.4199999999999502</v>
          </cell>
          <cell r="D437">
            <v>0.12820000000000001</v>
          </cell>
          <cell r="E437">
            <v>0.50419999999999998</v>
          </cell>
        </row>
        <row r="438">
          <cell r="B438">
            <v>4.4300009999999501</v>
          </cell>
          <cell r="C438">
            <v>4.42999999999995</v>
          </cell>
          <cell r="D438">
            <v>0.1283</v>
          </cell>
          <cell r="E438">
            <v>0.50429999999999997</v>
          </cell>
        </row>
        <row r="439">
          <cell r="B439">
            <v>4.4400009999999499</v>
          </cell>
          <cell r="C439">
            <v>4.4399999999999498</v>
          </cell>
          <cell r="D439">
            <v>0.12840000000000001</v>
          </cell>
          <cell r="E439">
            <v>0.50439999999999996</v>
          </cell>
        </row>
        <row r="440">
          <cell r="B440">
            <v>4.4500009999999497</v>
          </cell>
          <cell r="C440">
            <v>4.4499999999999496</v>
          </cell>
          <cell r="D440">
            <v>0.1285</v>
          </cell>
          <cell r="E440">
            <v>0.50449999999999995</v>
          </cell>
        </row>
        <row r="441">
          <cell r="B441">
            <v>4.4600009999999495</v>
          </cell>
          <cell r="C441">
            <v>4.4599999999999493</v>
          </cell>
          <cell r="D441">
            <v>0.12859999999999999</v>
          </cell>
          <cell r="E441">
            <v>0.50460000000000005</v>
          </cell>
        </row>
        <row r="442">
          <cell r="B442">
            <v>4.4700009999999493</v>
          </cell>
          <cell r="C442">
            <v>4.4699999999999491</v>
          </cell>
          <cell r="D442">
            <v>0.12870000000000001</v>
          </cell>
          <cell r="E442">
            <v>0.50470000000000004</v>
          </cell>
        </row>
        <row r="443">
          <cell r="B443">
            <v>4.4800009999999491</v>
          </cell>
          <cell r="C443">
            <v>4.4799999999999489</v>
          </cell>
          <cell r="D443">
            <v>0.1288</v>
          </cell>
          <cell r="E443">
            <v>0.50480000000000003</v>
          </cell>
        </row>
        <row r="444">
          <cell r="B444">
            <v>4.4900009999999488</v>
          </cell>
          <cell r="C444">
            <v>4.4899999999999487</v>
          </cell>
          <cell r="D444">
            <v>0.12890000000000001</v>
          </cell>
          <cell r="E444">
            <v>0.50490000000000002</v>
          </cell>
        </row>
        <row r="445">
          <cell r="B445">
            <v>4.5000009999999486</v>
          </cell>
          <cell r="C445">
            <v>4.4999999999999485</v>
          </cell>
          <cell r="D445">
            <v>0.129</v>
          </cell>
          <cell r="E445">
            <v>0.505</v>
          </cell>
        </row>
        <row r="446">
          <cell r="B446">
            <v>4.5100009999999484</v>
          </cell>
          <cell r="C446">
            <v>4.5099999999999483</v>
          </cell>
          <cell r="D446">
            <v>0.129</v>
          </cell>
          <cell r="E446">
            <v>0.50509999999999999</v>
          </cell>
        </row>
        <row r="447">
          <cell r="B447">
            <v>4.5200009999999482</v>
          </cell>
          <cell r="C447">
            <v>4.5199999999999481</v>
          </cell>
          <cell r="D447">
            <v>0.129</v>
          </cell>
          <cell r="E447">
            <v>0.50519999999999998</v>
          </cell>
        </row>
        <row r="448">
          <cell r="B448">
            <v>4.530000999999948</v>
          </cell>
          <cell r="C448">
            <v>4.5299999999999478</v>
          </cell>
          <cell r="D448">
            <v>0.129</v>
          </cell>
          <cell r="E448">
            <v>0.50529999999999997</v>
          </cell>
        </row>
        <row r="449">
          <cell r="B449">
            <v>4.5400009999999478</v>
          </cell>
          <cell r="C449">
            <v>4.5399999999999476</v>
          </cell>
          <cell r="D449">
            <v>0.129</v>
          </cell>
          <cell r="E449">
            <v>0.50539999999999996</v>
          </cell>
        </row>
        <row r="450">
          <cell r="B450">
            <v>4.5500009999999476</v>
          </cell>
          <cell r="C450">
            <v>4.5499999999999474</v>
          </cell>
          <cell r="D450">
            <v>0.129</v>
          </cell>
          <cell r="E450">
            <v>0.50550000000000006</v>
          </cell>
        </row>
        <row r="451">
          <cell r="B451">
            <v>4.5600009999999473</v>
          </cell>
          <cell r="C451">
            <v>4.5599999999999472</v>
          </cell>
          <cell r="D451">
            <v>0.129</v>
          </cell>
          <cell r="E451">
            <v>0.50560000000000005</v>
          </cell>
        </row>
        <row r="452">
          <cell r="B452">
            <v>4.5700009999999471</v>
          </cell>
          <cell r="C452">
            <v>4.569999999999947</v>
          </cell>
          <cell r="D452">
            <v>0.129</v>
          </cell>
          <cell r="E452">
            <v>0.50570000000000004</v>
          </cell>
        </row>
        <row r="453">
          <cell r="B453">
            <v>4.5800009999999469</v>
          </cell>
          <cell r="C453">
            <v>4.5799999999999468</v>
          </cell>
          <cell r="D453">
            <v>0.129</v>
          </cell>
          <cell r="E453">
            <v>0.50580000000000003</v>
          </cell>
        </row>
        <row r="454">
          <cell r="B454">
            <v>4.5900009999999467</v>
          </cell>
          <cell r="C454">
            <v>4.5899999999999466</v>
          </cell>
          <cell r="D454">
            <v>0.129</v>
          </cell>
          <cell r="E454">
            <v>0.50590000000000002</v>
          </cell>
        </row>
        <row r="455">
          <cell r="B455">
            <v>4.6000009999999465</v>
          </cell>
          <cell r="C455">
            <v>4.5999999999999464</v>
          </cell>
          <cell r="D455">
            <v>0.129</v>
          </cell>
          <cell r="E455">
            <v>0.50600000000000001</v>
          </cell>
        </row>
        <row r="456">
          <cell r="B456">
            <v>4.6100009999999463</v>
          </cell>
          <cell r="C456">
            <v>4.6099999999999461</v>
          </cell>
          <cell r="D456">
            <v>0.12909999999999999</v>
          </cell>
          <cell r="E456">
            <v>0.50609999999999999</v>
          </cell>
        </row>
        <row r="457">
          <cell r="B457">
            <v>4.6200009999999461</v>
          </cell>
          <cell r="C457">
            <v>4.6199999999999459</v>
          </cell>
          <cell r="D457">
            <v>0.12920000000000001</v>
          </cell>
          <cell r="E457">
            <v>0.50619999999999998</v>
          </cell>
        </row>
        <row r="458">
          <cell r="B458">
            <v>4.6300009999999459</v>
          </cell>
          <cell r="C458">
            <v>4.6299999999999457</v>
          </cell>
          <cell r="D458">
            <v>0.1293</v>
          </cell>
          <cell r="E458">
            <v>0.50629999999999997</v>
          </cell>
        </row>
        <row r="459">
          <cell r="B459">
            <v>4.6400009999999456</v>
          </cell>
          <cell r="C459">
            <v>4.6399999999999455</v>
          </cell>
          <cell r="D459">
            <v>0.12940000000000002</v>
          </cell>
          <cell r="E459">
            <v>0.50639999999999996</v>
          </cell>
        </row>
        <row r="460">
          <cell r="B460">
            <v>4.6500009999999454</v>
          </cell>
          <cell r="C460">
            <v>4.6499999999999453</v>
          </cell>
          <cell r="D460">
            <v>0.1295</v>
          </cell>
          <cell r="E460">
            <v>0.50649999999999995</v>
          </cell>
        </row>
        <row r="461">
          <cell r="B461">
            <v>4.6600009999999452</v>
          </cell>
          <cell r="C461">
            <v>4.6599999999999451</v>
          </cell>
          <cell r="D461">
            <v>0.12959999999999999</v>
          </cell>
          <cell r="E461">
            <v>0.50660000000000005</v>
          </cell>
        </row>
        <row r="462">
          <cell r="B462">
            <v>4.670000999999945</v>
          </cell>
          <cell r="C462">
            <v>4.6699999999999449</v>
          </cell>
          <cell r="D462">
            <v>0.12970000000000001</v>
          </cell>
          <cell r="E462">
            <v>0.50670000000000004</v>
          </cell>
        </row>
        <row r="463">
          <cell r="B463">
            <v>4.6800009999999448</v>
          </cell>
          <cell r="C463">
            <v>4.6799999999999446</v>
          </cell>
          <cell r="D463">
            <v>0.1298</v>
          </cell>
          <cell r="E463">
            <v>0.50680000000000003</v>
          </cell>
        </row>
        <row r="464">
          <cell r="B464">
            <v>4.6900009999999446</v>
          </cell>
          <cell r="C464">
            <v>4.6899999999999444</v>
          </cell>
          <cell r="D464">
            <v>0.12990000000000002</v>
          </cell>
          <cell r="E464">
            <v>0.50690000000000002</v>
          </cell>
        </row>
        <row r="465">
          <cell r="B465">
            <v>4.7000009999999444</v>
          </cell>
          <cell r="C465">
            <v>4.6999999999999442</v>
          </cell>
          <cell r="D465">
            <v>0.13</v>
          </cell>
          <cell r="E465">
            <v>0.50700000000000001</v>
          </cell>
        </row>
        <row r="466">
          <cell r="B466">
            <v>4.7100009999999441</v>
          </cell>
          <cell r="C466">
            <v>4.709999999999944</v>
          </cell>
          <cell r="D466">
            <v>0.13</v>
          </cell>
          <cell r="E466">
            <v>0.5071</v>
          </cell>
        </row>
        <row r="467">
          <cell r="B467">
            <v>4.7200009999999439</v>
          </cell>
          <cell r="C467">
            <v>4.7199999999999438</v>
          </cell>
          <cell r="D467">
            <v>0.13</v>
          </cell>
          <cell r="E467">
            <v>0.50719999999999998</v>
          </cell>
        </row>
        <row r="468">
          <cell r="B468">
            <v>4.7300009999999437</v>
          </cell>
          <cell r="C468">
            <v>4.7299999999999436</v>
          </cell>
          <cell r="D468">
            <v>0.13</v>
          </cell>
          <cell r="E468">
            <v>0.50729999999999997</v>
          </cell>
        </row>
        <row r="469">
          <cell r="B469">
            <v>4.7400009999999435</v>
          </cell>
          <cell r="C469">
            <v>4.7399999999999434</v>
          </cell>
          <cell r="D469">
            <v>0.13</v>
          </cell>
          <cell r="E469">
            <v>0.50739999999999996</v>
          </cell>
        </row>
        <row r="470">
          <cell r="B470">
            <v>4.7500009999999433</v>
          </cell>
          <cell r="C470">
            <v>4.7499999999999432</v>
          </cell>
          <cell r="D470">
            <v>0.13</v>
          </cell>
          <cell r="E470">
            <v>0.50750000000000006</v>
          </cell>
        </row>
        <row r="471">
          <cell r="B471">
            <v>4.7600009999999431</v>
          </cell>
          <cell r="C471">
            <v>4.7599999999999429</v>
          </cell>
          <cell r="D471">
            <v>0.13</v>
          </cell>
          <cell r="E471">
            <v>0.50760000000000005</v>
          </cell>
        </row>
        <row r="472">
          <cell r="B472">
            <v>4.7700009999999429</v>
          </cell>
          <cell r="C472">
            <v>4.7699999999999427</v>
          </cell>
          <cell r="D472">
            <v>0.13</v>
          </cell>
          <cell r="E472">
            <v>0.50770000000000004</v>
          </cell>
        </row>
        <row r="473">
          <cell r="B473">
            <v>4.7800009999999427</v>
          </cell>
          <cell r="C473">
            <v>4.7799999999999425</v>
          </cell>
          <cell r="D473">
            <v>0.13</v>
          </cell>
          <cell r="E473">
            <v>0.50780000000000003</v>
          </cell>
        </row>
        <row r="474">
          <cell r="B474">
            <v>4.7900009999999424</v>
          </cell>
          <cell r="C474">
            <v>4.7899999999999423</v>
          </cell>
          <cell r="D474">
            <v>0.13</v>
          </cell>
          <cell r="E474">
            <v>0.50790000000000002</v>
          </cell>
        </row>
        <row r="475">
          <cell r="B475">
            <v>4.8000009999999422</v>
          </cell>
          <cell r="C475">
            <v>4.7999999999999421</v>
          </cell>
          <cell r="D475">
            <v>0.13</v>
          </cell>
          <cell r="E475">
            <v>0.50800000000000001</v>
          </cell>
        </row>
        <row r="476">
          <cell r="B476">
            <v>4.810000999999942</v>
          </cell>
          <cell r="C476">
            <v>4.8099999999999419</v>
          </cell>
          <cell r="D476">
            <v>0.13009999999999999</v>
          </cell>
          <cell r="E476">
            <v>0.5081</v>
          </cell>
        </row>
        <row r="477">
          <cell r="B477">
            <v>4.8200009999999418</v>
          </cell>
          <cell r="C477">
            <v>4.8199999999999417</v>
          </cell>
          <cell r="D477">
            <v>0.13020000000000001</v>
          </cell>
          <cell r="E477">
            <v>0.50819999999999999</v>
          </cell>
        </row>
        <row r="478">
          <cell r="B478">
            <v>4.8300009999999416</v>
          </cell>
          <cell r="C478">
            <v>4.8299999999999415</v>
          </cell>
          <cell r="D478">
            <v>0.1303</v>
          </cell>
          <cell r="E478">
            <v>0.50829999999999997</v>
          </cell>
        </row>
        <row r="479">
          <cell r="B479">
            <v>4.8400009999999414</v>
          </cell>
          <cell r="C479">
            <v>4.8399999999999412</v>
          </cell>
          <cell r="D479">
            <v>0.13040000000000002</v>
          </cell>
          <cell r="E479">
            <v>0.50839999999999996</v>
          </cell>
        </row>
        <row r="480">
          <cell r="B480">
            <v>4.8500009999999412</v>
          </cell>
          <cell r="C480">
            <v>4.849999999999941</v>
          </cell>
          <cell r="D480">
            <v>0.1305</v>
          </cell>
          <cell r="E480">
            <v>0.50849999999999995</v>
          </cell>
        </row>
        <row r="481">
          <cell r="B481">
            <v>4.860000999999941</v>
          </cell>
          <cell r="C481">
            <v>4.8599999999999408</v>
          </cell>
          <cell r="D481">
            <v>0.13059999999999999</v>
          </cell>
          <cell r="E481">
            <v>0.50860000000000005</v>
          </cell>
        </row>
        <row r="482">
          <cell r="B482">
            <v>4.8700009999999407</v>
          </cell>
          <cell r="C482">
            <v>4.8699999999999406</v>
          </cell>
          <cell r="D482">
            <v>0.13070000000000001</v>
          </cell>
          <cell r="E482">
            <v>0.50870000000000004</v>
          </cell>
        </row>
        <row r="483">
          <cell r="B483">
            <v>4.8800009999999405</v>
          </cell>
          <cell r="C483">
            <v>4.8799999999999404</v>
          </cell>
          <cell r="D483">
            <v>0.1308</v>
          </cell>
          <cell r="E483">
            <v>0.50880000000000003</v>
          </cell>
        </row>
        <row r="484">
          <cell r="B484">
            <v>4.8900009999999403</v>
          </cell>
          <cell r="C484">
            <v>4.8899999999999402</v>
          </cell>
          <cell r="D484">
            <v>0.13090000000000002</v>
          </cell>
          <cell r="E484">
            <v>0.50890000000000002</v>
          </cell>
        </row>
        <row r="485">
          <cell r="B485">
            <v>4.9000009999999401</v>
          </cell>
          <cell r="C485">
            <v>4.89999999999994</v>
          </cell>
          <cell r="D485">
            <v>0.13100000000000001</v>
          </cell>
          <cell r="E485">
            <v>0.50900000000000001</v>
          </cell>
        </row>
        <row r="486">
          <cell r="B486">
            <v>4.9100009999999399</v>
          </cell>
          <cell r="C486">
            <v>4.9099999999999397</v>
          </cell>
          <cell r="D486">
            <v>0.13100000000000001</v>
          </cell>
          <cell r="E486">
            <v>0.5091</v>
          </cell>
        </row>
        <row r="487">
          <cell r="B487">
            <v>4.9200009999999397</v>
          </cell>
          <cell r="C487">
            <v>4.9199999999999395</v>
          </cell>
          <cell r="D487">
            <v>0.13100000000000001</v>
          </cell>
          <cell r="E487">
            <v>0.50919999999999999</v>
          </cell>
        </row>
        <row r="488">
          <cell r="B488">
            <v>4.9300009999999395</v>
          </cell>
          <cell r="C488">
            <v>4.9299999999999393</v>
          </cell>
          <cell r="D488">
            <v>0.13100000000000001</v>
          </cell>
          <cell r="E488">
            <v>0.50929999999999997</v>
          </cell>
        </row>
        <row r="489">
          <cell r="B489">
            <v>4.9400009999999392</v>
          </cell>
          <cell r="C489">
            <v>4.9399999999999391</v>
          </cell>
          <cell r="D489">
            <v>0.13100000000000001</v>
          </cell>
          <cell r="E489">
            <v>0.50939999999999996</v>
          </cell>
        </row>
        <row r="490">
          <cell r="B490">
            <v>4.950000999999939</v>
          </cell>
          <cell r="C490">
            <v>4.9499999999999389</v>
          </cell>
          <cell r="D490">
            <v>0.13100000000000001</v>
          </cell>
          <cell r="E490">
            <v>0.50950000000000006</v>
          </cell>
        </row>
        <row r="491">
          <cell r="B491">
            <v>4.9600009999999388</v>
          </cell>
          <cell r="C491">
            <v>4.9599999999999387</v>
          </cell>
          <cell r="D491">
            <v>0.13100000000000001</v>
          </cell>
          <cell r="E491">
            <v>0.50960000000000005</v>
          </cell>
        </row>
        <row r="492">
          <cell r="B492">
            <v>4.9700009999999386</v>
          </cell>
          <cell r="C492">
            <v>4.9699999999999385</v>
          </cell>
          <cell r="D492">
            <v>0.13100000000000001</v>
          </cell>
          <cell r="E492">
            <v>0.50970000000000004</v>
          </cell>
        </row>
        <row r="493">
          <cell r="B493">
            <v>4.9800009999999384</v>
          </cell>
          <cell r="C493">
            <v>4.9799999999999383</v>
          </cell>
          <cell r="D493">
            <v>0.13100000000000001</v>
          </cell>
          <cell r="E493">
            <v>0.50980000000000003</v>
          </cell>
        </row>
        <row r="494">
          <cell r="B494">
            <v>4.9900009999999382</v>
          </cell>
          <cell r="C494">
            <v>4.989999999999938</v>
          </cell>
          <cell r="D494">
            <v>0.13100000000000001</v>
          </cell>
          <cell r="E494">
            <v>0.50990000000000002</v>
          </cell>
        </row>
        <row r="495">
          <cell r="B495">
            <v>5.000000999999938</v>
          </cell>
          <cell r="C495">
            <v>4.9999999999999378</v>
          </cell>
          <cell r="D495">
            <v>0.13100000000000001</v>
          </cell>
          <cell r="E495">
            <v>0.51</v>
          </cell>
        </row>
      </sheetData>
      <sheetData sheetId="2"/>
      <sheetData sheetId="3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S-M"/>
      <sheetName val="RCS#6"/>
      <sheetName val="RCS#7"/>
      <sheetName val="중계펌프장"/>
      <sheetName val="중계펌프장 (2)"/>
      <sheetName val="Sheet2"/>
      <sheetName val="Sheet3"/>
      <sheetName val="Sheet4"/>
      <sheetName val="Sheet5"/>
      <sheetName val="Sheet6"/>
      <sheetName val="Sheet7"/>
      <sheetName val="Sheet8"/>
      <sheetName val="DATA-UPS"/>
      <sheetName val="Sheet9"/>
      <sheetName val="Sheet10"/>
      <sheetName val="Sheet11"/>
      <sheetName val="유량계산정기준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B1" t="str">
            <v>요코가와</v>
          </cell>
        </row>
        <row r="3">
          <cell r="A3" t="str">
            <v>CODT전기화학식</v>
          </cell>
          <cell r="B3">
            <v>150</v>
          </cell>
        </row>
        <row r="4">
          <cell r="A4" t="str">
            <v>CT교류2전극법</v>
          </cell>
          <cell r="B4">
            <v>3.5</v>
          </cell>
        </row>
        <row r="5">
          <cell r="A5" t="str">
            <v>DOT폴라로그래픽법</v>
          </cell>
          <cell r="B5">
            <v>18</v>
          </cell>
        </row>
        <row r="6">
          <cell r="A6" t="str">
            <v>DT초음파식</v>
          </cell>
          <cell r="B6">
            <v>15</v>
          </cell>
        </row>
        <row r="7">
          <cell r="A7" t="str">
            <v>FT전자식</v>
          </cell>
          <cell r="B7">
            <v>35</v>
          </cell>
        </row>
        <row r="8">
          <cell r="A8" t="str">
            <v>FT초음파식</v>
          </cell>
          <cell r="B8">
            <v>32</v>
          </cell>
        </row>
        <row r="9">
          <cell r="A9" t="str">
            <v>FT오리피스</v>
          </cell>
          <cell r="B9">
            <v>15</v>
          </cell>
        </row>
        <row r="10">
          <cell r="A10" t="str">
            <v>FT파샬프롬</v>
          </cell>
          <cell r="B10">
            <v>32</v>
          </cell>
        </row>
        <row r="11">
          <cell r="A11" t="str">
            <v>FT웨어식</v>
          </cell>
          <cell r="B11">
            <v>15</v>
          </cell>
        </row>
        <row r="12">
          <cell r="A12" t="str">
            <v>LS전극봉</v>
          </cell>
          <cell r="B12">
            <v>1.1000000000000001</v>
          </cell>
        </row>
        <row r="13">
          <cell r="A13" t="str">
            <v>LS오뚜기식</v>
          </cell>
          <cell r="B13">
            <v>6</v>
          </cell>
        </row>
        <row r="14">
          <cell r="A14" t="str">
            <v>LT차압식</v>
          </cell>
          <cell r="B14">
            <v>18</v>
          </cell>
        </row>
        <row r="15">
          <cell r="A15" t="str">
            <v>LT초음파식</v>
          </cell>
          <cell r="B15">
            <v>18</v>
          </cell>
        </row>
        <row r="16">
          <cell r="A16" t="str">
            <v>MLSST투과광식</v>
          </cell>
          <cell r="B16">
            <v>12</v>
          </cell>
        </row>
        <row r="17">
          <cell r="A17" t="str">
            <v>ORPT금속전극법</v>
          </cell>
          <cell r="B17">
            <v>11</v>
          </cell>
        </row>
        <row r="18">
          <cell r="A18" t="str">
            <v>PHT유리전극법</v>
          </cell>
          <cell r="B18">
            <v>10</v>
          </cell>
        </row>
        <row r="19">
          <cell r="A19" t="str">
            <v>SST적외선투과광법</v>
          </cell>
          <cell r="B19">
            <v>30</v>
          </cell>
        </row>
        <row r="20">
          <cell r="A20" t="str">
            <v>TBT표면산란광식</v>
          </cell>
          <cell r="B20">
            <v>50</v>
          </cell>
        </row>
        <row r="21">
          <cell r="A21" t="str">
            <v>ALT알카리도계</v>
          </cell>
        </row>
        <row r="22">
          <cell r="A22" t="str">
            <v>CLT폴라로그래프법</v>
          </cell>
          <cell r="B22">
            <v>210</v>
          </cell>
        </row>
        <row r="23">
          <cell r="A23" t="str">
            <v>WT</v>
          </cell>
        </row>
        <row r="24">
          <cell r="A24" t="str">
            <v>ZT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금액내역서"/>
    </sheetNames>
    <sheetDataSet>
      <sheetData sheetId="0" refreshError="1">
        <row r="4">
          <cell r="D4" t="str">
            <v>대</v>
          </cell>
        </row>
        <row r="5">
          <cell r="D5" t="str">
            <v>대</v>
          </cell>
        </row>
        <row r="7">
          <cell r="D7" t="str">
            <v>대</v>
          </cell>
        </row>
        <row r="8">
          <cell r="D8" t="str">
            <v>대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약품공급2"/>
      <sheetName val="sheet1"/>
      <sheetName val="이형관"/>
      <sheetName val="약품설비"/>
      <sheetName val="공사총원가계산서"/>
      <sheetName val="하수처리장-토목원가"/>
      <sheetName val="하수처리장-토목"/>
      <sheetName val="지장물취득비"/>
      <sheetName val="조경원가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차집관로, 중계펌프장"/>
      <sheetName val="중계펌프장-건축"/>
      <sheetName val="중계펌프장-사급자재대"/>
      <sheetName val="현장관리비 산출내역"/>
      <sheetName val="일위대가"/>
      <sheetName val="건축내역"/>
      <sheetName val="대포2교접속"/>
      <sheetName val="천방교접속"/>
      <sheetName val="RE9604"/>
      <sheetName val="기기리스트"/>
      <sheetName val="1.취수장"/>
      <sheetName val="#REF"/>
      <sheetName val="수량산출서"/>
      <sheetName val="자재"/>
      <sheetName val="실행철강하도"/>
      <sheetName val="교각1"/>
      <sheetName val="준검 내역서"/>
      <sheetName val="허용전류-IEC"/>
      <sheetName val="허용전류-IEC DATA"/>
      <sheetName val="GODO"/>
      <sheetName val="교통대책내역"/>
      <sheetName val="여과지동"/>
      <sheetName val="기초자료"/>
      <sheetName val="일위대가_가설_"/>
      <sheetName val="밸브설치"/>
      <sheetName val="DATA-UPS"/>
      <sheetName val="예정(3)"/>
      <sheetName val="DATA"/>
      <sheetName val="내역서"/>
      <sheetName val="당진1,2호기전선관설치및접지4차공사내역서-을지"/>
      <sheetName val="요율"/>
      <sheetName val="앉음벽 (2)"/>
      <sheetName val="접지수량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원가"/>
      <sheetName val="관급"/>
      <sheetName val="예산서(조경)"/>
      <sheetName val="총괄"/>
      <sheetName val="내역"/>
      <sheetName val="일목"/>
      <sheetName val="일위"/>
      <sheetName val="단목"/>
      <sheetName val="단산"/>
      <sheetName val="장목"/>
      <sheetName val="장비"/>
      <sheetName val="단가"/>
      <sheetName val="견적"/>
      <sheetName val="참고"/>
      <sheetName val="거리"/>
      <sheetName val="단위수량"/>
      <sheetName val="유용토"/>
      <sheetName val="이식수량"/>
      <sheetName val="조경식재굴취"/>
      <sheetName val="컨테이너"/>
      <sheetName val="조경유지관리"/>
      <sheetName val="요율"/>
      <sheetName val="손료"/>
      <sheetName val="펌프차타설"/>
      <sheetName val="인력터파기품"/>
      <sheetName val="BH"/>
      <sheetName val="로더"/>
      <sheetName val="DT"/>
      <sheetName val="BD"/>
      <sheetName val="BD운반거리"/>
      <sheetName val="그레이더"/>
      <sheetName val="롤러"/>
      <sheetName val="디젤파일해머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>
        <row r="4">
          <cell r="D4" t="str">
            <v>A무21</v>
          </cell>
          <cell r="E4">
            <v>28.2</v>
          </cell>
        </row>
        <row r="5">
          <cell r="D5" t="str">
            <v>A무18</v>
          </cell>
          <cell r="E5">
            <v>22.6</v>
          </cell>
        </row>
        <row r="6">
          <cell r="D6" t="str">
            <v>A무15</v>
          </cell>
          <cell r="E6">
            <v>18</v>
          </cell>
        </row>
        <row r="7">
          <cell r="D7" t="str">
            <v>A무12</v>
          </cell>
          <cell r="E7">
            <v>16</v>
          </cell>
        </row>
        <row r="8">
          <cell r="D8" t="str">
            <v>A무10</v>
          </cell>
          <cell r="E8">
            <v>16</v>
          </cell>
        </row>
        <row r="9">
          <cell r="D9" t="str">
            <v>A무8</v>
          </cell>
          <cell r="E9">
            <v>16</v>
          </cell>
        </row>
        <row r="10">
          <cell r="D10" t="str">
            <v>A철21</v>
          </cell>
          <cell r="E10">
            <v>23.5</v>
          </cell>
        </row>
        <row r="11">
          <cell r="D11" t="str">
            <v>A철18</v>
          </cell>
          <cell r="E11">
            <v>18.8</v>
          </cell>
        </row>
        <row r="12">
          <cell r="D12" t="str">
            <v>A철15</v>
          </cell>
          <cell r="E12">
            <v>15</v>
          </cell>
        </row>
        <row r="13">
          <cell r="D13" t="str">
            <v>A철12</v>
          </cell>
          <cell r="E13">
            <v>13.3</v>
          </cell>
        </row>
        <row r="14">
          <cell r="D14" t="str">
            <v>A철10</v>
          </cell>
          <cell r="E14">
            <v>13.3</v>
          </cell>
        </row>
        <row r="15">
          <cell r="D15" t="str">
            <v>A철8</v>
          </cell>
          <cell r="E15">
            <v>13.3</v>
          </cell>
        </row>
        <row r="16">
          <cell r="D16" t="str">
            <v>B무21</v>
          </cell>
          <cell r="E16">
            <v>40</v>
          </cell>
        </row>
        <row r="17">
          <cell r="D17" t="str">
            <v>B무18</v>
          </cell>
          <cell r="E17">
            <v>32</v>
          </cell>
        </row>
        <row r="18">
          <cell r="D18" t="str">
            <v>B무15</v>
          </cell>
          <cell r="E18">
            <v>25.6</v>
          </cell>
        </row>
        <row r="19">
          <cell r="D19" t="str">
            <v>B무12</v>
          </cell>
          <cell r="E19">
            <v>22.7</v>
          </cell>
        </row>
        <row r="20">
          <cell r="D20" t="str">
            <v>B무10</v>
          </cell>
          <cell r="E20">
            <v>22.7</v>
          </cell>
        </row>
        <row r="21">
          <cell r="D21" t="str">
            <v>B무8</v>
          </cell>
          <cell r="E21">
            <v>22.7</v>
          </cell>
        </row>
        <row r="22">
          <cell r="D22" t="str">
            <v>B철21</v>
          </cell>
          <cell r="E22">
            <v>35.299999999999997</v>
          </cell>
        </row>
        <row r="23">
          <cell r="D23" t="str">
            <v>B철18</v>
          </cell>
          <cell r="E23">
            <v>28.2</v>
          </cell>
        </row>
        <row r="24">
          <cell r="D24" t="str">
            <v>B철15</v>
          </cell>
          <cell r="E24">
            <v>22.6</v>
          </cell>
        </row>
        <row r="25">
          <cell r="D25" t="str">
            <v>B철12</v>
          </cell>
          <cell r="E25">
            <v>20</v>
          </cell>
        </row>
        <row r="26">
          <cell r="D26" t="str">
            <v>B철10</v>
          </cell>
          <cell r="E26">
            <v>20</v>
          </cell>
        </row>
        <row r="27">
          <cell r="D27" t="str">
            <v>B철8</v>
          </cell>
          <cell r="E27">
            <v>20</v>
          </cell>
        </row>
        <row r="28">
          <cell r="D28" t="str">
            <v>C무21</v>
          </cell>
          <cell r="E28">
            <v>47</v>
          </cell>
        </row>
        <row r="29">
          <cell r="D29" t="str">
            <v>C무18</v>
          </cell>
          <cell r="E29">
            <v>37.6</v>
          </cell>
        </row>
        <row r="30">
          <cell r="D30" t="str">
            <v>C무15</v>
          </cell>
          <cell r="E30">
            <v>30.1</v>
          </cell>
        </row>
        <row r="31">
          <cell r="D31" t="str">
            <v>C무12</v>
          </cell>
          <cell r="E31">
            <v>26.7</v>
          </cell>
        </row>
        <row r="32">
          <cell r="D32" t="str">
            <v>C무10</v>
          </cell>
          <cell r="E32">
            <v>26.7</v>
          </cell>
        </row>
        <row r="33">
          <cell r="D33" t="str">
            <v>C무8</v>
          </cell>
          <cell r="E33">
            <v>26.7</v>
          </cell>
        </row>
        <row r="34">
          <cell r="D34" t="str">
            <v>C철21</v>
          </cell>
          <cell r="E34">
            <v>42.4</v>
          </cell>
        </row>
        <row r="35">
          <cell r="D35" t="str">
            <v>C철18</v>
          </cell>
          <cell r="E35">
            <v>33.799999999999997</v>
          </cell>
        </row>
        <row r="36">
          <cell r="D36" t="str">
            <v>C철15</v>
          </cell>
          <cell r="E36">
            <v>27.1</v>
          </cell>
        </row>
        <row r="37">
          <cell r="D37" t="str">
            <v>C철12</v>
          </cell>
          <cell r="E37">
            <v>24</v>
          </cell>
        </row>
        <row r="38">
          <cell r="D38" t="str">
            <v>C철10</v>
          </cell>
          <cell r="E38">
            <v>24</v>
          </cell>
        </row>
        <row r="39">
          <cell r="D39" t="str">
            <v>C철8</v>
          </cell>
          <cell r="E39">
            <v>24</v>
          </cell>
        </row>
      </sheetData>
      <sheetData sheetId="25"/>
      <sheetData sheetId="26" refreshError="1">
        <row r="2">
          <cell r="E2" t="str">
            <v>모자양</v>
          </cell>
          <cell r="F2">
            <v>0.85</v>
          </cell>
        </row>
        <row r="3">
          <cell r="E3" t="str">
            <v>모자보</v>
          </cell>
          <cell r="F3">
            <v>0.7</v>
          </cell>
        </row>
        <row r="4">
          <cell r="E4" t="str">
            <v>모자불</v>
          </cell>
          <cell r="F4">
            <v>0.55000000000000004</v>
          </cell>
        </row>
        <row r="5">
          <cell r="E5" t="str">
            <v>모흐양</v>
          </cell>
          <cell r="F5">
            <v>0.9</v>
          </cell>
        </row>
        <row r="6">
          <cell r="E6" t="str">
            <v>모흐보</v>
          </cell>
          <cell r="F6">
            <v>0.75</v>
          </cell>
        </row>
        <row r="7">
          <cell r="E7" t="str">
            <v>모흐불</v>
          </cell>
          <cell r="F7">
            <v>0.6</v>
          </cell>
        </row>
        <row r="8">
          <cell r="E8" t="str">
            <v>사자양</v>
          </cell>
          <cell r="F8">
            <v>0.85</v>
          </cell>
        </row>
        <row r="9">
          <cell r="E9" t="str">
            <v>사자보</v>
          </cell>
          <cell r="F9">
            <v>0.7</v>
          </cell>
        </row>
        <row r="10">
          <cell r="E10" t="str">
            <v>사자불</v>
          </cell>
          <cell r="F10">
            <v>0.55000000000000004</v>
          </cell>
        </row>
        <row r="11">
          <cell r="E11" t="str">
            <v>사흐양</v>
          </cell>
          <cell r="F11">
            <v>0.9</v>
          </cell>
        </row>
        <row r="12">
          <cell r="E12" t="str">
            <v>사흐보</v>
          </cell>
          <cell r="F12">
            <v>0.75</v>
          </cell>
        </row>
        <row r="13">
          <cell r="E13" t="str">
            <v>사흐불</v>
          </cell>
          <cell r="F13">
            <v>0.6</v>
          </cell>
        </row>
        <row r="14">
          <cell r="E14" t="str">
            <v>자자양</v>
          </cell>
          <cell r="F14">
            <v>0.75</v>
          </cell>
        </row>
        <row r="15">
          <cell r="E15" t="str">
            <v>자자보</v>
          </cell>
          <cell r="F15">
            <v>0.6</v>
          </cell>
        </row>
        <row r="16">
          <cell r="E16" t="str">
            <v>자자불</v>
          </cell>
          <cell r="F16">
            <v>0.45</v>
          </cell>
        </row>
        <row r="17">
          <cell r="E17" t="str">
            <v>자흐양</v>
          </cell>
          <cell r="F17">
            <v>0.8</v>
          </cell>
        </row>
        <row r="18">
          <cell r="E18" t="str">
            <v>자흐보</v>
          </cell>
          <cell r="F18">
            <v>0.65</v>
          </cell>
        </row>
        <row r="19">
          <cell r="E19" t="str">
            <v>자흐불</v>
          </cell>
          <cell r="F19">
            <v>0.5</v>
          </cell>
        </row>
        <row r="20">
          <cell r="E20" t="str">
            <v>점자양</v>
          </cell>
          <cell r="F20">
            <v>0.75</v>
          </cell>
        </row>
        <row r="21">
          <cell r="E21" t="str">
            <v>점자보</v>
          </cell>
          <cell r="F21">
            <v>0.6</v>
          </cell>
        </row>
        <row r="22">
          <cell r="E22" t="str">
            <v>점자불</v>
          </cell>
          <cell r="F22">
            <v>0.45</v>
          </cell>
        </row>
        <row r="23">
          <cell r="E23" t="str">
            <v>점흐양</v>
          </cell>
          <cell r="F23">
            <v>0.8</v>
          </cell>
        </row>
        <row r="24">
          <cell r="E24" t="str">
            <v>점흐보</v>
          </cell>
          <cell r="F24">
            <v>0.65</v>
          </cell>
        </row>
        <row r="25">
          <cell r="E25" t="str">
            <v>점흐불</v>
          </cell>
          <cell r="F25">
            <v>0.5</v>
          </cell>
        </row>
        <row r="26">
          <cell r="E26" t="str">
            <v>파자양</v>
          </cell>
          <cell r="F26" t="str">
            <v>값 없음</v>
          </cell>
        </row>
        <row r="27">
          <cell r="E27" t="str">
            <v>파자보</v>
          </cell>
          <cell r="F27" t="str">
            <v>값 없음</v>
          </cell>
        </row>
        <row r="28">
          <cell r="E28" t="str">
            <v>파자불</v>
          </cell>
          <cell r="F28" t="str">
            <v>값 없음</v>
          </cell>
        </row>
        <row r="29">
          <cell r="E29" t="str">
            <v>파흐양</v>
          </cell>
          <cell r="F29" t="str">
            <v>값 없음</v>
          </cell>
        </row>
        <row r="30">
          <cell r="E30" t="str">
            <v>파흐보</v>
          </cell>
          <cell r="F30">
            <v>0.45</v>
          </cell>
        </row>
        <row r="31">
          <cell r="E31" t="str">
            <v>파흐불</v>
          </cell>
          <cell r="F31">
            <v>0.35</v>
          </cell>
        </row>
        <row r="32">
          <cell r="E32" t="str">
            <v>1자양</v>
          </cell>
          <cell r="F32">
            <v>0.7</v>
          </cell>
        </row>
        <row r="33">
          <cell r="E33" t="str">
            <v>1자보</v>
          </cell>
          <cell r="F33">
            <v>0.55000000000000004</v>
          </cell>
        </row>
        <row r="34">
          <cell r="E34" t="str">
            <v>1자불</v>
          </cell>
          <cell r="F34">
            <v>0.4</v>
          </cell>
        </row>
        <row r="35">
          <cell r="E35" t="str">
            <v>1흐양</v>
          </cell>
          <cell r="F35">
            <v>0.75</v>
          </cell>
        </row>
        <row r="36">
          <cell r="E36" t="str">
            <v>1흐보</v>
          </cell>
          <cell r="F36">
            <v>0.6</v>
          </cell>
        </row>
        <row r="37">
          <cell r="E37" t="str">
            <v>1흐불</v>
          </cell>
          <cell r="F37">
            <v>0.45</v>
          </cell>
        </row>
      </sheetData>
      <sheetData sheetId="27"/>
      <sheetData sheetId="28" refreshError="1">
        <row r="2">
          <cell r="K2" t="str">
            <v>모양</v>
          </cell>
          <cell r="L2">
            <v>0.5</v>
          </cell>
          <cell r="P2" t="str">
            <v>넓자</v>
          </cell>
          <cell r="Q2">
            <v>0.15</v>
          </cell>
        </row>
        <row r="3">
          <cell r="K3" t="str">
            <v>사양</v>
          </cell>
          <cell r="L3">
            <v>0.5</v>
          </cell>
          <cell r="P3" t="str">
            <v>보보</v>
          </cell>
          <cell r="Q3">
            <v>0.42</v>
          </cell>
        </row>
        <row r="4">
          <cell r="K4" t="str">
            <v>역양</v>
          </cell>
          <cell r="L4">
            <v>0.5</v>
          </cell>
          <cell r="P4" t="str">
            <v>좁불</v>
          </cell>
          <cell r="Q4">
            <v>0.7</v>
          </cell>
        </row>
        <row r="5">
          <cell r="K5" t="str">
            <v>호양</v>
          </cell>
          <cell r="L5">
            <v>0.5</v>
          </cell>
        </row>
        <row r="6">
          <cell r="K6" t="str">
            <v>질양</v>
          </cell>
          <cell r="L6">
            <v>0.6</v>
          </cell>
        </row>
        <row r="7">
          <cell r="K7" t="str">
            <v>점양</v>
          </cell>
          <cell r="L7">
            <v>0.6</v>
          </cell>
        </row>
        <row r="8">
          <cell r="K8" t="str">
            <v>모보</v>
          </cell>
          <cell r="L8">
            <v>0.8</v>
          </cell>
        </row>
        <row r="9">
          <cell r="K9" t="str">
            <v>사보</v>
          </cell>
          <cell r="L9">
            <v>0.8</v>
          </cell>
        </row>
        <row r="10">
          <cell r="K10" t="str">
            <v>역보</v>
          </cell>
          <cell r="L10">
            <v>0.8</v>
          </cell>
        </row>
        <row r="11">
          <cell r="K11" t="str">
            <v>호보</v>
          </cell>
          <cell r="L11">
            <v>0.8</v>
          </cell>
        </row>
        <row r="12">
          <cell r="K12" t="str">
            <v>질보</v>
          </cell>
          <cell r="L12">
            <v>1.05</v>
          </cell>
        </row>
        <row r="13">
          <cell r="K13" t="str">
            <v>점보</v>
          </cell>
          <cell r="L13">
            <v>1.05</v>
          </cell>
        </row>
        <row r="14">
          <cell r="K14" t="str">
            <v>모불</v>
          </cell>
          <cell r="L14">
            <v>1.1000000000000001</v>
          </cell>
        </row>
        <row r="15">
          <cell r="K15" t="str">
            <v>사불</v>
          </cell>
          <cell r="L15">
            <v>1.1000000000000001</v>
          </cell>
        </row>
        <row r="16">
          <cell r="K16" t="str">
            <v>역불</v>
          </cell>
          <cell r="L16">
            <v>1.1000000000000001</v>
          </cell>
        </row>
        <row r="17">
          <cell r="K17" t="str">
            <v>호불</v>
          </cell>
          <cell r="L17">
            <v>1.1000000000000001</v>
          </cell>
        </row>
        <row r="18">
          <cell r="K18" t="str">
            <v>질불</v>
          </cell>
          <cell r="L18">
            <v>1.5</v>
          </cell>
        </row>
        <row r="19">
          <cell r="K19" t="str">
            <v>점불</v>
          </cell>
          <cell r="L19">
            <v>1.5</v>
          </cell>
        </row>
      </sheetData>
      <sheetData sheetId="29"/>
      <sheetData sheetId="30"/>
      <sheetData sheetId="31"/>
      <sheetData sheetId="32" refreshError="1">
        <row r="14">
          <cell r="E14" t="str">
            <v>표머양</v>
          </cell>
          <cell r="F14">
            <v>0.75</v>
          </cell>
          <cell r="S14" t="str">
            <v>체머 8</v>
          </cell>
          <cell r="T14">
            <v>2</v>
          </cell>
          <cell r="U14">
            <v>0.7</v>
          </cell>
        </row>
        <row r="15">
          <cell r="E15" t="str">
            <v>표머보</v>
          </cell>
          <cell r="F15">
            <v>0.55000000000000004</v>
          </cell>
          <cell r="S15" t="str">
            <v>축머 8</v>
          </cell>
          <cell r="T15">
            <v>2</v>
          </cell>
          <cell r="U15">
            <v>0.7</v>
          </cell>
        </row>
        <row r="16">
          <cell r="E16" t="str">
            <v>표머불</v>
          </cell>
          <cell r="F16">
            <v>0.35</v>
          </cell>
          <cell r="S16" t="str">
            <v>상머 8</v>
          </cell>
          <cell r="T16">
            <v>2</v>
          </cell>
          <cell r="U16">
            <v>0.7</v>
          </cell>
        </row>
        <row r="17">
          <cell r="E17" t="str">
            <v>표타양</v>
          </cell>
          <cell r="F17">
            <v>0.65</v>
          </cell>
          <cell r="S17" t="str">
            <v>보머 8</v>
          </cell>
          <cell r="T17">
            <v>2.5</v>
          </cell>
          <cell r="U17">
            <v>0.7</v>
          </cell>
        </row>
        <row r="18">
          <cell r="E18" t="str">
            <v>표타보</v>
          </cell>
          <cell r="F18">
            <v>0.45</v>
          </cell>
          <cell r="S18" t="str">
            <v>기머 8</v>
          </cell>
          <cell r="T18">
            <v>2.5</v>
          </cell>
          <cell r="U18">
            <v>0.7</v>
          </cell>
        </row>
        <row r="19">
          <cell r="E19" t="str">
            <v>표타불</v>
          </cell>
          <cell r="F19">
            <v>0.25</v>
          </cell>
          <cell r="S19" t="str">
            <v>표머 8</v>
          </cell>
          <cell r="T19">
            <v>3</v>
          </cell>
          <cell r="U19">
            <v>0.7</v>
          </cell>
        </row>
        <row r="20">
          <cell r="E20" t="str">
            <v>표탠양</v>
          </cell>
          <cell r="F20">
            <v>0.6</v>
          </cell>
          <cell r="S20" t="str">
            <v>체머10</v>
          </cell>
          <cell r="T20">
            <v>2</v>
          </cell>
          <cell r="U20">
            <v>0.8</v>
          </cell>
        </row>
        <row r="21">
          <cell r="E21" t="str">
            <v>표탠보</v>
          </cell>
          <cell r="F21">
            <v>0.45</v>
          </cell>
          <cell r="S21" t="str">
            <v>축머10</v>
          </cell>
          <cell r="T21">
            <v>2</v>
          </cell>
          <cell r="U21">
            <v>0.8</v>
          </cell>
        </row>
        <row r="22">
          <cell r="E22" t="str">
            <v>표탠불</v>
          </cell>
          <cell r="F22">
            <v>0.3</v>
          </cell>
          <cell r="S22" t="str">
            <v>상머10</v>
          </cell>
          <cell r="T22">
            <v>2</v>
          </cell>
          <cell r="U22">
            <v>0.8</v>
          </cell>
        </row>
        <row r="23">
          <cell r="E23" t="str">
            <v>기진양</v>
          </cell>
          <cell r="F23">
            <v>0.8</v>
          </cell>
          <cell r="S23" t="str">
            <v>보머10</v>
          </cell>
          <cell r="T23">
            <v>2.5</v>
          </cell>
          <cell r="U23">
            <v>0.8</v>
          </cell>
        </row>
        <row r="24">
          <cell r="E24" t="str">
            <v>기진보</v>
          </cell>
          <cell r="F24">
            <v>0.6</v>
          </cell>
          <cell r="S24" t="str">
            <v>기머10</v>
          </cell>
          <cell r="T24">
            <v>2.5</v>
          </cell>
          <cell r="U24">
            <v>0.8</v>
          </cell>
        </row>
        <row r="25">
          <cell r="E25" t="str">
            <v>기진불</v>
          </cell>
          <cell r="F25">
            <v>0.4</v>
          </cell>
          <cell r="S25" t="str">
            <v>표머10</v>
          </cell>
          <cell r="T25">
            <v>3</v>
          </cell>
          <cell r="U25">
            <v>0.8</v>
          </cell>
        </row>
        <row r="26">
          <cell r="E26" t="str">
            <v>기머양</v>
          </cell>
          <cell r="F26">
            <v>0.7</v>
          </cell>
          <cell r="S26" t="str">
            <v>체머12</v>
          </cell>
          <cell r="T26">
            <v>2</v>
          </cell>
          <cell r="U26">
            <v>0.8</v>
          </cell>
        </row>
        <row r="27">
          <cell r="E27" t="str">
            <v>기머보</v>
          </cell>
          <cell r="F27">
            <v>0.5</v>
          </cell>
          <cell r="S27" t="str">
            <v>축머12</v>
          </cell>
          <cell r="T27">
            <v>2</v>
          </cell>
          <cell r="U27">
            <v>0.8</v>
          </cell>
        </row>
        <row r="28">
          <cell r="E28" t="str">
            <v>기머불</v>
          </cell>
          <cell r="F28">
            <v>0.3</v>
          </cell>
          <cell r="S28" t="str">
            <v>상머12</v>
          </cell>
          <cell r="T28">
            <v>2</v>
          </cell>
          <cell r="U28">
            <v>0.8</v>
          </cell>
        </row>
        <row r="29">
          <cell r="E29" t="str">
            <v>기타양</v>
          </cell>
          <cell r="F29">
            <v>0.6</v>
          </cell>
          <cell r="S29" t="str">
            <v>기탠10</v>
          </cell>
          <cell r="T29">
            <v>3</v>
          </cell>
          <cell r="U29">
            <v>1.1000000000000001</v>
          </cell>
        </row>
        <row r="30">
          <cell r="E30" t="str">
            <v>기타보</v>
          </cell>
          <cell r="F30">
            <v>0.4</v>
          </cell>
          <cell r="S30" t="str">
            <v>기탠12</v>
          </cell>
          <cell r="T30">
            <v>3</v>
          </cell>
          <cell r="U30">
            <v>1.1000000000000001</v>
          </cell>
        </row>
        <row r="31">
          <cell r="E31" t="str">
            <v>기타불</v>
          </cell>
          <cell r="F31">
            <v>0.2</v>
          </cell>
          <cell r="S31" t="str">
            <v>기탠14</v>
          </cell>
          <cell r="T31">
            <v>3</v>
          </cell>
          <cell r="U31">
            <v>1.2</v>
          </cell>
        </row>
        <row r="32">
          <cell r="E32" t="str">
            <v>기탠양</v>
          </cell>
          <cell r="F32">
            <v>0.6</v>
          </cell>
        </row>
        <row r="33">
          <cell r="E33" t="str">
            <v>기탠보</v>
          </cell>
          <cell r="F33">
            <v>0.45</v>
          </cell>
        </row>
        <row r="34">
          <cell r="E34" t="str">
            <v>기탠불</v>
          </cell>
          <cell r="F34">
            <v>0.3</v>
          </cell>
        </row>
        <row r="35">
          <cell r="E35" t="str">
            <v>보타양</v>
          </cell>
          <cell r="F35">
            <v>0.6</v>
          </cell>
          <cell r="S35" t="str">
            <v>보머12</v>
          </cell>
          <cell r="T35">
            <v>2.5</v>
          </cell>
          <cell r="U35">
            <v>0.8</v>
          </cell>
        </row>
        <row r="36">
          <cell r="E36" t="str">
            <v>보타보</v>
          </cell>
          <cell r="F36">
            <v>0.4</v>
          </cell>
          <cell r="S36" t="str">
            <v>기머12</v>
          </cell>
          <cell r="T36">
            <v>2.5</v>
          </cell>
          <cell r="U36">
            <v>0.8</v>
          </cell>
        </row>
        <row r="37">
          <cell r="E37" t="str">
            <v>보타불</v>
          </cell>
          <cell r="F37">
            <v>0.2</v>
          </cell>
          <cell r="S37" t="str">
            <v>표머12</v>
          </cell>
          <cell r="T37">
            <v>3</v>
          </cell>
          <cell r="U37">
            <v>0.8</v>
          </cell>
        </row>
        <row r="38">
          <cell r="E38" t="str">
            <v>보진양</v>
          </cell>
          <cell r="F38">
            <v>0.6</v>
          </cell>
        </row>
        <row r="39">
          <cell r="E39" t="str">
            <v>보진보</v>
          </cell>
          <cell r="F39">
            <v>0.4</v>
          </cell>
        </row>
        <row r="40">
          <cell r="E40" t="str">
            <v>보진불</v>
          </cell>
          <cell r="F40">
            <v>0.2</v>
          </cell>
        </row>
        <row r="41">
          <cell r="E41" t="str">
            <v>체불양</v>
          </cell>
          <cell r="F41">
            <v>0.8</v>
          </cell>
          <cell r="S41" t="str">
            <v>체머15</v>
          </cell>
          <cell r="T41">
            <v>2</v>
          </cell>
          <cell r="U41">
            <v>0.9</v>
          </cell>
        </row>
        <row r="42">
          <cell r="E42" t="str">
            <v>체불보</v>
          </cell>
          <cell r="F42">
            <v>0.6</v>
          </cell>
          <cell r="S42" t="str">
            <v>축머15</v>
          </cell>
          <cell r="T42">
            <v>2</v>
          </cell>
          <cell r="U42">
            <v>0.9</v>
          </cell>
        </row>
        <row r="43">
          <cell r="E43" t="str">
            <v>체불불</v>
          </cell>
          <cell r="F43">
            <v>0.4</v>
          </cell>
          <cell r="S43" t="str">
            <v>상머15</v>
          </cell>
          <cell r="T43">
            <v>2</v>
          </cell>
          <cell r="U43">
            <v>0.9</v>
          </cell>
        </row>
        <row r="44">
          <cell r="E44" t="str">
            <v>체타양</v>
          </cell>
          <cell r="F44">
            <v>0.8</v>
          </cell>
          <cell r="S44" t="str">
            <v>보머15</v>
          </cell>
          <cell r="T44">
            <v>2.5</v>
          </cell>
          <cell r="U44">
            <v>0.9</v>
          </cell>
        </row>
        <row r="45">
          <cell r="E45" t="str">
            <v>체타보</v>
          </cell>
          <cell r="F45">
            <v>0.6</v>
          </cell>
          <cell r="S45" t="str">
            <v>기머15</v>
          </cell>
          <cell r="T45">
            <v>2.5</v>
          </cell>
          <cell r="U45">
            <v>0.9</v>
          </cell>
        </row>
        <row r="46">
          <cell r="E46" t="str">
            <v>체타불</v>
          </cell>
          <cell r="F46">
            <v>0.4</v>
          </cell>
          <cell r="S46" t="str">
            <v>표머15</v>
          </cell>
          <cell r="T46">
            <v>3</v>
          </cell>
          <cell r="U46">
            <v>0.9</v>
          </cell>
        </row>
        <row r="47">
          <cell r="E47" t="str">
            <v>체진양</v>
          </cell>
          <cell r="F47">
            <v>0.8</v>
          </cell>
          <cell r="S47" t="str">
            <v>체탠 8</v>
          </cell>
          <cell r="T47">
            <v>2</v>
          </cell>
          <cell r="U47">
            <v>1.1000000000000001</v>
          </cell>
        </row>
        <row r="48">
          <cell r="E48" t="str">
            <v>체진보</v>
          </cell>
          <cell r="F48">
            <v>0.6</v>
          </cell>
          <cell r="S48" t="str">
            <v>축탠 8</v>
          </cell>
          <cell r="T48">
            <v>2</v>
          </cell>
          <cell r="U48">
            <v>1.1000000000000001</v>
          </cell>
        </row>
        <row r="49">
          <cell r="E49" t="str">
            <v>체진불</v>
          </cell>
          <cell r="F49">
            <v>0.4</v>
          </cell>
          <cell r="S49" t="str">
            <v>상탠 8</v>
          </cell>
          <cell r="T49">
            <v>2</v>
          </cell>
          <cell r="U49">
            <v>1.1000000000000001</v>
          </cell>
        </row>
        <row r="50">
          <cell r="E50" t="str">
            <v>체양양</v>
          </cell>
          <cell r="F50">
            <v>0.8</v>
          </cell>
          <cell r="S50" t="str">
            <v>표탠 8</v>
          </cell>
          <cell r="T50">
            <v>3</v>
          </cell>
          <cell r="U50">
            <v>1.1000000000000001</v>
          </cell>
        </row>
        <row r="51">
          <cell r="E51" t="str">
            <v>체양보</v>
          </cell>
          <cell r="F51">
            <v>0.6</v>
          </cell>
          <cell r="S51" t="str">
            <v>체탠10</v>
          </cell>
          <cell r="T51">
            <v>2</v>
          </cell>
          <cell r="U51">
            <v>1.1000000000000001</v>
          </cell>
        </row>
        <row r="52">
          <cell r="E52" t="str">
            <v>체양불</v>
          </cell>
          <cell r="F52">
            <v>0.4</v>
          </cell>
          <cell r="S52" t="str">
            <v>축탠10</v>
          </cell>
          <cell r="T52">
            <v>2</v>
          </cell>
          <cell r="U52">
            <v>1.1000000000000001</v>
          </cell>
        </row>
        <row r="53">
          <cell r="E53" t="str">
            <v>축불양</v>
          </cell>
          <cell r="F53">
            <v>0.8</v>
          </cell>
          <cell r="S53" t="str">
            <v>상탠10</v>
          </cell>
          <cell r="T53">
            <v>2</v>
          </cell>
          <cell r="U53">
            <v>1.1000000000000001</v>
          </cell>
        </row>
        <row r="54">
          <cell r="E54" t="str">
            <v>축불보</v>
          </cell>
          <cell r="F54">
            <v>0.6</v>
          </cell>
          <cell r="S54" t="str">
            <v>표탠10</v>
          </cell>
          <cell r="T54">
            <v>3</v>
          </cell>
          <cell r="U54">
            <v>1.1000000000000001</v>
          </cell>
        </row>
        <row r="55">
          <cell r="E55" t="str">
            <v>축불불</v>
          </cell>
          <cell r="F55">
            <v>0.4</v>
          </cell>
          <cell r="S55" t="str">
            <v>체탠14</v>
          </cell>
          <cell r="T55">
            <v>2</v>
          </cell>
          <cell r="U55">
            <v>1.2</v>
          </cell>
        </row>
        <row r="56">
          <cell r="E56" t="str">
            <v>축타양</v>
          </cell>
          <cell r="F56">
            <v>0.8</v>
          </cell>
          <cell r="S56" t="str">
            <v>축탠14</v>
          </cell>
          <cell r="T56">
            <v>2</v>
          </cell>
          <cell r="U56">
            <v>1.2</v>
          </cell>
        </row>
        <row r="57">
          <cell r="E57" t="str">
            <v>축타보</v>
          </cell>
          <cell r="F57">
            <v>0.6</v>
          </cell>
          <cell r="S57" t="str">
            <v>상탠14</v>
          </cell>
          <cell r="T57">
            <v>2</v>
          </cell>
          <cell r="U57">
            <v>1.2</v>
          </cell>
        </row>
        <row r="58">
          <cell r="E58" t="str">
            <v>축타불</v>
          </cell>
          <cell r="F58">
            <v>0.4</v>
          </cell>
          <cell r="S58" t="str">
            <v>표탠14</v>
          </cell>
          <cell r="T58">
            <v>3</v>
          </cell>
          <cell r="U58">
            <v>1.2</v>
          </cell>
        </row>
        <row r="59">
          <cell r="E59" t="str">
            <v>축진양</v>
          </cell>
          <cell r="F59">
            <v>0.8</v>
          </cell>
          <cell r="S59" t="str">
            <v>체타 8</v>
          </cell>
          <cell r="T59">
            <v>2.5</v>
          </cell>
          <cell r="U59">
            <v>1.4</v>
          </cell>
        </row>
        <row r="60">
          <cell r="E60" t="str">
            <v>축진보</v>
          </cell>
          <cell r="F60">
            <v>0.6</v>
          </cell>
          <cell r="S60" t="str">
            <v>축타 8</v>
          </cell>
          <cell r="T60">
            <v>2.5</v>
          </cell>
          <cell r="U60">
            <v>1.4</v>
          </cell>
        </row>
        <row r="61">
          <cell r="E61" t="str">
            <v>축진불</v>
          </cell>
          <cell r="F61">
            <v>0.4</v>
          </cell>
          <cell r="S61" t="str">
            <v>상타 8</v>
          </cell>
          <cell r="T61">
            <v>2.5</v>
          </cell>
          <cell r="U61">
            <v>1.4</v>
          </cell>
        </row>
        <row r="62">
          <cell r="E62" t="str">
            <v>축양양</v>
          </cell>
          <cell r="F62">
            <v>0.8</v>
          </cell>
          <cell r="S62" t="str">
            <v>보타 8</v>
          </cell>
          <cell r="T62">
            <v>4</v>
          </cell>
          <cell r="U62">
            <v>1.4</v>
          </cell>
        </row>
        <row r="63">
          <cell r="E63" t="str">
            <v>축양보</v>
          </cell>
          <cell r="F63">
            <v>0.6</v>
          </cell>
          <cell r="S63" t="str">
            <v>기타 8</v>
          </cell>
          <cell r="T63">
            <v>4</v>
          </cell>
          <cell r="U63">
            <v>1.4</v>
          </cell>
        </row>
        <row r="64">
          <cell r="E64" t="str">
            <v>축양불</v>
          </cell>
          <cell r="F64">
            <v>0.4</v>
          </cell>
          <cell r="S64" t="str">
            <v>표타 8</v>
          </cell>
          <cell r="T64">
            <v>4</v>
          </cell>
          <cell r="U64">
            <v>1.4</v>
          </cell>
        </row>
        <row r="65">
          <cell r="E65" t="str">
            <v>상불양</v>
          </cell>
          <cell r="F65">
            <v>0.8</v>
          </cell>
          <cell r="S65" t="str">
            <v>체타15</v>
          </cell>
          <cell r="T65">
            <v>2.5</v>
          </cell>
          <cell r="U65">
            <v>1.8</v>
          </cell>
        </row>
        <row r="66">
          <cell r="E66" t="str">
            <v>상불보</v>
          </cell>
          <cell r="F66">
            <v>0.6</v>
          </cell>
          <cell r="S66" t="str">
            <v>축타15</v>
          </cell>
          <cell r="T66">
            <v>2.5</v>
          </cell>
          <cell r="U66">
            <v>1.8</v>
          </cell>
        </row>
        <row r="67">
          <cell r="E67" t="str">
            <v>상불불</v>
          </cell>
          <cell r="F67">
            <v>0.4</v>
          </cell>
          <cell r="S67" t="str">
            <v>상타15</v>
          </cell>
          <cell r="T67">
            <v>2.5</v>
          </cell>
          <cell r="U67">
            <v>1.8</v>
          </cell>
        </row>
        <row r="68">
          <cell r="E68" t="str">
            <v>상타양</v>
          </cell>
          <cell r="F68">
            <v>0.8</v>
          </cell>
          <cell r="S68" t="str">
            <v>보타15</v>
          </cell>
          <cell r="T68">
            <v>4</v>
          </cell>
          <cell r="U68">
            <v>1.8</v>
          </cell>
        </row>
        <row r="69">
          <cell r="E69" t="str">
            <v>상타보</v>
          </cell>
          <cell r="F69">
            <v>0.6</v>
          </cell>
          <cell r="S69" t="str">
            <v>기타15</v>
          </cell>
          <cell r="T69">
            <v>4</v>
          </cell>
          <cell r="U69">
            <v>1.8</v>
          </cell>
        </row>
        <row r="70">
          <cell r="E70" t="str">
            <v>상타불</v>
          </cell>
          <cell r="F70">
            <v>0.4</v>
          </cell>
          <cell r="S70" t="str">
            <v>표타15</v>
          </cell>
          <cell r="T70">
            <v>4</v>
          </cell>
          <cell r="U70">
            <v>1.8</v>
          </cell>
        </row>
        <row r="71">
          <cell r="E71" t="str">
            <v>상진양</v>
          </cell>
          <cell r="F71">
            <v>0.8</v>
          </cell>
          <cell r="S71" t="str">
            <v>체타25</v>
          </cell>
          <cell r="T71">
            <v>2.5</v>
          </cell>
          <cell r="U71">
            <v>2</v>
          </cell>
        </row>
        <row r="72">
          <cell r="E72" t="str">
            <v>상진보</v>
          </cell>
          <cell r="F72">
            <v>0.6</v>
          </cell>
          <cell r="S72" t="str">
            <v>축타25</v>
          </cell>
          <cell r="T72">
            <v>2.5</v>
          </cell>
          <cell r="U72">
            <v>2</v>
          </cell>
        </row>
        <row r="73">
          <cell r="E73" t="str">
            <v>상진불</v>
          </cell>
          <cell r="F73">
            <v>0.4</v>
          </cell>
          <cell r="S73" t="str">
            <v>상타25</v>
          </cell>
          <cell r="T73">
            <v>2.5</v>
          </cell>
          <cell r="U73">
            <v>2</v>
          </cell>
        </row>
        <row r="74">
          <cell r="E74" t="str">
            <v>상양양</v>
          </cell>
          <cell r="F74">
            <v>0.8</v>
          </cell>
          <cell r="S74" t="str">
            <v>보타25</v>
          </cell>
          <cell r="T74">
            <v>4</v>
          </cell>
          <cell r="U74">
            <v>2</v>
          </cell>
        </row>
        <row r="75">
          <cell r="E75" t="str">
            <v>상양보</v>
          </cell>
          <cell r="F75">
            <v>0.6</v>
          </cell>
          <cell r="S75" t="str">
            <v>기타25</v>
          </cell>
          <cell r="T75">
            <v>4</v>
          </cell>
          <cell r="U75">
            <v>2</v>
          </cell>
        </row>
        <row r="76">
          <cell r="E76" t="str">
            <v>상양불</v>
          </cell>
          <cell r="F76">
            <v>0.4</v>
          </cell>
          <cell r="S76" t="str">
            <v>표타25</v>
          </cell>
          <cell r="T76">
            <v>4</v>
          </cell>
          <cell r="U76">
            <v>2</v>
          </cell>
        </row>
        <row r="77">
          <cell r="E77" t="str">
            <v>매L불</v>
          </cell>
          <cell r="F77">
            <v>0.4</v>
          </cell>
          <cell r="S77" t="str">
            <v>체불12</v>
          </cell>
          <cell r="T77">
            <v>4</v>
          </cell>
          <cell r="U77">
            <v>0.7</v>
          </cell>
        </row>
        <row r="78">
          <cell r="E78" t="str">
            <v>매불불</v>
          </cell>
          <cell r="F78">
            <v>0.4</v>
          </cell>
          <cell r="S78" t="str">
            <v>축불12</v>
          </cell>
          <cell r="T78">
            <v>4</v>
          </cell>
          <cell r="U78">
            <v>0.7</v>
          </cell>
        </row>
        <row r="79">
          <cell r="S79" t="str">
            <v>상불12</v>
          </cell>
          <cell r="T79">
            <v>4</v>
          </cell>
          <cell r="U79">
            <v>0.7</v>
          </cell>
        </row>
        <row r="80">
          <cell r="S80" t="str">
            <v>체불19</v>
          </cell>
          <cell r="T80">
            <v>4</v>
          </cell>
          <cell r="U80">
            <v>0.8</v>
          </cell>
        </row>
        <row r="81">
          <cell r="S81" t="str">
            <v>축불19</v>
          </cell>
          <cell r="T81">
            <v>4</v>
          </cell>
          <cell r="U81">
            <v>0.8</v>
          </cell>
        </row>
        <row r="82">
          <cell r="S82" t="str">
            <v>상불19</v>
          </cell>
          <cell r="T82">
            <v>4</v>
          </cell>
          <cell r="U82">
            <v>0.8</v>
          </cell>
        </row>
        <row r="83">
          <cell r="S83" t="str">
            <v>체자19</v>
          </cell>
          <cell r="T83">
            <v>4</v>
          </cell>
          <cell r="U83">
            <v>1.8</v>
          </cell>
        </row>
        <row r="84">
          <cell r="S84" t="str">
            <v>축자19</v>
          </cell>
          <cell r="T84">
            <v>4</v>
          </cell>
          <cell r="U84">
            <v>1.8</v>
          </cell>
        </row>
        <row r="85">
          <cell r="S85" t="str">
            <v>상자19</v>
          </cell>
          <cell r="T85">
            <v>4</v>
          </cell>
          <cell r="U85">
            <v>1.8</v>
          </cell>
        </row>
        <row r="86">
          <cell r="S86" t="str">
            <v>체견 3</v>
          </cell>
          <cell r="T86">
            <v>4</v>
          </cell>
          <cell r="U86">
            <v>2.7</v>
          </cell>
        </row>
        <row r="87">
          <cell r="S87" t="str">
            <v>축견 3</v>
          </cell>
          <cell r="T87">
            <v>4</v>
          </cell>
          <cell r="U87">
            <v>2.7</v>
          </cell>
        </row>
        <row r="88">
          <cell r="S88" t="str">
            <v>상견 3</v>
          </cell>
          <cell r="T88">
            <v>4</v>
          </cell>
          <cell r="U88">
            <v>2.7</v>
          </cell>
        </row>
        <row r="89">
          <cell r="S89" t="str">
            <v>체견 7</v>
          </cell>
          <cell r="T89">
            <v>4</v>
          </cell>
          <cell r="U89">
            <v>3.1</v>
          </cell>
        </row>
        <row r="90">
          <cell r="S90" t="str">
            <v>축견 7</v>
          </cell>
          <cell r="T90">
            <v>4</v>
          </cell>
          <cell r="U90">
            <v>3.1</v>
          </cell>
        </row>
        <row r="91">
          <cell r="S91" t="str">
            <v>상견 7</v>
          </cell>
          <cell r="T91">
            <v>4</v>
          </cell>
          <cell r="U91">
            <v>3.1</v>
          </cell>
        </row>
        <row r="92">
          <cell r="S92" t="str">
            <v>체견 9</v>
          </cell>
          <cell r="T92">
            <v>4</v>
          </cell>
          <cell r="U92">
            <v>3.1</v>
          </cell>
        </row>
        <row r="93">
          <cell r="S93" t="str">
            <v>축견 9</v>
          </cell>
          <cell r="T93">
            <v>4</v>
          </cell>
          <cell r="U93">
            <v>3.1</v>
          </cell>
        </row>
        <row r="94">
          <cell r="S94" t="str">
            <v>상견 9</v>
          </cell>
          <cell r="T94">
            <v>4</v>
          </cell>
          <cell r="U94">
            <v>3.1</v>
          </cell>
        </row>
        <row r="95">
          <cell r="S95" t="str">
            <v>체견11</v>
          </cell>
          <cell r="T95">
            <v>4</v>
          </cell>
          <cell r="U95">
            <v>3.4</v>
          </cell>
        </row>
        <row r="96">
          <cell r="S96" t="str">
            <v>축견11</v>
          </cell>
          <cell r="T96">
            <v>4</v>
          </cell>
          <cell r="U96">
            <v>3.4</v>
          </cell>
        </row>
        <row r="97">
          <cell r="S97" t="str">
            <v>상견11</v>
          </cell>
          <cell r="T97">
            <v>4</v>
          </cell>
          <cell r="U97">
            <v>3.4</v>
          </cell>
        </row>
        <row r="98">
          <cell r="S98" t="str">
            <v>체견13</v>
          </cell>
          <cell r="T98">
            <v>4</v>
          </cell>
          <cell r="U98">
            <v>3.4</v>
          </cell>
        </row>
        <row r="99">
          <cell r="S99" t="str">
            <v>축견13</v>
          </cell>
          <cell r="T99">
            <v>4</v>
          </cell>
          <cell r="U99">
            <v>3.4</v>
          </cell>
        </row>
        <row r="100">
          <cell r="S100" t="str">
            <v>상견13</v>
          </cell>
          <cell r="T100">
            <v>4</v>
          </cell>
          <cell r="U100">
            <v>3.4</v>
          </cell>
        </row>
        <row r="101">
          <cell r="S101" t="str">
            <v>체견14</v>
          </cell>
          <cell r="T101">
            <v>4</v>
          </cell>
          <cell r="U101">
            <v>3.4</v>
          </cell>
        </row>
        <row r="102">
          <cell r="S102" t="str">
            <v>축견14</v>
          </cell>
          <cell r="T102">
            <v>4</v>
          </cell>
          <cell r="U102">
            <v>3.4</v>
          </cell>
        </row>
        <row r="103">
          <cell r="S103" t="str">
            <v>상견14</v>
          </cell>
          <cell r="T103">
            <v>4</v>
          </cell>
          <cell r="U103">
            <v>3.4</v>
          </cell>
        </row>
        <row r="104">
          <cell r="S104" t="str">
            <v>체견 2</v>
          </cell>
          <cell r="T104">
            <v>4</v>
          </cell>
          <cell r="U104">
            <v>3.4</v>
          </cell>
        </row>
        <row r="105">
          <cell r="S105" t="str">
            <v>축견 2</v>
          </cell>
          <cell r="T105">
            <v>4</v>
          </cell>
          <cell r="U105">
            <v>3.4</v>
          </cell>
        </row>
        <row r="106">
          <cell r="S106" t="str">
            <v>상견 2</v>
          </cell>
          <cell r="T106">
            <v>4</v>
          </cell>
          <cell r="U106">
            <v>3.4</v>
          </cell>
        </row>
        <row r="107">
          <cell r="S107" t="str">
            <v>체진2.</v>
          </cell>
          <cell r="T107">
            <v>1</v>
          </cell>
          <cell r="U107">
            <v>0.7</v>
          </cell>
        </row>
        <row r="108">
          <cell r="S108" t="str">
            <v>축진2.</v>
          </cell>
          <cell r="T108">
            <v>1</v>
          </cell>
          <cell r="U108">
            <v>0.7</v>
          </cell>
        </row>
        <row r="109">
          <cell r="S109" t="str">
            <v>상진2.</v>
          </cell>
          <cell r="T109">
            <v>1</v>
          </cell>
          <cell r="U109">
            <v>0.7</v>
          </cell>
        </row>
        <row r="110">
          <cell r="S110" t="str">
            <v>보진2.</v>
          </cell>
          <cell r="T110">
            <v>1</v>
          </cell>
          <cell r="U110">
            <v>0.7</v>
          </cell>
        </row>
        <row r="111">
          <cell r="S111" t="str">
            <v>기진2.</v>
          </cell>
          <cell r="T111">
            <v>1</v>
          </cell>
          <cell r="U111">
            <v>0.7</v>
          </cell>
        </row>
        <row r="112">
          <cell r="S112" t="str">
            <v>체진4.</v>
          </cell>
          <cell r="T112">
            <v>1</v>
          </cell>
          <cell r="U112">
            <v>0.8</v>
          </cell>
        </row>
        <row r="113">
          <cell r="S113" t="str">
            <v>축진4.</v>
          </cell>
          <cell r="T113">
            <v>1</v>
          </cell>
          <cell r="U113">
            <v>0.8</v>
          </cell>
        </row>
        <row r="114">
          <cell r="S114" t="str">
            <v>상진4.</v>
          </cell>
          <cell r="T114">
            <v>1</v>
          </cell>
          <cell r="U114">
            <v>0.8</v>
          </cell>
        </row>
        <row r="115">
          <cell r="S115" t="str">
            <v>보진4.</v>
          </cell>
          <cell r="T115">
            <v>1</v>
          </cell>
          <cell r="U115">
            <v>0.8</v>
          </cell>
        </row>
        <row r="116">
          <cell r="S116" t="str">
            <v>기진4.</v>
          </cell>
          <cell r="T116">
            <v>1</v>
          </cell>
          <cell r="U116">
            <v>0.8</v>
          </cell>
        </row>
        <row r="117">
          <cell r="S117" t="str">
            <v>체진 6</v>
          </cell>
          <cell r="T117">
            <v>3</v>
          </cell>
          <cell r="U117">
            <v>1.5</v>
          </cell>
        </row>
        <row r="118">
          <cell r="S118" t="str">
            <v>축진 6</v>
          </cell>
          <cell r="T118">
            <v>3</v>
          </cell>
          <cell r="U118">
            <v>1.5</v>
          </cell>
        </row>
        <row r="119">
          <cell r="S119" t="str">
            <v>상진 6</v>
          </cell>
          <cell r="T119">
            <v>3</v>
          </cell>
          <cell r="U119">
            <v>1.5</v>
          </cell>
        </row>
        <row r="120">
          <cell r="S120" t="str">
            <v>보진 6</v>
          </cell>
          <cell r="T120">
            <v>3</v>
          </cell>
          <cell r="U120">
            <v>1.5</v>
          </cell>
        </row>
        <row r="121">
          <cell r="S121" t="str">
            <v>기진 6</v>
          </cell>
          <cell r="T121">
            <v>3</v>
          </cell>
          <cell r="U121">
            <v>1.5</v>
          </cell>
        </row>
        <row r="122">
          <cell r="S122" t="str">
            <v>체진10</v>
          </cell>
          <cell r="T122">
            <v>4</v>
          </cell>
          <cell r="U122">
            <v>1.9</v>
          </cell>
        </row>
        <row r="123">
          <cell r="S123" t="str">
            <v>축진10</v>
          </cell>
          <cell r="T123">
            <v>4</v>
          </cell>
          <cell r="U123">
            <v>1.9</v>
          </cell>
        </row>
        <row r="124">
          <cell r="S124" t="str">
            <v>상진10</v>
          </cell>
          <cell r="T124">
            <v>4</v>
          </cell>
          <cell r="U124">
            <v>1.9</v>
          </cell>
        </row>
        <row r="125">
          <cell r="S125" t="str">
            <v>보진10</v>
          </cell>
          <cell r="T125">
            <v>4</v>
          </cell>
          <cell r="U125">
            <v>1.9</v>
          </cell>
        </row>
        <row r="126">
          <cell r="S126" t="str">
            <v>기진10</v>
          </cell>
          <cell r="T126">
            <v>4</v>
          </cell>
          <cell r="U126">
            <v>1.9</v>
          </cell>
        </row>
        <row r="127">
          <cell r="S127" t="str">
            <v>매L32</v>
          </cell>
          <cell r="T127">
            <v>6.1999999999999993</v>
          </cell>
          <cell r="U127">
            <v>2.032</v>
          </cell>
        </row>
        <row r="128">
          <cell r="S128" t="str">
            <v>매불32</v>
          </cell>
          <cell r="T128">
            <v>4.0999999999999996</v>
          </cell>
          <cell r="U128">
            <v>2.032</v>
          </cell>
        </row>
      </sheetData>
      <sheetData sheetId="33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구원가계산"/>
      <sheetName val="단가"/>
      <sheetName val="DT"/>
      <sheetName val="롤러"/>
      <sheetName val="BH"/>
      <sheetName val="펌프차타설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단가"/>
      <sheetName val="단가결정"/>
      <sheetName val="단가조사"/>
      <sheetName val="단가조사서작성"/>
      <sheetName val="수목일위"/>
      <sheetName val="수목집계"/>
      <sheetName val="내역장군"/>
      <sheetName val="수량장군"/>
      <sheetName val="내역대령"/>
      <sheetName val="수량대령"/>
      <sheetName val="내역공원"/>
      <sheetName val="수량공원"/>
      <sheetName val="내역아"/>
      <sheetName val="수량아"/>
      <sheetName val="울타리"/>
      <sheetName val="시설물일위"/>
      <sheetName val="운반비"/>
      <sheetName val="단가1"/>
      <sheetName val="공사비조정"/>
      <sheetName val="공사비"/>
      <sheetName val="수목운반"/>
      <sheetName val="가설공사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수목(가-마)"/>
      <sheetName val="수목(바-주목)"/>
      <sheetName val="수목(중국단풍-)"/>
      <sheetName val="식재인부"/>
      <sheetName val="지주목수"/>
      <sheetName val="데이타"/>
      <sheetName val="갑지"/>
      <sheetName val="목차"/>
      <sheetName val="1표지-공사시방서"/>
      <sheetName val="2표지-설계내역서"/>
      <sheetName val="원가계산서"/>
      <sheetName val="관급내역서"/>
      <sheetName val="내역서"/>
      <sheetName val="일위대가표"/>
      <sheetName val="aiming(일위대가표)"/>
      <sheetName val="산출서"/>
      <sheetName val="F단가비교표"/>
      <sheetName val="3표지-설계도면"/>
      <sheetName val="노임"/>
      <sheetName val="炷舅?XLS]데이타'!$E$124"/>
      <sheetName val="ls]노임"/>
      <sheetName val="____"/>
      <sheetName val="___"/>
      <sheetName val="설변공종별"/>
      <sheetName val="설변조정내역"/>
      <sheetName val="건기토원가"/>
      <sheetName val="집계표"/>
      <sheetName val="건축원가"/>
      <sheetName val="토목원가"/>
      <sheetName val="기계원가"/>
      <sheetName val="건축집계"/>
      <sheetName val="건축내역"/>
      <sheetName val="토목내역"/>
      <sheetName val="기계내역"/>
      <sheetName val="표지"/>
      <sheetName val="炷舅?XLS"/>
      <sheetName val="ls"/>
      <sheetName val="토공사"/>
      <sheetName val="소일위대가코드표"/>
      <sheetName val="품셈집계표"/>
      <sheetName val="자재조사표(참고용)"/>
      <sheetName val="일반부표집계표"/>
      <sheetName val="간접"/>
      <sheetName val="원가계산"/>
      <sheetName val="6호기"/>
      <sheetName val="Sheet1"/>
      <sheetName val="수목일위"/>
      <sheetName val="Customer Databas"/>
      <sheetName val="수목데이타"/>
      <sheetName val="AS포장복구 "/>
      <sheetName val="2000.11월설계내역"/>
      <sheetName val="품셈TABLE"/>
      <sheetName val=""/>
      <sheetName val="건축2"/>
      <sheetName val="기타 정보통신공사"/>
      <sheetName val="표지 (2)"/>
      <sheetName val="설명"/>
      <sheetName val="노임단가"/>
      <sheetName val="단가조사"/>
      <sheetName val="공종단가"/>
      <sheetName val="수목표준대가"/>
      <sheetName val="단가대비표"/>
      <sheetName val="참고"/>
      <sheetName val="공사개요"/>
      <sheetName val="장비별표(오거보링)(Ø400)(12M)"/>
      <sheetName val="화재 탐지 설비"/>
      <sheetName val="䈘목(중국단풍-)"/>
      <sheetName val="갑  지"/>
      <sheetName val="접속도로1"/>
      <sheetName val="평가데이터"/>
      <sheetName val="1"/>
      <sheetName val="2"/>
      <sheetName val="3"/>
      <sheetName val="4"/>
      <sheetName val="5"/>
      <sheetName val="unit 4"/>
      <sheetName val="시설물일위"/>
      <sheetName val="가설공사"/>
      <sheetName val="단가결정"/>
      <sheetName val="내역아"/>
      <sheetName val="울타리"/>
      <sheetName val="횡배수관재료-"/>
      <sheetName val="계산서(직선부)"/>
      <sheetName val="포장재료집계표"/>
      <sheetName val="콘크리트측구연장"/>
      <sheetName val="포장공"/>
      <sheetName val="-몰탈콘크리트"/>
      <sheetName val="-배수구조물공토공"/>
      <sheetName val="데리네이타현황"/>
      <sheetName val="일위대가"/>
      <sheetName val="수량산출서"/>
      <sheetName val="기초일위"/>
      <sheetName val="시설일위"/>
      <sheetName val="조명일위"/>
      <sheetName val="가설공사비"/>
      <sheetName val="도로구조공사비"/>
      <sheetName val="도로토공공사비"/>
      <sheetName val="여수토공사비"/>
      <sheetName val="직재"/>
      <sheetName val="재집"/>
      <sheetName val="Total"/>
      <sheetName val="문학간접"/>
      <sheetName val="2000년1차"/>
      <sheetName val="2000전체분"/>
      <sheetName val="1차증가원가계산"/>
      <sheetName val="간선계산"/>
      <sheetName val="금액"/>
      <sheetName val="골조시행"/>
      <sheetName val="내역"/>
      <sheetName val="전익자재"/>
      <sheetName val="건축-물가변동"/>
      <sheetName val="현장관리비"/>
      <sheetName val="자재단가조사표-수목"/>
      <sheetName val="원내역"/>
      <sheetName val="일위대가(가설)"/>
      <sheetName val="교사기준면적(초등)"/>
      <sheetName val="10공구일위"/>
      <sheetName val="터파기및재료"/>
    </sheetNames>
    <sheetDataSet>
      <sheetData sheetId="0"/>
      <sheetData sheetId="1"/>
      <sheetData sheetId="2"/>
      <sheetData sheetId="3" refreshError="1">
        <row r="5">
          <cell r="B5">
            <v>0.09</v>
          </cell>
        </row>
        <row r="18">
          <cell r="B18">
            <v>0.14000000000000001</v>
          </cell>
          <cell r="C18">
            <v>0.09</v>
          </cell>
        </row>
        <row r="19">
          <cell r="B19">
            <v>0.23</v>
          </cell>
          <cell r="C19">
            <v>0.14000000000000001</v>
          </cell>
        </row>
        <row r="20">
          <cell r="B20">
            <v>0.32</v>
          </cell>
          <cell r="C20">
            <v>0.19</v>
          </cell>
        </row>
        <row r="22">
          <cell r="B22">
            <v>0.5</v>
          </cell>
          <cell r="C22">
            <v>0.28999999999999998</v>
          </cell>
        </row>
        <row r="24">
          <cell r="B24">
            <v>0.68</v>
          </cell>
          <cell r="C24">
            <v>0.39</v>
          </cell>
        </row>
        <row r="48">
          <cell r="B48">
            <v>0.11</v>
          </cell>
          <cell r="C48">
            <v>7.0000000000000007E-2</v>
          </cell>
        </row>
        <row r="49">
          <cell r="B49">
            <v>0.17</v>
          </cell>
          <cell r="C49">
            <v>0.1</v>
          </cell>
        </row>
        <row r="50">
          <cell r="B50">
            <v>0.23</v>
          </cell>
          <cell r="C50">
            <v>0.14000000000000001</v>
          </cell>
        </row>
        <row r="51">
          <cell r="B51">
            <v>0.3</v>
          </cell>
          <cell r="C51">
            <v>0.18</v>
          </cell>
        </row>
        <row r="52">
          <cell r="B52">
            <v>0.37</v>
          </cell>
          <cell r="C52">
            <v>0.22</v>
          </cell>
        </row>
        <row r="54">
          <cell r="B54">
            <v>0.51</v>
          </cell>
          <cell r="C54">
            <v>0.3</v>
          </cell>
        </row>
        <row r="56">
          <cell r="B56">
            <v>0.65</v>
          </cell>
          <cell r="C56">
            <v>0.39</v>
          </cell>
        </row>
        <row r="59">
          <cell r="B59">
            <v>0.87</v>
          </cell>
          <cell r="C59">
            <v>0.52</v>
          </cell>
        </row>
      </sheetData>
      <sheetData sheetId="4"/>
      <sheetData sheetId="5" refreshError="1">
        <row r="2">
          <cell r="E2">
            <v>23200</v>
          </cell>
        </row>
        <row r="3">
          <cell r="E3">
            <v>44600</v>
          </cell>
        </row>
        <row r="4">
          <cell r="E4">
            <v>66500</v>
          </cell>
        </row>
        <row r="5">
          <cell r="E5">
            <v>123000</v>
          </cell>
        </row>
        <row r="6">
          <cell r="E6">
            <v>3600</v>
          </cell>
        </row>
        <row r="7">
          <cell r="E7">
            <v>6400</v>
          </cell>
        </row>
        <row r="8">
          <cell r="E8">
            <v>13000</v>
          </cell>
        </row>
        <row r="9">
          <cell r="E9">
            <v>22300</v>
          </cell>
        </row>
        <row r="10">
          <cell r="E10">
            <v>47700</v>
          </cell>
        </row>
        <row r="11">
          <cell r="E11">
            <v>203800</v>
          </cell>
        </row>
        <row r="12">
          <cell r="E12">
            <v>407710</v>
          </cell>
        </row>
        <row r="13">
          <cell r="E13">
            <v>815430</v>
          </cell>
        </row>
        <row r="14">
          <cell r="E14">
            <v>1630860</v>
          </cell>
        </row>
        <row r="15">
          <cell r="E15">
            <v>6100</v>
          </cell>
        </row>
        <row r="16">
          <cell r="E16">
            <v>9700</v>
          </cell>
        </row>
        <row r="17">
          <cell r="E17">
            <v>13500</v>
          </cell>
        </row>
        <row r="18">
          <cell r="E18">
            <v>20800</v>
          </cell>
        </row>
        <row r="19">
          <cell r="E19">
            <v>37500</v>
          </cell>
        </row>
        <row r="20">
          <cell r="E20">
            <v>18600</v>
          </cell>
        </row>
        <row r="21">
          <cell r="E21">
            <v>42000</v>
          </cell>
        </row>
        <row r="22">
          <cell r="E22">
            <v>41500</v>
          </cell>
        </row>
        <row r="23">
          <cell r="E23">
            <v>68250</v>
          </cell>
        </row>
        <row r="24">
          <cell r="E24">
            <v>76100</v>
          </cell>
        </row>
        <row r="25">
          <cell r="E25">
            <v>157500</v>
          </cell>
        </row>
        <row r="26">
          <cell r="E26">
            <v>127000</v>
          </cell>
        </row>
        <row r="27">
          <cell r="E27">
            <v>380</v>
          </cell>
        </row>
        <row r="28">
          <cell r="E28">
            <v>910</v>
          </cell>
        </row>
        <row r="29">
          <cell r="E29">
            <v>1400</v>
          </cell>
        </row>
        <row r="30">
          <cell r="E30">
            <v>3460</v>
          </cell>
        </row>
        <row r="31">
          <cell r="E31">
            <v>3100</v>
          </cell>
        </row>
        <row r="32">
          <cell r="E32">
            <v>5300</v>
          </cell>
        </row>
        <row r="33">
          <cell r="E33">
            <v>8500</v>
          </cell>
        </row>
        <row r="34">
          <cell r="E34">
            <v>23700</v>
          </cell>
        </row>
        <row r="35">
          <cell r="E35">
            <v>71170</v>
          </cell>
        </row>
        <row r="36">
          <cell r="E36">
            <v>4070</v>
          </cell>
        </row>
        <row r="37">
          <cell r="E37">
            <v>5100</v>
          </cell>
        </row>
        <row r="38">
          <cell r="E38">
            <v>10000</v>
          </cell>
        </row>
        <row r="39">
          <cell r="E39">
            <v>23500</v>
          </cell>
        </row>
        <row r="40">
          <cell r="E40">
            <v>45600</v>
          </cell>
        </row>
        <row r="42">
          <cell r="E42">
            <v>27000</v>
          </cell>
        </row>
        <row r="44">
          <cell r="E44">
            <v>2200</v>
          </cell>
        </row>
        <row r="45">
          <cell r="E45">
            <v>3200</v>
          </cell>
        </row>
        <row r="47">
          <cell r="E47">
            <v>22400</v>
          </cell>
        </row>
        <row r="48">
          <cell r="E48">
            <v>271810</v>
          </cell>
        </row>
        <row r="49">
          <cell r="E49">
            <v>327470</v>
          </cell>
        </row>
        <row r="50">
          <cell r="E50">
            <v>427240</v>
          </cell>
        </row>
        <row r="51">
          <cell r="E51">
            <v>1500</v>
          </cell>
        </row>
        <row r="52">
          <cell r="E52">
            <v>2200</v>
          </cell>
        </row>
        <row r="53">
          <cell r="E53">
            <v>5800</v>
          </cell>
        </row>
        <row r="54">
          <cell r="E54">
            <v>14000</v>
          </cell>
        </row>
        <row r="55">
          <cell r="E55">
            <v>20000</v>
          </cell>
        </row>
        <row r="56">
          <cell r="E56">
            <v>30100</v>
          </cell>
        </row>
        <row r="57">
          <cell r="E57">
            <v>45200</v>
          </cell>
        </row>
        <row r="58">
          <cell r="E58">
            <v>13500</v>
          </cell>
        </row>
        <row r="59">
          <cell r="E59">
            <v>25600</v>
          </cell>
        </row>
        <row r="60">
          <cell r="E60">
            <v>55600</v>
          </cell>
        </row>
        <row r="61">
          <cell r="E61">
            <v>13600</v>
          </cell>
        </row>
        <row r="62">
          <cell r="E62">
            <v>42500</v>
          </cell>
        </row>
        <row r="63">
          <cell r="E63">
            <v>50400</v>
          </cell>
        </row>
        <row r="64">
          <cell r="E64">
            <v>82000</v>
          </cell>
        </row>
        <row r="65">
          <cell r="E65">
            <v>18900</v>
          </cell>
        </row>
        <row r="66">
          <cell r="E66">
            <v>52600</v>
          </cell>
        </row>
        <row r="67">
          <cell r="E67">
            <v>98600</v>
          </cell>
        </row>
        <row r="68">
          <cell r="E68">
            <v>148200</v>
          </cell>
        </row>
        <row r="69">
          <cell r="E69">
            <v>48200</v>
          </cell>
        </row>
        <row r="70">
          <cell r="E70">
            <v>164700</v>
          </cell>
        </row>
        <row r="71">
          <cell r="E71">
            <v>294200</v>
          </cell>
        </row>
        <row r="72">
          <cell r="E72">
            <v>411900</v>
          </cell>
        </row>
        <row r="73">
          <cell r="E73">
            <v>258900</v>
          </cell>
        </row>
        <row r="74">
          <cell r="E74">
            <v>482500</v>
          </cell>
        </row>
        <row r="75">
          <cell r="E75">
            <v>765000</v>
          </cell>
        </row>
        <row r="76">
          <cell r="E76">
            <v>5800</v>
          </cell>
        </row>
        <row r="77">
          <cell r="E77">
            <v>12900</v>
          </cell>
        </row>
        <row r="78">
          <cell r="E78">
            <v>29400</v>
          </cell>
        </row>
        <row r="79">
          <cell r="E79">
            <v>52000</v>
          </cell>
        </row>
        <row r="80">
          <cell r="E80">
            <v>91700</v>
          </cell>
        </row>
        <row r="81">
          <cell r="E81">
            <v>12000</v>
          </cell>
        </row>
        <row r="82">
          <cell r="E82">
            <v>18600</v>
          </cell>
        </row>
        <row r="83">
          <cell r="E83">
            <v>33600</v>
          </cell>
        </row>
        <row r="84">
          <cell r="E84">
            <v>61800</v>
          </cell>
        </row>
        <row r="85">
          <cell r="E85">
            <v>244540</v>
          </cell>
        </row>
        <row r="86">
          <cell r="E86">
            <v>24800</v>
          </cell>
        </row>
        <row r="87">
          <cell r="E87">
            <v>36600</v>
          </cell>
        </row>
        <row r="88">
          <cell r="E88">
            <v>54300</v>
          </cell>
        </row>
        <row r="89">
          <cell r="E89">
            <v>85200</v>
          </cell>
        </row>
        <row r="90">
          <cell r="E90">
            <v>220600</v>
          </cell>
        </row>
        <row r="91">
          <cell r="E91">
            <v>367400</v>
          </cell>
        </row>
        <row r="92">
          <cell r="E92">
            <v>4600</v>
          </cell>
        </row>
        <row r="93">
          <cell r="E93">
            <v>7200</v>
          </cell>
        </row>
        <row r="94">
          <cell r="E94">
            <v>13200</v>
          </cell>
        </row>
        <row r="95">
          <cell r="E95">
            <v>30300</v>
          </cell>
        </row>
        <row r="96">
          <cell r="E96">
            <v>164700</v>
          </cell>
        </row>
        <row r="97">
          <cell r="E97">
            <v>12000</v>
          </cell>
        </row>
        <row r="98">
          <cell r="E98">
            <v>19600</v>
          </cell>
        </row>
        <row r="100">
          <cell r="E100">
            <v>64400</v>
          </cell>
        </row>
        <row r="101">
          <cell r="E101">
            <v>20100</v>
          </cell>
        </row>
        <row r="102">
          <cell r="E102">
            <v>30500</v>
          </cell>
        </row>
        <row r="103">
          <cell r="E103">
            <v>63000</v>
          </cell>
        </row>
        <row r="105">
          <cell r="E105">
            <v>173000</v>
          </cell>
        </row>
        <row r="106">
          <cell r="E106">
            <v>361000</v>
          </cell>
        </row>
        <row r="107">
          <cell r="E107">
            <v>476170</v>
          </cell>
        </row>
        <row r="108">
          <cell r="E108">
            <v>663000</v>
          </cell>
        </row>
        <row r="109">
          <cell r="E109">
            <v>998000</v>
          </cell>
        </row>
        <row r="110">
          <cell r="E110">
            <v>2224530</v>
          </cell>
        </row>
        <row r="111">
          <cell r="E111">
            <v>23600</v>
          </cell>
        </row>
        <row r="112">
          <cell r="E112">
            <v>72600</v>
          </cell>
        </row>
        <row r="113">
          <cell r="E113">
            <v>175300</v>
          </cell>
        </row>
        <row r="114">
          <cell r="E114">
            <v>600</v>
          </cell>
        </row>
        <row r="115">
          <cell r="E115">
            <v>29300</v>
          </cell>
        </row>
        <row r="116">
          <cell r="E116">
            <v>82300</v>
          </cell>
        </row>
        <row r="117">
          <cell r="E117">
            <v>120000</v>
          </cell>
        </row>
        <row r="118">
          <cell r="E118">
            <v>180000</v>
          </cell>
        </row>
        <row r="119">
          <cell r="E119">
            <v>8300</v>
          </cell>
        </row>
        <row r="120">
          <cell r="E120">
            <v>25200</v>
          </cell>
        </row>
        <row r="121">
          <cell r="E121">
            <v>25500</v>
          </cell>
        </row>
        <row r="122">
          <cell r="E122">
            <v>49100</v>
          </cell>
        </row>
        <row r="123">
          <cell r="E123">
            <v>81700</v>
          </cell>
        </row>
        <row r="124">
          <cell r="E124">
            <v>25100</v>
          </cell>
        </row>
        <row r="125">
          <cell r="E125">
            <v>40000</v>
          </cell>
        </row>
        <row r="126">
          <cell r="E126">
            <v>77200</v>
          </cell>
        </row>
        <row r="127">
          <cell r="E127">
            <v>136000</v>
          </cell>
        </row>
        <row r="128">
          <cell r="E128">
            <v>2600</v>
          </cell>
        </row>
        <row r="129">
          <cell r="E129">
            <v>8030</v>
          </cell>
        </row>
        <row r="130">
          <cell r="E130">
            <v>12650</v>
          </cell>
        </row>
        <row r="131">
          <cell r="E131">
            <v>10000</v>
          </cell>
        </row>
        <row r="132">
          <cell r="E132">
            <v>18000</v>
          </cell>
        </row>
        <row r="133">
          <cell r="E133">
            <v>36000</v>
          </cell>
        </row>
        <row r="134">
          <cell r="E134">
            <v>54700</v>
          </cell>
        </row>
        <row r="135">
          <cell r="E135">
            <v>97500</v>
          </cell>
        </row>
        <row r="136">
          <cell r="E136">
            <v>289060</v>
          </cell>
        </row>
        <row r="137">
          <cell r="E137">
            <v>12500</v>
          </cell>
        </row>
        <row r="138">
          <cell r="E138">
            <v>23600</v>
          </cell>
        </row>
        <row r="139">
          <cell r="E139">
            <v>43800</v>
          </cell>
        </row>
        <row r="140">
          <cell r="E140">
            <v>81100</v>
          </cell>
        </row>
        <row r="141">
          <cell r="E141">
            <v>2300</v>
          </cell>
        </row>
        <row r="142">
          <cell r="E142">
            <v>10500</v>
          </cell>
        </row>
        <row r="143">
          <cell r="E143">
            <v>16100</v>
          </cell>
        </row>
        <row r="144">
          <cell r="E144">
            <v>33500</v>
          </cell>
        </row>
        <row r="145">
          <cell r="E145">
            <v>4800</v>
          </cell>
        </row>
        <row r="146">
          <cell r="E146">
            <v>11200</v>
          </cell>
        </row>
        <row r="147">
          <cell r="E147">
            <v>21000</v>
          </cell>
        </row>
        <row r="148">
          <cell r="E148">
            <v>180000</v>
          </cell>
        </row>
        <row r="149">
          <cell r="E149">
            <v>308700</v>
          </cell>
        </row>
        <row r="150">
          <cell r="E150">
            <v>372960</v>
          </cell>
        </row>
        <row r="151">
          <cell r="E151">
            <v>406000</v>
          </cell>
        </row>
        <row r="152">
          <cell r="E152">
            <v>1662040</v>
          </cell>
        </row>
        <row r="153">
          <cell r="E153">
            <v>11000</v>
          </cell>
        </row>
        <row r="154">
          <cell r="E154">
            <v>23500</v>
          </cell>
        </row>
        <row r="155">
          <cell r="E155">
            <v>36700</v>
          </cell>
        </row>
        <row r="156">
          <cell r="E156">
            <v>7300</v>
          </cell>
        </row>
        <row r="157">
          <cell r="E157">
            <v>21900</v>
          </cell>
        </row>
        <row r="158">
          <cell r="E158">
            <v>61000</v>
          </cell>
        </row>
        <row r="159">
          <cell r="E159">
            <v>99900</v>
          </cell>
        </row>
        <row r="160">
          <cell r="E160">
            <v>14800</v>
          </cell>
        </row>
        <row r="161">
          <cell r="E161">
            <v>33100</v>
          </cell>
        </row>
        <row r="162">
          <cell r="E162">
            <v>131040</v>
          </cell>
        </row>
        <row r="163">
          <cell r="E163">
            <v>1300</v>
          </cell>
        </row>
        <row r="164">
          <cell r="E164">
            <v>2000</v>
          </cell>
        </row>
        <row r="165">
          <cell r="E165">
            <v>3900</v>
          </cell>
        </row>
        <row r="166">
          <cell r="E166">
            <v>2400</v>
          </cell>
        </row>
        <row r="168">
          <cell r="E168">
            <v>3670</v>
          </cell>
        </row>
        <row r="169">
          <cell r="E169">
            <v>8820</v>
          </cell>
        </row>
        <row r="170">
          <cell r="E170">
            <v>11760</v>
          </cell>
        </row>
        <row r="171">
          <cell r="E171">
            <v>10100</v>
          </cell>
        </row>
        <row r="172">
          <cell r="E172">
            <v>17100</v>
          </cell>
        </row>
        <row r="173">
          <cell r="E173">
            <v>31100</v>
          </cell>
        </row>
        <row r="174">
          <cell r="E174">
            <v>162500</v>
          </cell>
        </row>
        <row r="176">
          <cell r="E176">
            <v>21000</v>
          </cell>
        </row>
        <row r="177">
          <cell r="E177">
            <v>30100</v>
          </cell>
        </row>
        <row r="178">
          <cell r="E178">
            <v>98800</v>
          </cell>
        </row>
        <row r="179">
          <cell r="E179">
            <v>158000</v>
          </cell>
        </row>
        <row r="180">
          <cell r="E180">
            <v>202000</v>
          </cell>
        </row>
        <row r="183">
          <cell r="E183">
            <v>1300</v>
          </cell>
        </row>
        <row r="184">
          <cell r="E184">
            <v>2800</v>
          </cell>
        </row>
        <row r="185">
          <cell r="E185">
            <v>4000</v>
          </cell>
        </row>
        <row r="186">
          <cell r="E186">
            <v>10500</v>
          </cell>
        </row>
        <row r="187">
          <cell r="E187">
            <v>24700</v>
          </cell>
        </row>
        <row r="188">
          <cell r="E188">
            <v>50600</v>
          </cell>
        </row>
        <row r="189">
          <cell r="E189">
            <v>88000</v>
          </cell>
        </row>
        <row r="190">
          <cell r="E190">
            <v>176500</v>
          </cell>
        </row>
        <row r="191">
          <cell r="E191">
            <v>8100</v>
          </cell>
        </row>
        <row r="192">
          <cell r="E192">
            <v>10900</v>
          </cell>
        </row>
        <row r="193">
          <cell r="E193">
            <v>18600</v>
          </cell>
        </row>
        <row r="194">
          <cell r="E194">
            <v>76120</v>
          </cell>
        </row>
        <row r="195">
          <cell r="E195">
            <v>101000</v>
          </cell>
        </row>
        <row r="196">
          <cell r="E196">
            <v>149000</v>
          </cell>
        </row>
        <row r="197">
          <cell r="E197">
            <v>290000</v>
          </cell>
        </row>
        <row r="198">
          <cell r="E198">
            <v>466000</v>
          </cell>
        </row>
        <row r="199">
          <cell r="E199">
            <v>1544760</v>
          </cell>
        </row>
        <row r="200">
          <cell r="E200">
            <v>5600</v>
          </cell>
        </row>
        <row r="201">
          <cell r="E201">
            <v>17200</v>
          </cell>
        </row>
        <row r="202">
          <cell r="E202">
            <v>9200</v>
          </cell>
        </row>
        <row r="203">
          <cell r="E203">
            <v>18200</v>
          </cell>
        </row>
        <row r="204">
          <cell r="E204">
            <v>34700</v>
          </cell>
        </row>
        <row r="205">
          <cell r="E205">
            <v>65100</v>
          </cell>
        </row>
        <row r="206">
          <cell r="E206">
            <v>108000</v>
          </cell>
        </row>
        <row r="207">
          <cell r="E207">
            <v>150000</v>
          </cell>
        </row>
        <row r="210">
          <cell r="E210">
            <v>9500</v>
          </cell>
        </row>
        <row r="211">
          <cell r="E211">
            <v>16000</v>
          </cell>
        </row>
        <row r="212">
          <cell r="E212">
            <v>26400</v>
          </cell>
        </row>
        <row r="213">
          <cell r="E213">
            <v>47700</v>
          </cell>
        </row>
        <row r="214">
          <cell r="E214">
            <v>70600</v>
          </cell>
        </row>
        <row r="215">
          <cell r="E215">
            <v>154700</v>
          </cell>
        </row>
        <row r="216">
          <cell r="E216">
            <v>430</v>
          </cell>
        </row>
        <row r="217">
          <cell r="E217">
            <v>1100</v>
          </cell>
        </row>
        <row r="218">
          <cell r="E218">
            <v>1000</v>
          </cell>
        </row>
        <row r="219">
          <cell r="E219">
            <v>1500</v>
          </cell>
        </row>
        <row r="220">
          <cell r="E220">
            <v>4700</v>
          </cell>
        </row>
        <row r="221">
          <cell r="E221">
            <v>22300</v>
          </cell>
        </row>
        <row r="222">
          <cell r="E222">
            <v>36400</v>
          </cell>
        </row>
        <row r="223">
          <cell r="E223">
            <v>52900</v>
          </cell>
        </row>
        <row r="224">
          <cell r="E224">
            <v>4000</v>
          </cell>
        </row>
        <row r="225">
          <cell r="E225">
            <v>8200</v>
          </cell>
        </row>
        <row r="552">
          <cell r="E552">
            <v>48300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전력량계산"/>
      <sheetName val="1.설계기준"/>
      <sheetName val="1.3 부하산출서"/>
      <sheetName val="1.3.2세부 부하산출서"/>
      <sheetName val="1.4 변압기 용량 계산"/>
      <sheetName val="1.5 콘덴서"/>
      <sheetName val="1.6 차단기"/>
      <sheetName val="1.7 직류전원설비"/>
      <sheetName val="1.8 UPS용량 계산"/>
      <sheetName val="1.9 비상발전기용량 계산"/>
      <sheetName val="1.10 단락전류"/>
      <sheetName val="1.11 Cable(설명)-IEC"/>
      <sheetName val="나 분기회로 굵기"/>
      <sheetName val="1.11.3 전력간선 굵기"/>
      <sheetName val="프린터끝"/>
      <sheetName val="DATA1"/>
      <sheetName val="DATA"/>
      <sheetName val="장비리스트"/>
      <sheetName val="MCC제원"/>
      <sheetName val="PF"/>
      <sheetName val="허용전류-IEC DATA"/>
      <sheetName val="허용전류-IEC"/>
      <sheetName val="케이블LIST-소각시설"/>
      <sheetName val="노임단가"/>
      <sheetName val="자재단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물량산출조서"/>
      <sheetName val="인건비산출근거"/>
      <sheetName val="내역서"/>
      <sheetName val="bm(CIcable)"/>
      <sheetName val="데이타"/>
      <sheetName val="식재인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단가조사"/>
      <sheetName val="원가서"/>
      <sheetName val="계수시트"/>
      <sheetName val="원가계산서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반월시설물집계"/>
      <sheetName val="학습수목"/>
      <sheetName val="학습원내역"/>
      <sheetName val="반월관수"/>
      <sheetName val="반월수목집계"/>
      <sheetName val="총괄내역"/>
      <sheetName val="진입관수"/>
      <sheetName val="진입수목"/>
      <sheetName val="진입로내역"/>
      <sheetName val="시설물"/>
      <sheetName val="단가"/>
      <sheetName val="제방수목"/>
      <sheetName val="제방내역"/>
      <sheetName val="학습원관수"/>
      <sheetName val="유지관리"/>
      <sheetName val="식재출력용"/>
      <sheetName val="식재"/>
      <sheetName val="동화시설물집계"/>
      <sheetName val="동화천내역"/>
      <sheetName val="동화천수량집계"/>
      <sheetName val="단가조사"/>
      <sheetName val="수량산출서"/>
      <sheetName val="장비산출근거"/>
      <sheetName val="larou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수량산출"/>
      <sheetName val="자재산출"/>
      <sheetName val="수량 집계"/>
      <sheetName val="자재집계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도급"/>
      <sheetName val="COPING"/>
      <sheetName val="요율"/>
      <sheetName val="산출내역서집계표"/>
      <sheetName val="DATE"/>
      <sheetName val="소방"/>
      <sheetName val="원가계산"/>
    </sheetNames>
    <sheetDataSet>
      <sheetData sheetId="0" refreshError="1">
        <row r="9">
          <cell r="R9">
            <v>0.26</v>
          </cell>
        </row>
        <row r="20">
          <cell r="R20">
            <v>1.8</v>
          </cell>
        </row>
        <row r="37">
          <cell r="R37">
            <v>1</v>
          </cell>
        </row>
        <row r="39">
          <cell r="R39">
            <v>2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*_x0000_ÿ"/>
      <sheetName val="원가계산서"/>
      <sheetName val="총괄내역서"/>
      <sheetName val="기타경비내역서"/>
      <sheetName val="내역서"/>
      <sheetName val="일위대가총괄"/>
      <sheetName val="일위대가"/>
      <sheetName val="단가대비표"/>
      <sheetName val="단가산출"/>
      <sheetName val="99노임기준"/>
      <sheetName val="단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갑지"/>
      <sheetName val="폐기물처리공사비요율"/>
      <sheetName val="수량산출(음암)"/>
      <sheetName val="수량산출(도당)"/>
      <sheetName val="갑지 (2)"/>
      <sheetName val="99노임기준"/>
      <sheetName val="일위대가"/>
      <sheetName val="단가대비표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총괄집계표"/>
      <sheetName val="산출내역서"/>
      <sheetName val="원표 "/>
      <sheetName val="내역서"/>
      <sheetName val="일위대가목록"/>
      <sheetName val="일위대가"/>
      <sheetName val="기초일위"/>
      <sheetName val="중기목록"/>
      <sheetName val="중기단가"/>
      <sheetName val="단산"/>
      <sheetName val="재료비단가"/>
      <sheetName val="노무비단가"/>
      <sheetName val="토공량"/>
      <sheetName val="잔디량"/>
      <sheetName val="수량집계"/>
      <sheetName val="지주목수량"/>
      <sheetName val="수량산출(1)"/>
      <sheetName val="수량산출 (2)"/>
      <sheetName val="수량산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7">
          <cell r="B7">
            <v>81246</v>
          </cell>
        </row>
        <row r="8">
          <cell r="B8">
            <v>87216</v>
          </cell>
        </row>
        <row r="9">
          <cell r="B9">
            <v>53719</v>
          </cell>
        </row>
        <row r="10">
          <cell r="B10">
            <v>61857</v>
          </cell>
        </row>
        <row r="11">
          <cell r="B11">
            <v>59707</v>
          </cell>
        </row>
      </sheetData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단가산출서"/>
      <sheetName val="수목일위"/>
      <sheetName val="원가"/>
      <sheetName val="시설물일위"/>
      <sheetName val="단가"/>
      <sheetName val="노무비단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설계서"/>
      <sheetName val="설계설명서"/>
      <sheetName val="예정공정표"/>
      <sheetName val="내역서"/>
      <sheetName val="일위목록"/>
      <sheetName val="시설일위"/>
      <sheetName val="기초일위"/>
      <sheetName val="시설수량표"/>
      <sheetName val="자재단가"/>
      <sheetName val="노임단가"/>
      <sheetName val="조적공사"/>
      <sheetName val="식재기준"/>
      <sheetName val="유기질비료기준"/>
      <sheetName val="생명정사용량 (2)"/>
      <sheetName val="견적의뢰서"/>
      <sheetName val="견적"/>
      <sheetName val="기계경비개요"/>
      <sheetName val="산근목록"/>
      <sheetName val="중기비목록"/>
      <sheetName val="중기경비산출"/>
      <sheetName val="기계경비산출근거"/>
      <sheetName val="2002기계경비산출표"/>
      <sheetName val="해상장비조정원"/>
      <sheetName val="단가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호표</v>
          </cell>
          <cell r="B1" t="str">
            <v>공종</v>
          </cell>
          <cell r="C1" t="str">
            <v>규격</v>
          </cell>
          <cell r="D1" t="str">
            <v>단위</v>
          </cell>
          <cell r="E1" t="str">
            <v>합  계</v>
          </cell>
          <cell r="F1" t="str">
            <v>재료비</v>
          </cell>
          <cell r="G1" t="str">
            <v>노무비</v>
          </cell>
          <cell r="H1" t="str">
            <v>경비</v>
          </cell>
        </row>
        <row r="2">
          <cell r="A2">
            <v>1</v>
          </cell>
          <cell r="B2" t="str">
            <v>분수수조</v>
          </cell>
          <cell r="C2">
            <v>0</v>
          </cell>
          <cell r="D2" t="str">
            <v xml:space="preserve"> </v>
          </cell>
          <cell r="E2">
            <v>116099128</v>
          </cell>
          <cell r="F2">
            <v>47480906</v>
          </cell>
          <cell r="G2">
            <v>67999772</v>
          </cell>
          <cell r="H2">
            <v>618450</v>
          </cell>
        </row>
        <row r="3">
          <cell r="A3">
            <v>2</v>
          </cell>
          <cell r="B3" t="str">
            <v>화강석포장A</v>
          </cell>
          <cell r="C3" t="str">
            <v>회백색잔다듬</v>
          </cell>
          <cell r="D3" t="str">
            <v xml:space="preserve"> </v>
          </cell>
          <cell r="E3">
            <v>100390</v>
          </cell>
          <cell r="F3">
            <v>39353</v>
          </cell>
          <cell r="G3">
            <v>61037</v>
          </cell>
          <cell r="H3">
            <v>0</v>
          </cell>
        </row>
        <row r="4">
          <cell r="A4">
            <v>3</v>
          </cell>
          <cell r="B4" t="str">
            <v>화강석포장B</v>
          </cell>
          <cell r="C4" t="str">
            <v>흑색잔다듬</v>
          </cell>
          <cell r="D4" t="str">
            <v xml:space="preserve"> </v>
          </cell>
          <cell r="E4">
            <v>124590</v>
          </cell>
          <cell r="F4">
            <v>63553</v>
          </cell>
          <cell r="G4">
            <v>61037</v>
          </cell>
          <cell r="H4">
            <v>0</v>
          </cell>
        </row>
        <row r="5">
          <cell r="A5">
            <v>4</v>
          </cell>
          <cell r="B5" t="str">
            <v>화강석포장C</v>
          </cell>
          <cell r="C5" t="str">
            <v>흑색물갈기</v>
          </cell>
          <cell r="D5" t="str">
            <v xml:space="preserve"> </v>
          </cell>
          <cell r="E5">
            <v>136742</v>
          </cell>
          <cell r="F5">
            <v>71627</v>
          </cell>
          <cell r="G5">
            <v>65115</v>
          </cell>
          <cell r="H5">
            <v>0</v>
          </cell>
        </row>
        <row r="6">
          <cell r="A6">
            <v>5</v>
          </cell>
          <cell r="B6" t="str">
            <v>화강석경계석</v>
          </cell>
          <cell r="C6">
            <v>0</v>
          </cell>
          <cell r="D6" t="str">
            <v xml:space="preserve"> </v>
          </cell>
          <cell r="E6">
            <v>22157</v>
          </cell>
          <cell r="F6">
            <v>17110</v>
          </cell>
          <cell r="G6">
            <v>5047</v>
          </cell>
          <cell r="H6">
            <v>0</v>
          </cell>
        </row>
        <row r="7">
          <cell r="A7">
            <v>6</v>
          </cell>
          <cell r="B7" t="str">
            <v>화강석포장경계석</v>
          </cell>
          <cell r="C7" t="str">
            <v>재료분리용,회색</v>
          </cell>
          <cell r="D7" t="str">
            <v xml:space="preserve"> </v>
          </cell>
          <cell r="E7">
            <v>19487</v>
          </cell>
          <cell r="F7">
            <v>14440</v>
          </cell>
          <cell r="G7">
            <v>5047</v>
          </cell>
          <cell r="H7">
            <v>0</v>
          </cell>
        </row>
        <row r="8">
          <cell r="A8">
            <v>7</v>
          </cell>
          <cell r="B8" t="str">
            <v>점토블럭포장A</v>
          </cell>
          <cell r="C8" t="str">
            <v>T50</v>
          </cell>
          <cell r="D8" t="str">
            <v xml:space="preserve"> </v>
          </cell>
          <cell r="E8">
            <v>42363</v>
          </cell>
          <cell r="F8">
            <v>31485</v>
          </cell>
          <cell r="G8">
            <v>10801</v>
          </cell>
          <cell r="H8">
            <v>77</v>
          </cell>
        </row>
        <row r="9">
          <cell r="A9">
            <v>8</v>
          </cell>
          <cell r="B9" t="str">
            <v>점토블럭포장B</v>
          </cell>
          <cell r="C9" t="str">
            <v>T50</v>
          </cell>
          <cell r="D9" t="str">
            <v xml:space="preserve"> </v>
          </cell>
          <cell r="E9">
            <v>42363</v>
          </cell>
          <cell r="F9">
            <v>31485</v>
          </cell>
          <cell r="G9">
            <v>10801</v>
          </cell>
          <cell r="H9">
            <v>77</v>
          </cell>
        </row>
        <row r="10">
          <cell r="A10">
            <v>9</v>
          </cell>
          <cell r="B10" t="str">
            <v>터 파 기</v>
          </cell>
          <cell r="C10" t="str">
            <v>인력,보통토사,0~1M</v>
          </cell>
          <cell r="D10"/>
          <cell r="E10">
            <v>10136</v>
          </cell>
          <cell r="F10">
            <v>0</v>
          </cell>
          <cell r="G10">
            <v>10136</v>
          </cell>
          <cell r="H10">
            <v>0</v>
          </cell>
        </row>
        <row r="11">
          <cell r="A11">
            <v>10</v>
          </cell>
          <cell r="B11" t="str">
            <v>절    취</v>
          </cell>
          <cell r="C11" t="str">
            <v>인력,보통토사</v>
          </cell>
          <cell r="D11"/>
          <cell r="E11">
            <v>8109</v>
          </cell>
          <cell r="F11">
            <v>0</v>
          </cell>
          <cell r="G11">
            <v>8109</v>
          </cell>
          <cell r="H11">
            <v>0</v>
          </cell>
        </row>
        <row r="12">
          <cell r="A12">
            <v>11</v>
          </cell>
          <cell r="B12" t="str">
            <v>잔토처리</v>
          </cell>
          <cell r="C12" t="str">
            <v>인력,현장내</v>
          </cell>
          <cell r="D12"/>
          <cell r="E12">
            <v>10136</v>
          </cell>
          <cell r="F12">
            <v>0</v>
          </cell>
          <cell r="G12">
            <v>10136</v>
          </cell>
          <cell r="H12">
            <v>0</v>
          </cell>
        </row>
        <row r="13">
          <cell r="A13">
            <v>12</v>
          </cell>
          <cell r="B13" t="str">
            <v>되메우기 및 다짐</v>
          </cell>
          <cell r="C13" t="str">
            <v>인력</v>
          </cell>
          <cell r="D13"/>
          <cell r="E13">
            <v>10643</v>
          </cell>
          <cell r="F13">
            <v>0</v>
          </cell>
          <cell r="G13">
            <v>10643</v>
          </cell>
          <cell r="H13">
            <v>0</v>
          </cell>
        </row>
        <row r="14">
          <cell r="A14">
            <v>13</v>
          </cell>
          <cell r="B14" t="str">
            <v>되메우기</v>
          </cell>
          <cell r="C14" t="str">
            <v>인력</v>
          </cell>
          <cell r="D14"/>
          <cell r="E14">
            <v>5068</v>
          </cell>
          <cell r="F14">
            <v>0</v>
          </cell>
          <cell r="G14">
            <v>5068</v>
          </cell>
          <cell r="H14">
            <v>0</v>
          </cell>
        </row>
        <row r="15">
          <cell r="A15">
            <v>14</v>
          </cell>
          <cell r="B15" t="str">
            <v xml:space="preserve">잡석(쇄석)다짐 </v>
          </cell>
          <cell r="C15">
            <v>0</v>
          </cell>
          <cell r="D15" t="str">
            <v>0</v>
          </cell>
          <cell r="E15">
            <v>49947</v>
          </cell>
          <cell r="F15">
            <v>24100</v>
          </cell>
          <cell r="G15">
            <v>25341</v>
          </cell>
          <cell r="H15">
            <v>506</v>
          </cell>
        </row>
        <row r="16">
          <cell r="A16">
            <v>15</v>
          </cell>
          <cell r="B16" t="str">
            <v>몰     탈</v>
          </cell>
          <cell r="C16" t="str">
            <v>1:2</v>
          </cell>
          <cell r="D16"/>
          <cell r="E16">
            <v>122167</v>
          </cell>
          <cell r="F16">
            <v>71484</v>
          </cell>
          <cell r="G16">
            <v>50683</v>
          </cell>
          <cell r="H16">
            <v>0</v>
          </cell>
        </row>
        <row r="17">
          <cell r="A17">
            <v>16</v>
          </cell>
          <cell r="B17" t="str">
            <v>몰     탈</v>
          </cell>
          <cell r="C17" t="str">
            <v>1:3</v>
          </cell>
          <cell r="D17"/>
          <cell r="E17">
            <v>111596</v>
          </cell>
          <cell r="F17">
            <v>60913</v>
          </cell>
          <cell r="G17">
            <v>50683</v>
          </cell>
          <cell r="H17">
            <v>0</v>
          </cell>
        </row>
        <row r="18">
          <cell r="A18">
            <v>17</v>
          </cell>
          <cell r="B18" t="str">
            <v>레미콘타설</v>
          </cell>
          <cell r="C18" t="str">
            <v>철근</v>
          </cell>
          <cell r="D18"/>
          <cell r="E18">
            <v>30006</v>
          </cell>
          <cell r="F18">
            <v>0</v>
          </cell>
          <cell r="G18">
            <v>30006</v>
          </cell>
          <cell r="H18">
            <v>0</v>
          </cell>
        </row>
        <row r="19">
          <cell r="A19">
            <v>18</v>
          </cell>
          <cell r="B19" t="str">
            <v>레미콘타설</v>
          </cell>
          <cell r="C19" t="str">
            <v>무근</v>
          </cell>
          <cell r="D19"/>
          <cell r="E19">
            <v>27191</v>
          </cell>
          <cell r="F19">
            <v>0</v>
          </cell>
          <cell r="G19">
            <v>27191</v>
          </cell>
          <cell r="H19">
            <v>0</v>
          </cell>
        </row>
        <row r="20">
          <cell r="A20">
            <v>19</v>
          </cell>
          <cell r="B20" t="str">
            <v>합판거푸집</v>
          </cell>
          <cell r="C20" t="str">
            <v>1회,일반</v>
          </cell>
          <cell r="D20"/>
          <cell r="E20">
            <v>56378</v>
          </cell>
          <cell r="F20">
            <v>16236</v>
          </cell>
          <cell r="G20">
            <v>40142</v>
          </cell>
          <cell r="H20">
            <v>0</v>
          </cell>
        </row>
        <row r="21">
          <cell r="A21">
            <v>20</v>
          </cell>
          <cell r="B21" t="str">
            <v>합판거푸집</v>
          </cell>
          <cell r="C21" t="str">
            <v>3회,일반</v>
          </cell>
          <cell r="D21"/>
          <cell r="E21">
            <v>26390</v>
          </cell>
          <cell r="F21">
            <v>7484</v>
          </cell>
          <cell r="G21">
            <v>18906</v>
          </cell>
          <cell r="H21">
            <v>0</v>
          </cell>
        </row>
        <row r="22">
          <cell r="A22">
            <v>21</v>
          </cell>
          <cell r="B22" t="str">
            <v>합판거푸집</v>
          </cell>
          <cell r="C22" t="str">
            <v>4회,일반</v>
          </cell>
          <cell r="D22"/>
          <cell r="E22">
            <v>22566</v>
          </cell>
          <cell r="F22">
            <v>6510</v>
          </cell>
          <cell r="G22">
            <v>16056</v>
          </cell>
          <cell r="H22">
            <v>0</v>
          </cell>
        </row>
        <row r="23">
          <cell r="A23">
            <v>22</v>
          </cell>
          <cell r="B23" t="str">
            <v>합판거푸집</v>
          </cell>
          <cell r="C23" t="str">
            <v>6회,일반</v>
          </cell>
          <cell r="D23"/>
          <cell r="E23">
            <v>18478</v>
          </cell>
          <cell r="F23">
            <v>5633</v>
          </cell>
          <cell r="G23">
            <v>12845</v>
          </cell>
          <cell r="H23">
            <v>0</v>
          </cell>
        </row>
        <row r="24">
          <cell r="A24">
            <v>23</v>
          </cell>
          <cell r="B24" t="str">
            <v>원형거푸집</v>
          </cell>
          <cell r="C24" t="str">
            <v>1회,일반</v>
          </cell>
          <cell r="D24"/>
          <cell r="E24">
            <v>113401</v>
          </cell>
          <cell r="F24">
            <v>35339</v>
          </cell>
          <cell r="G24">
            <v>78062</v>
          </cell>
          <cell r="H24">
            <v>0</v>
          </cell>
        </row>
        <row r="25">
          <cell r="A25">
            <v>24</v>
          </cell>
          <cell r="B25" t="str">
            <v>원형거푸집</v>
          </cell>
          <cell r="C25" t="str">
            <v>2회,일반</v>
          </cell>
          <cell r="D25"/>
          <cell r="E25">
            <v>69200</v>
          </cell>
          <cell r="F25">
            <v>20178</v>
          </cell>
          <cell r="G25">
            <v>49022</v>
          </cell>
          <cell r="H25">
            <v>0</v>
          </cell>
        </row>
        <row r="26">
          <cell r="A26">
            <v>25</v>
          </cell>
          <cell r="B26" t="str">
            <v>원형거푸집</v>
          </cell>
          <cell r="C26" t="str">
            <v>3회,일반</v>
          </cell>
          <cell r="D26"/>
          <cell r="E26">
            <v>55043</v>
          </cell>
          <cell r="F26">
            <v>14842</v>
          </cell>
          <cell r="G26">
            <v>40201</v>
          </cell>
          <cell r="H26">
            <v>0</v>
          </cell>
        </row>
        <row r="27">
          <cell r="A27">
            <v>26</v>
          </cell>
          <cell r="B27" t="str">
            <v>철근가공조립</v>
          </cell>
          <cell r="C27" t="str">
            <v>간단</v>
          </cell>
          <cell r="D27"/>
          <cell r="E27">
            <v>417</v>
          </cell>
          <cell r="F27">
            <v>2</v>
          </cell>
          <cell r="G27">
            <v>415</v>
          </cell>
          <cell r="H27">
            <v>0</v>
          </cell>
        </row>
        <row r="28">
          <cell r="A28">
            <v>27</v>
          </cell>
          <cell r="B28" t="str">
            <v>철근가공조립</v>
          </cell>
          <cell r="C28" t="str">
            <v>보통,일반</v>
          </cell>
          <cell r="D28"/>
          <cell r="E28">
            <v>471</v>
          </cell>
          <cell r="F28">
            <v>3</v>
          </cell>
          <cell r="G28">
            <v>468</v>
          </cell>
          <cell r="H28">
            <v>0</v>
          </cell>
        </row>
        <row r="29">
          <cell r="A29">
            <v>28</v>
          </cell>
          <cell r="B29" t="str">
            <v>철근가공조립</v>
          </cell>
          <cell r="C29" t="str">
            <v>보통,소형</v>
          </cell>
          <cell r="D29"/>
          <cell r="E29">
            <v>705</v>
          </cell>
          <cell r="F29">
            <v>3</v>
          </cell>
          <cell r="G29">
            <v>702</v>
          </cell>
          <cell r="H29">
            <v>0</v>
          </cell>
        </row>
        <row r="30">
          <cell r="A30">
            <v>29</v>
          </cell>
          <cell r="B30" t="str">
            <v>철근가공조립</v>
          </cell>
          <cell r="C30" t="str">
            <v>복잡,소형</v>
          </cell>
          <cell r="D30"/>
          <cell r="E30">
            <v>777</v>
          </cell>
          <cell r="F30">
            <v>4</v>
          </cell>
          <cell r="G30">
            <v>773</v>
          </cell>
          <cell r="H30">
            <v>0</v>
          </cell>
        </row>
        <row r="31">
          <cell r="A31">
            <v>30</v>
          </cell>
          <cell r="B31" t="str">
            <v>잡철물 제작설치</v>
          </cell>
          <cell r="C31" t="str">
            <v>스텐,간단</v>
          </cell>
          <cell r="D31"/>
          <cell r="E31">
            <v>3274</v>
          </cell>
          <cell r="F31">
            <v>532</v>
          </cell>
          <cell r="G31">
            <v>2661</v>
          </cell>
          <cell r="H31">
            <v>81</v>
          </cell>
        </row>
        <row r="32">
          <cell r="A32">
            <v>31</v>
          </cell>
          <cell r="B32" t="str">
            <v>잡철물 제작설치</v>
          </cell>
          <cell r="C32" t="str">
            <v>스텐,보통</v>
          </cell>
          <cell r="D32"/>
          <cell r="E32">
            <v>3928</v>
          </cell>
          <cell r="F32">
            <v>638</v>
          </cell>
          <cell r="G32">
            <v>3193</v>
          </cell>
          <cell r="H32">
            <v>97</v>
          </cell>
        </row>
        <row r="33">
          <cell r="A33">
            <v>32</v>
          </cell>
          <cell r="B33" t="str">
            <v>잡철물 제작설치</v>
          </cell>
          <cell r="C33" t="str">
            <v>스텐,복잡</v>
          </cell>
          <cell r="D33"/>
          <cell r="E33">
            <v>4582</v>
          </cell>
          <cell r="F33">
            <v>744</v>
          </cell>
          <cell r="G33">
            <v>3725</v>
          </cell>
          <cell r="H33">
            <v>113</v>
          </cell>
        </row>
        <row r="34">
          <cell r="A34">
            <v>33</v>
          </cell>
          <cell r="B34" t="str">
            <v>와이어메시바닥깔기</v>
          </cell>
          <cell r="C34" t="str">
            <v>#8,150x150</v>
          </cell>
          <cell r="D34"/>
          <cell r="E34">
            <v>1834</v>
          </cell>
          <cell r="F34">
            <v>708</v>
          </cell>
          <cell r="G34">
            <v>1126</v>
          </cell>
          <cell r="H34">
            <v>0</v>
          </cell>
        </row>
        <row r="35">
          <cell r="A35">
            <v>34</v>
          </cell>
          <cell r="B35" t="str">
            <v>판석붙임(바닥)</v>
          </cell>
          <cell r="C35" t="str">
            <v>습식</v>
          </cell>
          <cell r="D35"/>
          <cell r="E35">
            <v>58808</v>
          </cell>
          <cell r="F35">
            <v>0</v>
          </cell>
          <cell r="G35">
            <v>58808</v>
          </cell>
          <cell r="H35">
            <v>0</v>
          </cell>
        </row>
        <row r="36">
          <cell r="A36">
            <v>35</v>
          </cell>
          <cell r="B36" t="str">
            <v>판석붙임(벽)</v>
          </cell>
          <cell r="C36" t="str">
            <v>습식</v>
          </cell>
          <cell r="D36"/>
          <cell r="E36">
            <v>76984</v>
          </cell>
          <cell r="F36">
            <v>0</v>
          </cell>
          <cell r="G36">
            <v>76984</v>
          </cell>
          <cell r="H36">
            <v>0</v>
          </cell>
        </row>
        <row r="37">
          <cell r="A37">
            <v>36</v>
          </cell>
          <cell r="B37" t="str">
            <v>비닐양생</v>
          </cell>
          <cell r="C37" t="str">
            <v xml:space="preserve"> </v>
          </cell>
          <cell r="D37"/>
          <cell r="E37">
            <v>1919</v>
          </cell>
          <cell r="F37">
            <v>1717</v>
          </cell>
          <cell r="G37">
            <v>202</v>
          </cell>
          <cell r="H37">
            <v>0</v>
          </cell>
        </row>
        <row r="38">
          <cell r="A38">
            <v>37</v>
          </cell>
          <cell r="B38" t="str">
            <v>시멘트액체방수</v>
          </cell>
          <cell r="C38" t="str">
            <v>C종,2차</v>
          </cell>
          <cell r="D38"/>
          <cell r="E38">
            <v>14504</v>
          </cell>
          <cell r="F38">
            <v>1571</v>
          </cell>
          <cell r="G38">
            <v>12933</v>
          </cell>
          <cell r="H38">
            <v>0</v>
          </cell>
        </row>
        <row r="39">
          <cell r="A39" t="str">
            <v>산근#7</v>
          </cell>
          <cell r="B39" t="str">
            <v>지반다짐</v>
          </cell>
          <cell r="C39" t="str">
            <v>진동로울러4.4ton,4회</v>
          </cell>
          <cell r="D39" t="str">
            <v>㎡</v>
          </cell>
          <cell r="E39">
            <v>233</v>
          </cell>
          <cell r="F39">
            <v>19</v>
          </cell>
          <cell r="G39">
            <v>171</v>
          </cell>
          <cell r="H39">
            <v>43</v>
          </cell>
        </row>
        <row r="40">
          <cell r="A40" t="str">
            <v>산근#8</v>
          </cell>
          <cell r="B40" t="str">
            <v>포장표면다짐</v>
          </cell>
          <cell r="C40" t="str">
            <v>플레이트콤팩터1.5ton,1회</v>
          </cell>
          <cell r="D40" t="str">
            <v>㎡</v>
          </cell>
          <cell r="E40">
            <v>53</v>
          </cell>
          <cell r="F40">
            <v>5</v>
          </cell>
          <cell r="G40">
            <v>46</v>
          </cell>
          <cell r="H40">
            <v>2</v>
          </cell>
        </row>
        <row r="41">
          <cell r="A41" t="str">
            <v>산근#2</v>
          </cell>
          <cell r="B41" t="str">
            <v>절취및상차(토사)</v>
          </cell>
          <cell r="C41" t="str">
            <v>백호우 0.7 ㎥</v>
          </cell>
          <cell r="D41" t="str">
            <v xml:space="preserve"> ㎥</v>
          </cell>
          <cell r="E41">
            <v>866</v>
          </cell>
          <cell r="F41">
            <v>159</v>
          </cell>
          <cell r="G41">
            <v>432</v>
          </cell>
          <cell r="H41">
            <v>275</v>
          </cell>
        </row>
        <row r="42">
          <cell r="A42" t="str">
            <v>산근#4</v>
          </cell>
          <cell r="B42" t="str">
            <v>잔토처리(기계)</v>
          </cell>
          <cell r="C42" t="str">
            <v>사토,DT15t+BD19t</v>
          </cell>
          <cell r="D42" t="str">
            <v>㎥</v>
          </cell>
          <cell r="E42">
            <v>663</v>
          </cell>
          <cell r="F42">
            <v>259</v>
          </cell>
          <cell r="G42">
            <v>220</v>
          </cell>
          <cell r="H42">
            <v>184</v>
          </cell>
        </row>
        <row r="43">
          <cell r="A43" t="str">
            <v>산근#5</v>
          </cell>
          <cell r="B43" t="str">
            <v>되메우기(기계+인력)</v>
          </cell>
          <cell r="C43" t="str">
            <v>백호우 0.4㎥(80:20)</v>
          </cell>
          <cell r="D43" t="str">
            <v>㎥</v>
          </cell>
          <cell r="E43">
            <v>1736</v>
          </cell>
          <cell r="F43">
            <v>131</v>
          </cell>
          <cell r="G43">
            <v>1431</v>
          </cell>
          <cell r="H43">
            <v>174</v>
          </cell>
        </row>
        <row r="44">
          <cell r="B44"/>
          <cell r="C44"/>
          <cell r="D44"/>
          <cell r="E44"/>
          <cell r="F44"/>
          <cell r="G44"/>
          <cell r="H44"/>
        </row>
        <row r="45">
          <cell r="B45"/>
          <cell r="C45"/>
          <cell r="D45"/>
          <cell r="E45"/>
          <cell r="F45"/>
          <cell r="G45"/>
          <cell r="H45"/>
        </row>
        <row r="46">
          <cell r="B46"/>
          <cell r="C46"/>
          <cell r="D46"/>
          <cell r="E46"/>
          <cell r="F46"/>
          <cell r="G46"/>
          <cell r="H46"/>
        </row>
        <row r="47">
          <cell r="B47"/>
          <cell r="C47"/>
          <cell r="D47"/>
          <cell r="E47"/>
          <cell r="F47"/>
          <cell r="G47"/>
          <cell r="H47"/>
        </row>
        <row r="48">
          <cell r="B48"/>
          <cell r="D48"/>
        </row>
        <row r="52">
          <cell r="G52" t="str">
            <v xml:space="preserve"> </v>
          </cell>
        </row>
        <row r="53">
          <cell r="G53" t="str">
            <v xml:space="preserve"> </v>
          </cell>
        </row>
        <row r="54">
          <cell r="G54" t="str">
            <v xml:space="preserve"> </v>
          </cell>
        </row>
        <row r="55">
          <cell r="G55" t="str">
            <v xml:space="preserve"> </v>
          </cell>
        </row>
        <row r="56">
          <cell r="G56" t="str">
            <v xml:space="preserve"> </v>
          </cell>
        </row>
        <row r="57">
          <cell r="G57" t="str">
            <v xml:space="preserve"> </v>
          </cell>
        </row>
        <row r="58">
          <cell r="G58" t="str">
            <v xml:space="preserve"> </v>
          </cell>
        </row>
        <row r="59">
          <cell r="G59" t="str">
            <v xml:space="preserve"> </v>
          </cell>
        </row>
        <row r="60">
          <cell r="G60" t="str">
            <v xml:space="preserve"> </v>
          </cell>
        </row>
        <row r="61">
          <cell r="G61" t="str">
            <v xml:space="preserve"> 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단가"/>
      <sheetName val="노임단가"/>
      <sheetName val="수목단가"/>
      <sheetName val="시설수량표"/>
      <sheetName val="식재수량표"/>
      <sheetName val="자재단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S01"/>
      <sheetName val="S02"/>
      <sheetName val="S03"/>
      <sheetName val="S04"/>
      <sheetName val="S05"/>
      <sheetName val="SS1"/>
      <sheetName val="SS2"/>
      <sheetName val="SS3"/>
      <sheetName val="SS4"/>
      <sheetName val="SS5"/>
      <sheetName val="T3"/>
      <sheetName val="T4"/>
      <sheetName val="합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"/>
      <sheetName val="설계예산서"/>
      <sheetName val="기초목록"/>
      <sheetName val="일위대가(시설물)"/>
      <sheetName val="단가(자재)"/>
      <sheetName val="단가(노임)"/>
      <sheetName val="산근"/>
      <sheetName val="목록"/>
      <sheetName val="기준"/>
      <sheetName val="중기"/>
      <sheetName val="시간"/>
    </sheetNames>
    <sheetDataSet>
      <sheetData sheetId="0"/>
      <sheetData sheetId="1"/>
      <sheetData sheetId="2">
        <row r="4">
          <cell r="D4" t="str">
            <v>느티나무H4.5xR20</v>
          </cell>
          <cell r="E4">
            <v>1</v>
          </cell>
          <cell r="F4" t="str">
            <v>주</v>
          </cell>
          <cell r="G4">
            <v>1070767</v>
          </cell>
          <cell r="H4">
            <v>1070767</v>
          </cell>
          <cell r="I4">
            <v>124767</v>
          </cell>
          <cell r="J4">
            <v>124767</v>
          </cell>
          <cell r="K4">
            <v>946000</v>
          </cell>
          <cell r="L4">
            <v>946000</v>
          </cell>
          <cell r="M4">
            <v>0</v>
          </cell>
          <cell r="N4">
            <v>0</v>
          </cell>
        </row>
        <row r="5">
          <cell r="D5" t="str">
            <v>루브라참나무H4.0xR15</v>
          </cell>
          <cell r="E5">
            <v>1</v>
          </cell>
          <cell r="F5" t="str">
            <v>주</v>
          </cell>
          <cell r="G5">
            <v>406484</v>
          </cell>
          <cell r="H5">
            <v>406484</v>
          </cell>
          <cell r="I5">
            <v>86384</v>
          </cell>
          <cell r="J5">
            <v>86384</v>
          </cell>
          <cell r="K5">
            <v>320100</v>
          </cell>
          <cell r="L5">
            <v>320100</v>
          </cell>
          <cell r="M5">
            <v>0</v>
          </cell>
          <cell r="N5">
            <v>0</v>
          </cell>
        </row>
        <row r="6">
          <cell r="D6" t="str">
            <v>쥐똥나무H1.0xW0.3</v>
          </cell>
          <cell r="E6">
            <v>1</v>
          </cell>
          <cell r="F6" t="str">
            <v>주</v>
          </cell>
          <cell r="G6">
            <v>6179</v>
          </cell>
          <cell r="H6">
            <v>6179</v>
          </cell>
          <cell r="I6">
            <v>4969</v>
          </cell>
          <cell r="J6">
            <v>4969</v>
          </cell>
          <cell r="K6">
            <v>1210</v>
          </cell>
          <cell r="L6">
            <v>1210</v>
          </cell>
          <cell r="M6">
            <v>0</v>
          </cell>
          <cell r="N6">
            <v>0</v>
          </cell>
        </row>
        <row r="7">
          <cell r="D7" t="str">
            <v>자연석쌓기50x60x70</v>
          </cell>
          <cell r="E7">
            <v>1</v>
          </cell>
          <cell r="F7" t="str">
            <v>ton</v>
          </cell>
          <cell r="G7">
            <v>197306</v>
          </cell>
          <cell r="H7">
            <v>197306</v>
          </cell>
          <cell r="I7">
            <v>89648</v>
          </cell>
          <cell r="J7">
            <v>89648</v>
          </cell>
          <cell r="K7">
            <v>96267</v>
          </cell>
          <cell r="L7">
            <v>96267</v>
          </cell>
          <cell r="M7">
            <v>11391</v>
          </cell>
          <cell r="N7">
            <v>11391</v>
          </cell>
        </row>
        <row r="8">
          <cell r="D8" t="str">
            <v>롤잔디한지형</v>
          </cell>
          <cell r="E8">
            <v>1</v>
          </cell>
          <cell r="F8" t="str">
            <v>m2</v>
          </cell>
          <cell r="G8">
            <v>29496</v>
          </cell>
          <cell r="H8">
            <v>29496</v>
          </cell>
          <cell r="I8">
            <v>6946</v>
          </cell>
          <cell r="J8">
            <v>6946</v>
          </cell>
          <cell r="K8">
            <v>22550</v>
          </cell>
          <cell r="L8">
            <v>22550</v>
          </cell>
          <cell r="M8">
            <v>0</v>
          </cell>
          <cell r="N8">
            <v>0</v>
          </cell>
        </row>
        <row r="9">
          <cell r="D9" t="str">
            <v>부직포부설(두께0.5mm이상)</v>
          </cell>
          <cell r="E9">
            <v>1</v>
          </cell>
          <cell r="F9" t="str">
            <v>m2</v>
          </cell>
          <cell r="G9">
            <v>1383</v>
          </cell>
          <cell r="H9">
            <v>1383</v>
          </cell>
          <cell r="I9">
            <v>228</v>
          </cell>
          <cell r="J9">
            <v>228</v>
          </cell>
          <cell r="K9">
            <v>1155</v>
          </cell>
          <cell r="L9">
            <v>1155</v>
          </cell>
          <cell r="M9">
            <v>0</v>
          </cell>
          <cell r="N9">
            <v>0</v>
          </cell>
        </row>
        <row r="10">
          <cell r="D10" t="str">
            <v>사질양토인공지반</v>
          </cell>
          <cell r="E10">
            <v>1</v>
          </cell>
          <cell r="F10" t="str">
            <v>m3</v>
          </cell>
          <cell r="G10">
            <v>18328</v>
          </cell>
          <cell r="H10">
            <v>18328</v>
          </cell>
          <cell r="I10">
            <v>5068</v>
          </cell>
          <cell r="J10">
            <v>5068</v>
          </cell>
          <cell r="K10">
            <v>13260</v>
          </cell>
          <cell r="L10">
            <v>13260</v>
          </cell>
          <cell r="M10">
            <v>0</v>
          </cell>
          <cell r="N10">
            <v>0</v>
          </cell>
        </row>
        <row r="11">
          <cell r="D11" t="str">
            <v>인공토포설인공지반</v>
          </cell>
          <cell r="E11">
            <v>1</v>
          </cell>
          <cell r="F11" t="str">
            <v>m3</v>
          </cell>
          <cell r="G11">
            <v>110998</v>
          </cell>
          <cell r="H11">
            <v>110998</v>
          </cell>
          <cell r="I11">
            <v>5068</v>
          </cell>
          <cell r="J11">
            <v>5068</v>
          </cell>
          <cell r="K11">
            <v>105930</v>
          </cell>
          <cell r="L11">
            <v>105930</v>
          </cell>
          <cell r="M11">
            <v>0</v>
          </cell>
          <cell r="N11">
            <v>0</v>
          </cell>
        </row>
        <row r="12">
          <cell r="D12" t="str">
            <v>투수펫1000x300x30</v>
          </cell>
          <cell r="E12">
            <v>1</v>
          </cell>
          <cell r="F12" t="str">
            <v>m2</v>
          </cell>
          <cell r="G12">
            <v>10392</v>
          </cell>
          <cell r="H12">
            <v>10392</v>
          </cell>
          <cell r="I12">
            <v>228</v>
          </cell>
          <cell r="J12">
            <v>228</v>
          </cell>
          <cell r="K12">
            <v>10164</v>
          </cell>
          <cell r="L12">
            <v>10164</v>
          </cell>
          <cell r="M12">
            <v>0</v>
          </cell>
          <cell r="N12">
            <v>0</v>
          </cell>
        </row>
        <row r="13">
          <cell r="D13" t="str">
            <v>토사절취인력,보통토사</v>
          </cell>
          <cell r="E13">
            <v>1</v>
          </cell>
          <cell r="F13" t="str">
            <v>m3</v>
          </cell>
          <cell r="G13">
            <v>8109</v>
          </cell>
          <cell r="H13">
            <v>8109</v>
          </cell>
          <cell r="I13">
            <v>8109</v>
          </cell>
          <cell r="J13">
            <v>8109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D14" t="str">
            <v>잔토처리인력</v>
          </cell>
          <cell r="E14">
            <v>1</v>
          </cell>
          <cell r="F14" t="str">
            <v>m3</v>
          </cell>
          <cell r="G14">
            <v>10136</v>
          </cell>
          <cell r="H14">
            <v>10136</v>
          </cell>
          <cell r="I14">
            <v>10136</v>
          </cell>
          <cell r="J14">
            <v>10136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D15" t="str">
            <v>몰탈1:3</v>
          </cell>
          <cell r="E15">
            <v>1</v>
          </cell>
          <cell r="F15" t="str">
            <v>m3</v>
          </cell>
          <cell r="G15">
            <v>124703</v>
          </cell>
          <cell r="H15">
            <v>124703</v>
          </cell>
          <cell r="I15">
            <v>50683</v>
          </cell>
          <cell r="J15">
            <v>50683</v>
          </cell>
          <cell r="K15">
            <v>74020</v>
          </cell>
          <cell r="L15">
            <v>74020</v>
          </cell>
          <cell r="M15">
            <v>0</v>
          </cell>
          <cell r="N15">
            <v>0</v>
          </cell>
        </row>
        <row r="16">
          <cell r="D16" t="str">
            <v xml:space="preserve">자갈부설 </v>
          </cell>
          <cell r="E16">
            <v>1</v>
          </cell>
          <cell r="F16" t="str">
            <v>m3</v>
          </cell>
          <cell r="G16">
            <v>30136</v>
          </cell>
          <cell r="H16">
            <v>30136</v>
          </cell>
          <cell r="I16">
            <v>10136</v>
          </cell>
          <cell r="J16">
            <v>10136</v>
          </cell>
          <cell r="K16">
            <v>20000</v>
          </cell>
          <cell r="L16">
            <v>20000</v>
          </cell>
          <cell r="M16">
            <v>0</v>
          </cell>
          <cell r="N16">
            <v>0</v>
          </cell>
        </row>
        <row r="17">
          <cell r="D17" t="str">
            <v>콘크리트타설무근</v>
          </cell>
          <cell r="E17">
            <v>1</v>
          </cell>
          <cell r="F17" t="str">
            <v>m3</v>
          </cell>
          <cell r="G17">
            <v>27191</v>
          </cell>
          <cell r="H17">
            <v>27191</v>
          </cell>
          <cell r="I17">
            <v>27191</v>
          </cell>
          <cell r="J17">
            <v>27191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D18" t="str">
            <v>콘크리트타설철근</v>
          </cell>
          <cell r="E18">
            <v>1</v>
          </cell>
          <cell r="F18" t="str">
            <v>m3</v>
          </cell>
          <cell r="G18">
            <v>30006</v>
          </cell>
          <cell r="H18">
            <v>30006</v>
          </cell>
          <cell r="I18">
            <v>30006</v>
          </cell>
          <cell r="J18">
            <v>30006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D19" t="str">
            <v>철근가공조립간단</v>
          </cell>
          <cell r="E19">
            <v>1</v>
          </cell>
          <cell r="F19" t="str">
            <v>m3</v>
          </cell>
          <cell r="G19">
            <v>415397</v>
          </cell>
          <cell r="H19">
            <v>415397</v>
          </cell>
          <cell r="I19">
            <v>415397</v>
          </cell>
          <cell r="J19">
            <v>415397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D20" t="str">
            <v>터파기0~1m 인력,토사</v>
          </cell>
          <cell r="E20">
            <v>1</v>
          </cell>
          <cell r="F20" t="str">
            <v>m3</v>
          </cell>
          <cell r="G20">
            <v>10136</v>
          </cell>
          <cell r="H20">
            <v>10136</v>
          </cell>
          <cell r="I20">
            <v>10136</v>
          </cell>
          <cell r="J20">
            <v>10136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D21" t="str">
            <v>되메우기 및 다짐인력</v>
          </cell>
          <cell r="E21">
            <v>1</v>
          </cell>
          <cell r="F21" t="str">
            <v>m3</v>
          </cell>
          <cell r="G21">
            <v>10643</v>
          </cell>
          <cell r="H21">
            <v>10643</v>
          </cell>
          <cell r="I21">
            <v>10643</v>
          </cell>
          <cell r="J21">
            <v>10643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D22" t="str">
            <v>모래포설인력</v>
          </cell>
          <cell r="E22">
            <v>1</v>
          </cell>
          <cell r="F22" t="str">
            <v>m2</v>
          </cell>
          <cell r="G22">
            <v>1205</v>
          </cell>
          <cell r="H22">
            <v>1205</v>
          </cell>
          <cell r="I22">
            <v>405</v>
          </cell>
          <cell r="J22">
            <v>405</v>
          </cell>
          <cell r="K22">
            <v>800</v>
          </cell>
          <cell r="L22">
            <v>800</v>
          </cell>
          <cell r="M22">
            <v>0</v>
          </cell>
          <cell r="N22">
            <v>0</v>
          </cell>
        </row>
        <row r="23">
          <cell r="D23" t="str">
            <v>잡석다짐인력</v>
          </cell>
          <cell r="E23">
            <v>1</v>
          </cell>
          <cell r="F23" t="str">
            <v>m3</v>
          </cell>
          <cell r="G23">
            <v>30409</v>
          </cell>
          <cell r="H23">
            <v>30409</v>
          </cell>
          <cell r="I23">
            <v>30409</v>
          </cell>
          <cell r="J23">
            <v>30409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D24" t="str">
            <v>합판거푸집1회사용</v>
          </cell>
          <cell r="E24">
            <v>1</v>
          </cell>
          <cell r="F24" t="str">
            <v>m2</v>
          </cell>
          <cell r="G24">
            <v>57062</v>
          </cell>
          <cell r="H24">
            <v>57062</v>
          </cell>
          <cell r="I24">
            <v>37297</v>
          </cell>
          <cell r="J24">
            <v>37297</v>
          </cell>
          <cell r="K24">
            <v>19765</v>
          </cell>
          <cell r="L24">
            <v>19765</v>
          </cell>
          <cell r="M24">
            <v>0</v>
          </cell>
          <cell r="N24">
            <v>0</v>
          </cell>
        </row>
        <row r="25">
          <cell r="D25" t="str">
            <v>합판거푸집6회</v>
          </cell>
          <cell r="E25">
            <v>1</v>
          </cell>
          <cell r="F25" t="str">
            <v>m2</v>
          </cell>
          <cell r="G25">
            <v>18793</v>
          </cell>
          <cell r="H25">
            <v>18793</v>
          </cell>
          <cell r="I25">
            <v>11935</v>
          </cell>
          <cell r="J25">
            <v>11935</v>
          </cell>
          <cell r="K25">
            <v>6858</v>
          </cell>
          <cell r="L25">
            <v>6858</v>
          </cell>
          <cell r="M25">
            <v>0</v>
          </cell>
          <cell r="N25">
            <v>0</v>
          </cell>
        </row>
        <row r="26">
          <cell r="D26" t="str">
            <v>합판거푸집4회</v>
          </cell>
          <cell r="E26">
            <v>1</v>
          </cell>
          <cell r="F26" t="str">
            <v>m2</v>
          </cell>
          <cell r="G26">
            <v>22843</v>
          </cell>
          <cell r="H26">
            <v>22843</v>
          </cell>
          <cell r="I26">
            <v>14918</v>
          </cell>
          <cell r="J26">
            <v>14918</v>
          </cell>
          <cell r="K26">
            <v>7925</v>
          </cell>
          <cell r="L26">
            <v>7925</v>
          </cell>
          <cell r="M26">
            <v>0</v>
          </cell>
          <cell r="N26">
            <v>0</v>
          </cell>
        </row>
        <row r="27">
          <cell r="D27" t="str">
            <v>합판거푸집2회</v>
          </cell>
          <cell r="E27">
            <v>1</v>
          </cell>
          <cell r="F27" t="str">
            <v>m2</v>
          </cell>
          <cell r="G27">
            <v>33118</v>
          </cell>
          <cell r="H27">
            <v>33118</v>
          </cell>
          <cell r="I27">
            <v>21259</v>
          </cell>
          <cell r="J27">
            <v>21259</v>
          </cell>
          <cell r="K27">
            <v>11859</v>
          </cell>
          <cell r="L27">
            <v>11859</v>
          </cell>
          <cell r="M27">
            <v>0</v>
          </cell>
          <cell r="N27">
            <v>0</v>
          </cell>
        </row>
        <row r="28">
          <cell r="D28" t="str">
            <v>부직포부설(1.5T/M)</v>
          </cell>
          <cell r="E28">
            <v>1</v>
          </cell>
          <cell r="F28" t="str">
            <v>m2</v>
          </cell>
          <cell r="G28">
            <v>1383</v>
          </cell>
          <cell r="H28">
            <v>1383</v>
          </cell>
          <cell r="I28">
            <v>228</v>
          </cell>
          <cell r="J28">
            <v>228</v>
          </cell>
          <cell r="K28">
            <v>1155</v>
          </cell>
          <cell r="L28">
            <v>1155</v>
          </cell>
          <cell r="M28">
            <v>0</v>
          </cell>
          <cell r="N28">
            <v>0</v>
          </cell>
        </row>
        <row r="29">
          <cell r="D29" t="str">
            <v>슬래이트판석포장T15~25</v>
          </cell>
          <cell r="E29">
            <v>1</v>
          </cell>
          <cell r="F29" t="str">
            <v>m2</v>
          </cell>
          <cell r="G29">
            <v>138123</v>
          </cell>
          <cell r="H29">
            <v>138123</v>
          </cell>
          <cell r="I29">
            <v>67594</v>
          </cell>
          <cell r="J29">
            <v>67594</v>
          </cell>
          <cell r="K29">
            <v>70529</v>
          </cell>
          <cell r="L29">
            <v>70529</v>
          </cell>
          <cell r="M29">
            <v>0</v>
          </cell>
          <cell r="N29">
            <v>0</v>
          </cell>
        </row>
        <row r="30">
          <cell r="D30" t="str">
            <v>침목놓기1250x240x150</v>
          </cell>
          <cell r="E30">
            <v>1</v>
          </cell>
          <cell r="F30" t="str">
            <v>m2</v>
          </cell>
          <cell r="G30">
            <v>40933</v>
          </cell>
          <cell r="H30">
            <v>40933</v>
          </cell>
          <cell r="I30">
            <v>11954</v>
          </cell>
          <cell r="J30">
            <v>11954</v>
          </cell>
          <cell r="K30">
            <v>28979</v>
          </cell>
          <cell r="L30">
            <v>28979</v>
          </cell>
          <cell r="M30">
            <v>0</v>
          </cell>
          <cell r="N30">
            <v>0</v>
          </cell>
        </row>
        <row r="31">
          <cell r="D31" t="str">
            <v>재료분리석100x100x1000</v>
          </cell>
          <cell r="E31">
            <v>1</v>
          </cell>
          <cell r="F31" t="str">
            <v>m</v>
          </cell>
          <cell r="G31">
            <v>25768</v>
          </cell>
          <cell r="H31">
            <v>25768</v>
          </cell>
          <cell r="I31">
            <v>13757</v>
          </cell>
          <cell r="J31">
            <v>13757</v>
          </cell>
          <cell r="K31">
            <v>12011</v>
          </cell>
          <cell r="L31">
            <v>12011</v>
          </cell>
          <cell r="M31">
            <v>0</v>
          </cell>
          <cell r="N31">
            <v>0</v>
          </cell>
        </row>
        <row r="32">
          <cell r="D32" t="str">
            <v>화강석경계석150x150x1000</v>
          </cell>
          <cell r="E32">
            <v>1</v>
          </cell>
          <cell r="F32" t="str">
            <v>m</v>
          </cell>
          <cell r="G32">
            <v>31699</v>
          </cell>
          <cell r="H32">
            <v>31699</v>
          </cell>
          <cell r="I32">
            <v>13966</v>
          </cell>
          <cell r="J32">
            <v>13966</v>
          </cell>
          <cell r="K32">
            <v>17733</v>
          </cell>
          <cell r="L32">
            <v>17733</v>
          </cell>
          <cell r="M32">
            <v>0</v>
          </cell>
          <cell r="N32">
            <v>0</v>
          </cell>
        </row>
        <row r="33">
          <cell r="D33" t="str">
            <v>화강석경계석150x250x1000</v>
          </cell>
          <cell r="E33">
            <v>1</v>
          </cell>
          <cell r="F33" t="str">
            <v>m</v>
          </cell>
          <cell r="G33">
            <v>51506</v>
          </cell>
          <cell r="H33">
            <v>51506</v>
          </cell>
          <cell r="I33">
            <v>13222</v>
          </cell>
          <cell r="J33">
            <v>13222</v>
          </cell>
          <cell r="K33">
            <v>38284</v>
          </cell>
          <cell r="L33">
            <v>38284</v>
          </cell>
          <cell r="M33">
            <v>0</v>
          </cell>
          <cell r="N33">
            <v>0</v>
          </cell>
        </row>
        <row r="34">
          <cell r="D34" t="str">
            <v>화강석경계석200x250x1000</v>
          </cell>
          <cell r="E34">
            <v>1</v>
          </cell>
          <cell r="F34" t="str">
            <v>m</v>
          </cell>
          <cell r="G34">
            <v>62553</v>
          </cell>
          <cell r="H34">
            <v>62553</v>
          </cell>
          <cell r="I34">
            <v>28839</v>
          </cell>
          <cell r="J34">
            <v>28839</v>
          </cell>
          <cell r="K34">
            <v>33714</v>
          </cell>
          <cell r="L34">
            <v>33714</v>
          </cell>
          <cell r="M34">
            <v>0</v>
          </cell>
          <cell r="N34">
            <v>0</v>
          </cell>
        </row>
        <row r="35">
          <cell r="D35" t="str">
            <v>트랜치AW300</v>
          </cell>
          <cell r="E35">
            <v>1</v>
          </cell>
          <cell r="F35" t="str">
            <v>m</v>
          </cell>
          <cell r="G35">
            <v>218585</v>
          </cell>
          <cell r="H35">
            <v>218585</v>
          </cell>
          <cell r="I35">
            <v>57363</v>
          </cell>
          <cell r="J35">
            <v>57363</v>
          </cell>
          <cell r="K35">
            <v>161222</v>
          </cell>
          <cell r="L35">
            <v>161222</v>
          </cell>
          <cell r="M35">
            <v>0</v>
          </cell>
          <cell r="N35">
            <v>0</v>
          </cell>
        </row>
        <row r="36">
          <cell r="D36" t="str">
            <v>트렌치BW300</v>
          </cell>
          <cell r="E36">
            <v>1</v>
          </cell>
          <cell r="F36" t="str">
            <v>m</v>
          </cell>
          <cell r="G36">
            <v>161936</v>
          </cell>
          <cell r="H36">
            <v>161936</v>
          </cell>
          <cell r="I36">
            <v>16943</v>
          </cell>
          <cell r="J36">
            <v>16943</v>
          </cell>
          <cell r="K36">
            <v>144993</v>
          </cell>
          <cell r="L36">
            <v>144993</v>
          </cell>
          <cell r="M36">
            <v>0</v>
          </cell>
          <cell r="N36">
            <v>0</v>
          </cell>
        </row>
        <row r="37">
          <cell r="D37" t="str">
            <v>점토벽돌포장230x114x60</v>
          </cell>
          <cell r="E37">
            <v>1</v>
          </cell>
          <cell r="F37" t="str">
            <v>m2</v>
          </cell>
          <cell r="G37">
            <v>50063</v>
          </cell>
          <cell r="H37">
            <v>50063</v>
          </cell>
          <cell r="I37">
            <v>15105</v>
          </cell>
          <cell r="J37">
            <v>15105</v>
          </cell>
          <cell r="K37">
            <v>34958</v>
          </cell>
          <cell r="L37">
            <v>34958</v>
          </cell>
          <cell r="M37">
            <v>0</v>
          </cell>
          <cell r="N37">
            <v>0</v>
          </cell>
        </row>
        <row r="38">
          <cell r="D38" t="str">
            <v>점토벽돌포장철거230x114x60</v>
          </cell>
          <cell r="E38">
            <v>1</v>
          </cell>
          <cell r="F38" t="str">
            <v>m2</v>
          </cell>
          <cell r="G38">
            <v>10212</v>
          </cell>
          <cell r="H38">
            <v>10212</v>
          </cell>
          <cell r="I38">
            <v>10212</v>
          </cell>
          <cell r="J38">
            <v>10212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D39" t="str">
            <v>집수정1200x1200</v>
          </cell>
          <cell r="E39">
            <v>1</v>
          </cell>
          <cell r="F39" t="str">
            <v>EA</v>
          </cell>
          <cell r="G39">
            <v>486702</v>
          </cell>
          <cell r="H39">
            <v>486702</v>
          </cell>
          <cell r="I39">
            <v>251719</v>
          </cell>
          <cell r="J39">
            <v>251719</v>
          </cell>
          <cell r="K39">
            <v>234983</v>
          </cell>
          <cell r="L39">
            <v>234983</v>
          </cell>
          <cell r="M39">
            <v>0</v>
          </cell>
          <cell r="N39">
            <v>0</v>
          </cell>
        </row>
        <row r="40">
          <cell r="D40" t="e">
            <v>#VALUE!</v>
          </cell>
        </row>
        <row r="41">
          <cell r="D41" t="str">
            <v>콘크리트깨기무근구조물</v>
          </cell>
          <cell r="E41">
            <v>1</v>
          </cell>
          <cell r="F41" t="str">
            <v>m3</v>
          </cell>
          <cell r="G41">
            <v>58890</v>
          </cell>
          <cell r="H41">
            <v>58890</v>
          </cell>
          <cell r="I41">
            <v>48530</v>
          </cell>
          <cell r="J41">
            <v>48530</v>
          </cell>
          <cell r="K41">
            <v>5172</v>
          </cell>
          <cell r="L41">
            <v>5172</v>
          </cell>
          <cell r="M41">
            <v>5188</v>
          </cell>
          <cell r="N41">
            <v>5188</v>
          </cell>
        </row>
        <row r="42">
          <cell r="D42" t="str">
            <v>콘크리트깨기철근구조물</v>
          </cell>
          <cell r="E42">
            <v>1</v>
          </cell>
          <cell r="F42" t="str">
            <v>m3</v>
          </cell>
          <cell r="G42">
            <v>59779</v>
          </cell>
          <cell r="H42">
            <v>59779</v>
          </cell>
          <cell r="I42">
            <v>38136</v>
          </cell>
          <cell r="J42">
            <v>38136</v>
          </cell>
          <cell r="K42">
            <v>10028</v>
          </cell>
          <cell r="L42">
            <v>10028</v>
          </cell>
          <cell r="M42">
            <v>11615</v>
          </cell>
          <cell r="N42">
            <v>11615</v>
          </cell>
        </row>
        <row r="43">
          <cell r="D43" t="str">
            <v>포장절단아스팔트</v>
          </cell>
          <cell r="E43">
            <v>1</v>
          </cell>
          <cell r="F43" t="str">
            <v>m</v>
          </cell>
          <cell r="G43">
            <v>1673</v>
          </cell>
          <cell r="H43">
            <v>1673</v>
          </cell>
          <cell r="I43">
            <v>837</v>
          </cell>
          <cell r="J43">
            <v>837</v>
          </cell>
          <cell r="K43">
            <v>785</v>
          </cell>
          <cell r="L43">
            <v>785</v>
          </cell>
          <cell r="M43">
            <v>51</v>
          </cell>
          <cell r="N43">
            <v>51</v>
          </cell>
        </row>
        <row r="44">
          <cell r="D44" t="str">
            <v xml:space="preserve">아스콘깨기 </v>
          </cell>
          <cell r="E44">
            <v>1</v>
          </cell>
          <cell r="F44" t="str">
            <v>m3</v>
          </cell>
          <cell r="G44">
            <v>16179</v>
          </cell>
          <cell r="H44">
            <v>16179</v>
          </cell>
          <cell r="I44">
            <v>7250</v>
          </cell>
          <cell r="J44">
            <v>7250</v>
          </cell>
          <cell r="K44">
            <v>3294</v>
          </cell>
          <cell r="L44">
            <v>3294</v>
          </cell>
          <cell r="M44">
            <v>5635</v>
          </cell>
          <cell r="N44">
            <v>5635</v>
          </cell>
        </row>
      </sheetData>
      <sheetData sheetId="3"/>
      <sheetData sheetId="4">
        <row r="4">
          <cell r="D4" t="str">
            <v>느티나무H4.5xR20</v>
          </cell>
          <cell r="E4">
            <v>1</v>
          </cell>
          <cell r="F4" t="str">
            <v>주</v>
          </cell>
          <cell r="G4">
            <v>860000</v>
          </cell>
          <cell r="J4">
            <v>860000</v>
          </cell>
          <cell r="K4">
            <v>261</v>
          </cell>
          <cell r="L4">
            <v>860000</v>
          </cell>
          <cell r="M4">
            <v>227</v>
          </cell>
        </row>
        <row r="5">
          <cell r="D5" t="str">
            <v>루브라참나무H4.0xR15</v>
          </cell>
          <cell r="E5">
            <v>1</v>
          </cell>
          <cell r="F5" t="str">
            <v>주</v>
          </cell>
          <cell r="G5">
            <v>291000</v>
          </cell>
          <cell r="J5">
            <v>291000</v>
          </cell>
          <cell r="K5">
            <v>261</v>
          </cell>
          <cell r="L5">
            <v>291000</v>
          </cell>
          <cell r="M5">
            <v>227</v>
          </cell>
        </row>
        <row r="6">
          <cell r="D6" t="str">
            <v>쥐똥나무H1.0xW0.3</v>
          </cell>
          <cell r="E6">
            <v>1</v>
          </cell>
          <cell r="F6" t="str">
            <v>주</v>
          </cell>
          <cell r="G6">
            <v>1100</v>
          </cell>
          <cell r="J6">
            <v>1100</v>
          </cell>
          <cell r="K6">
            <v>263</v>
          </cell>
          <cell r="L6">
            <v>1400</v>
          </cell>
          <cell r="M6">
            <v>229</v>
          </cell>
        </row>
        <row r="7">
          <cell r="D7" t="str">
            <v>자연석50x60x70</v>
          </cell>
          <cell r="E7">
            <v>1</v>
          </cell>
          <cell r="F7" t="str">
            <v>ton</v>
          </cell>
          <cell r="G7">
            <v>90000</v>
          </cell>
          <cell r="J7">
            <v>95000</v>
          </cell>
          <cell r="K7">
            <v>275</v>
          </cell>
          <cell r="L7">
            <v>90000</v>
          </cell>
          <cell r="M7">
            <v>232</v>
          </cell>
        </row>
        <row r="8">
          <cell r="D8" t="str">
            <v>롤잔디한지형</v>
          </cell>
          <cell r="E8">
            <v>1</v>
          </cell>
          <cell r="F8" t="str">
            <v>m2</v>
          </cell>
          <cell r="G8">
            <v>20500</v>
          </cell>
          <cell r="J8">
            <v>20500</v>
          </cell>
          <cell r="K8">
            <v>265</v>
          </cell>
          <cell r="L8">
            <v>20500</v>
          </cell>
          <cell r="M8">
            <v>233</v>
          </cell>
        </row>
        <row r="9">
          <cell r="D9" t="str">
            <v>투수쉬트부직포</v>
          </cell>
          <cell r="E9">
            <v>1</v>
          </cell>
          <cell r="F9" t="str">
            <v>m2</v>
          </cell>
          <cell r="G9">
            <v>1050</v>
          </cell>
          <cell r="L9">
            <v>1050</v>
          </cell>
          <cell r="M9">
            <v>241</v>
          </cell>
        </row>
        <row r="10">
          <cell r="D10" t="str">
            <v xml:space="preserve">사질양토 </v>
          </cell>
          <cell r="E10">
            <v>1</v>
          </cell>
          <cell r="F10" t="str">
            <v>m3</v>
          </cell>
          <cell r="G10">
            <v>13000</v>
          </cell>
          <cell r="N10">
            <v>13000</v>
          </cell>
        </row>
        <row r="11">
          <cell r="D11" t="str">
            <v>파라소탑소일</v>
          </cell>
          <cell r="E11">
            <v>1</v>
          </cell>
          <cell r="F11" t="str">
            <v>L</v>
          </cell>
          <cell r="G11">
            <v>99</v>
          </cell>
          <cell r="J11">
            <v>99</v>
          </cell>
          <cell r="K11">
            <v>276</v>
          </cell>
          <cell r="L11">
            <v>99</v>
          </cell>
          <cell r="M11">
            <v>241</v>
          </cell>
        </row>
        <row r="12">
          <cell r="D12" t="str">
            <v>파라소육성용</v>
          </cell>
          <cell r="E12">
            <v>1</v>
          </cell>
          <cell r="F12" t="str">
            <v>L</v>
          </cell>
          <cell r="G12">
            <v>99</v>
          </cell>
          <cell r="J12">
            <v>99</v>
          </cell>
          <cell r="K12">
            <v>276</v>
          </cell>
          <cell r="L12">
            <v>99</v>
          </cell>
          <cell r="M12">
            <v>241</v>
          </cell>
        </row>
        <row r="13">
          <cell r="D13" t="str">
            <v>투수펫1000x300x30</v>
          </cell>
          <cell r="E13">
            <v>1</v>
          </cell>
          <cell r="F13" t="str">
            <v>m2</v>
          </cell>
          <cell r="G13">
            <v>9240</v>
          </cell>
          <cell r="J13">
            <v>9240</v>
          </cell>
          <cell r="K13">
            <v>276</v>
          </cell>
          <cell r="L13">
            <v>9240</v>
          </cell>
          <cell r="M13">
            <v>241</v>
          </cell>
        </row>
        <row r="14">
          <cell r="D14" t="str">
            <v>시멘트40kg/포</v>
          </cell>
          <cell r="E14">
            <v>1</v>
          </cell>
          <cell r="F14" t="str">
            <v>kg</v>
          </cell>
          <cell r="G14">
            <v>102</v>
          </cell>
          <cell r="J14">
            <v>102</v>
          </cell>
          <cell r="K14">
            <v>112</v>
          </cell>
          <cell r="L14">
            <v>1000</v>
          </cell>
          <cell r="M14">
            <v>96</v>
          </cell>
        </row>
        <row r="15">
          <cell r="D15" t="str">
            <v>모래강사</v>
          </cell>
          <cell r="E15">
            <v>1</v>
          </cell>
          <cell r="F15" t="str">
            <v>kg</v>
          </cell>
          <cell r="G15">
            <v>20000</v>
          </cell>
          <cell r="J15">
            <v>20000</v>
          </cell>
          <cell r="K15">
            <v>110</v>
          </cell>
          <cell r="L15">
            <v>20000</v>
          </cell>
          <cell r="M15">
            <v>95</v>
          </cell>
        </row>
        <row r="16">
          <cell r="D16" t="str">
            <v>내수합판1급12mm</v>
          </cell>
          <cell r="E16">
            <v>1</v>
          </cell>
          <cell r="F16" t="str">
            <v>m2</v>
          </cell>
          <cell r="G16">
            <v>5554</v>
          </cell>
          <cell r="H16">
            <v>5736</v>
          </cell>
          <cell r="J16">
            <v>6038</v>
          </cell>
          <cell r="K16">
            <v>495</v>
          </cell>
          <cell r="L16">
            <v>5554</v>
          </cell>
          <cell r="M16">
            <v>415</v>
          </cell>
        </row>
        <row r="17">
          <cell r="D17" t="str">
            <v>각재미송</v>
          </cell>
          <cell r="E17">
            <v>1</v>
          </cell>
          <cell r="F17" t="str">
            <v>m3</v>
          </cell>
          <cell r="G17">
            <v>359281</v>
          </cell>
          <cell r="H17">
            <v>359281</v>
          </cell>
          <cell r="J17">
            <v>359281</v>
          </cell>
          <cell r="K17">
            <v>138</v>
          </cell>
        </row>
        <row r="18">
          <cell r="D18" t="str">
            <v>철선#8</v>
          </cell>
          <cell r="E18">
            <v>1</v>
          </cell>
          <cell r="F18" t="str">
            <v>kg</v>
          </cell>
          <cell r="G18">
            <v>462</v>
          </cell>
          <cell r="J18">
            <v>462</v>
          </cell>
          <cell r="K18">
            <v>65</v>
          </cell>
          <cell r="L18">
            <v>510</v>
          </cell>
          <cell r="M18">
            <v>70</v>
          </cell>
        </row>
        <row r="19">
          <cell r="D19" t="str">
            <v>철못N-75</v>
          </cell>
          <cell r="E19">
            <v>1</v>
          </cell>
          <cell r="F19" t="str">
            <v>kg</v>
          </cell>
          <cell r="G19">
            <v>350</v>
          </cell>
          <cell r="J19">
            <v>350</v>
          </cell>
          <cell r="K19">
            <v>68</v>
          </cell>
          <cell r="L19">
            <v>387</v>
          </cell>
          <cell r="M19">
            <v>70</v>
          </cell>
        </row>
        <row r="20">
          <cell r="D20" t="str">
            <v xml:space="preserve">박리제 </v>
          </cell>
          <cell r="E20">
            <v>1</v>
          </cell>
          <cell r="F20" t="str">
            <v>L</v>
          </cell>
          <cell r="G20">
            <v>1000</v>
          </cell>
          <cell r="J20">
            <v>1000</v>
          </cell>
          <cell r="K20">
            <v>147</v>
          </cell>
          <cell r="L20">
            <v>1500</v>
          </cell>
          <cell r="M20">
            <v>111</v>
          </cell>
        </row>
        <row r="21">
          <cell r="D21" t="str">
            <v>슬레이트판석T15~25</v>
          </cell>
          <cell r="E21">
            <v>1</v>
          </cell>
          <cell r="F21" t="str">
            <v>m2</v>
          </cell>
          <cell r="G21">
            <v>50000</v>
          </cell>
          <cell r="J21">
            <v>50000</v>
          </cell>
          <cell r="K21">
            <v>275</v>
          </cell>
          <cell r="L21">
            <v>50000</v>
          </cell>
          <cell r="M21">
            <v>231</v>
          </cell>
        </row>
        <row r="22">
          <cell r="D22" t="str">
            <v>레미콘25-210-8</v>
          </cell>
          <cell r="E22">
            <v>1</v>
          </cell>
          <cell r="F22" t="str">
            <v>m3</v>
          </cell>
          <cell r="G22">
            <v>51430</v>
          </cell>
          <cell r="J22">
            <v>51970</v>
          </cell>
          <cell r="K22">
            <v>115</v>
          </cell>
          <cell r="L22">
            <v>51430</v>
          </cell>
          <cell r="M22">
            <v>98</v>
          </cell>
        </row>
        <row r="23">
          <cell r="D23" t="str">
            <v>목침목1250x240x150</v>
          </cell>
          <cell r="E23">
            <v>1</v>
          </cell>
          <cell r="F23" t="str">
            <v>EA</v>
          </cell>
          <cell r="G23">
            <v>26345</v>
          </cell>
          <cell r="J23">
            <v>26345</v>
          </cell>
          <cell r="K23">
            <v>275</v>
          </cell>
        </row>
        <row r="24">
          <cell r="D24" t="str">
            <v>재료분리석100x100x1000</v>
          </cell>
          <cell r="E24">
            <v>1</v>
          </cell>
          <cell r="F24" t="str">
            <v>m</v>
          </cell>
          <cell r="G24">
            <v>6220</v>
          </cell>
          <cell r="J24">
            <v>6220</v>
          </cell>
          <cell r="K24">
            <v>163</v>
          </cell>
        </row>
        <row r="25">
          <cell r="D25" t="str">
            <v>잡석D40mm이하</v>
          </cell>
          <cell r="E25">
            <v>1</v>
          </cell>
          <cell r="F25" t="str">
            <v>m3</v>
          </cell>
          <cell r="G25">
            <v>17000</v>
          </cell>
          <cell r="J25">
            <v>17000</v>
          </cell>
          <cell r="K25">
            <v>110</v>
          </cell>
          <cell r="L25">
            <v>17000</v>
          </cell>
          <cell r="M25">
            <v>95</v>
          </cell>
        </row>
        <row r="26">
          <cell r="D26" t="str">
            <v>문양그레이팅400x1000xT6</v>
          </cell>
          <cell r="E26">
            <v>1</v>
          </cell>
          <cell r="F26" t="str">
            <v>EA</v>
          </cell>
          <cell r="G26">
            <v>130000</v>
          </cell>
          <cell r="N26">
            <v>130000</v>
          </cell>
        </row>
        <row r="27">
          <cell r="D27" t="str">
            <v>ㄱ 형강50x50xT5</v>
          </cell>
          <cell r="E27">
            <v>1</v>
          </cell>
          <cell r="F27" t="str">
            <v>kg</v>
          </cell>
          <cell r="G27">
            <v>430</v>
          </cell>
          <cell r="J27">
            <v>430</v>
          </cell>
          <cell r="K27">
            <v>44</v>
          </cell>
          <cell r="L27">
            <v>432</v>
          </cell>
          <cell r="M27">
            <v>45</v>
          </cell>
        </row>
        <row r="28">
          <cell r="D28" t="str">
            <v>자연자갈D=40이하</v>
          </cell>
          <cell r="E28">
            <v>1</v>
          </cell>
          <cell r="F28" t="str">
            <v>m3</v>
          </cell>
          <cell r="G28">
            <v>20000</v>
          </cell>
          <cell r="J28">
            <v>20000</v>
          </cell>
          <cell r="K28">
            <v>110</v>
          </cell>
          <cell r="L28">
            <v>20000</v>
          </cell>
          <cell r="M28">
            <v>95</v>
          </cell>
        </row>
        <row r="29">
          <cell r="D29" t="str">
            <v>삼발이지주목(대형)BG-D-2,Φ60,L2400</v>
          </cell>
          <cell r="E29">
            <v>1</v>
          </cell>
          <cell r="F29" t="str">
            <v>조</v>
          </cell>
          <cell r="G29">
            <v>19200</v>
          </cell>
          <cell r="J29">
            <v>19200</v>
          </cell>
          <cell r="K29">
            <v>270</v>
          </cell>
        </row>
        <row r="30">
          <cell r="D30" t="str">
            <v xml:space="preserve">부엽토  </v>
          </cell>
          <cell r="E30">
            <v>1</v>
          </cell>
          <cell r="F30" t="str">
            <v>kg</v>
          </cell>
          <cell r="G30">
            <v>200</v>
          </cell>
          <cell r="J30">
            <v>200</v>
          </cell>
          <cell r="K30">
            <v>277</v>
          </cell>
          <cell r="L30">
            <v>200</v>
          </cell>
          <cell r="M30">
            <v>238</v>
          </cell>
        </row>
        <row r="31">
          <cell r="D31" t="str">
            <v>점토벽돌230x114x60</v>
          </cell>
          <cell r="E31">
            <v>1</v>
          </cell>
          <cell r="F31" t="str">
            <v>장</v>
          </cell>
          <cell r="G31">
            <v>790</v>
          </cell>
          <cell r="L31">
            <v>790</v>
          </cell>
          <cell r="M31">
            <v>283</v>
          </cell>
        </row>
        <row r="32">
          <cell r="D32" t="str">
            <v>화강석경계석150x150x1000</v>
          </cell>
          <cell r="E32">
            <v>1</v>
          </cell>
          <cell r="F32" t="str">
            <v>m</v>
          </cell>
          <cell r="G32">
            <v>11710</v>
          </cell>
          <cell r="J32">
            <v>11710</v>
          </cell>
          <cell r="K32">
            <v>163</v>
          </cell>
          <cell r="L32">
            <v>11800</v>
          </cell>
          <cell r="M32">
            <v>180</v>
          </cell>
        </row>
        <row r="33">
          <cell r="D33" t="str">
            <v>화강석경계석150x250x1000</v>
          </cell>
          <cell r="E33">
            <v>1</v>
          </cell>
          <cell r="F33" t="str">
            <v>m</v>
          </cell>
          <cell r="G33">
            <v>34000</v>
          </cell>
          <cell r="N33">
            <v>34000</v>
          </cell>
        </row>
        <row r="34">
          <cell r="D34" t="str">
            <v>화강석경계석200x250x1000</v>
          </cell>
          <cell r="E34">
            <v>1</v>
          </cell>
          <cell r="F34" t="str">
            <v>m</v>
          </cell>
          <cell r="G34">
            <v>22810</v>
          </cell>
          <cell r="J34">
            <v>22810</v>
          </cell>
          <cell r="K34">
            <v>163</v>
          </cell>
          <cell r="L34">
            <v>34700</v>
          </cell>
          <cell r="M34">
            <v>181</v>
          </cell>
        </row>
        <row r="35">
          <cell r="D35" t="str">
            <v>이형철근D13</v>
          </cell>
          <cell r="E35">
            <v>1</v>
          </cell>
          <cell r="F35" t="str">
            <v>kg</v>
          </cell>
          <cell r="G35">
            <v>409</v>
          </cell>
          <cell r="J35">
            <v>409</v>
          </cell>
          <cell r="K35">
            <v>43</v>
          </cell>
          <cell r="L35">
            <v>422</v>
          </cell>
          <cell r="M35">
            <v>42</v>
          </cell>
        </row>
        <row r="36">
          <cell r="D36" t="str">
            <v>이형철근D10</v>
          </cell>
          <cell r="E36">
            <v>1</v>
          </cell>
          <cell r="F36" t="str">
            <v>kg</v>
          </cell>
          <cell r="G36">
            <v>411</v>
          </cell>
          <cell r="J36">
            <v>411</v>
          </cell>
          <cell r="K36">
            <v>43</v>
          </cell>
          <cell r="L36">
            <v>422</v>
          </cell>
          <cell r="M36">
            <v>42</v>
          </cell>
        </row>
        <row r="37">
          <cell r="D37" t="str">
            <v>스틸그레이팅1000x1000x50</v>
          </cell>
          <cell r="E37">
            <v>1</v>
          </cell>
          <cell r="F37" t="str">
            <v>EA</v>
          </cell>
          <cell r="G37">
            <v>67000</v>
          </cell>
          <cell r="J37">
            <v>77000</v>
          </cell>
          <cell r="K37">
            <v>188</v>
          </cell>
          <cell r="L37">
            <v>67000</v>
          </cell>
          <cell r="M37">
            <v>194</v>
          </cell>
        </row>
        <row r="38">
          <cell r="D38" t="e">
            <v>#VALUE!</v>
          </cell>
          <cell r="G38">
            <v>0</v>
          </cell>
        </row>
        <row r="39">
          <cell r="D39" t="e">
            <v>#VALUE!</v>
          </cell>
          <cell r="G39">
            <v>0</v>
          </cell>
        </row>
        <row r="40">
          <cell r="D40" t="e">
            <v>#VALUE!</v>
          </cell>
          <cell r="G40">
            <v>0</v>
          </cell>
        </row>
        <row r="41">
          <cell r="D41" t="e">
            <v>#VALUE!</v>
          </cell>
          <cell r="G41">
            <v>0</v>
          </cell>
        </row>
        <row r="54">
          <cell r="D54" t="e">
            <v>#VALUE!</v>
          </cell>
          <cell r="G54">
            <v>0</v>
          </cell>
        </row>
      </sheetData>
      <sheetData sheetId="5">
        <row r="3">
          <cell r="B3" t="str">
            <v>석공</v>
          </cell>
          <cell r="C3" t="str">
            <v>인</v>
          </cell>
          <cell r="D3">
            <v>94158</v>
          </cell>
          <cell r="E3">
            <v>94158</v>
          </cell>
          <cell r="F3">
            <v>82964</v>
          </cell>
        </row>
        <row r="4">
          <cell r="B4" t="str">
            <v>조경공</v>
          </cell>
          <cell r="C4" t="str">
            <v>인</v>
          </cell>
          <cell r="D4">
            <v>68999</v>
          </cell>
          <cell r="E4">
            <v>68999</v>
          </cell>
          <cell r="F4">
            <v>61272</v>
          </cell>
        </row>
        <row r="5">
          <cell r="B5" t="str">
            <v>보통인부</v>
          </cell>
          <cell r="C5" t="str">
            <v>인</v>
          </cell>
          <cell r="D5">
            <v>50683</v>
          </cell>
          <cell r="E5">
            <v>50683</v>
          </cell>
          <cell r="F5">
            <v>45031</v>
          </cell>
        </row>
        <row r="6">
          <cell r="B6" t="str">
            <v>콘크리트공</v>
          </cell>
          <cell r="C6" t="str">
            <v>인</v>
          </cell>
          <cell r="D6">
            <v>90048</v>
          </cell>
          <cell r="E6">
            <v>90048</v>
          </cell>
          <cell r="F6">
            <v>77157</v>
          </cell>
        </row>
        <row r="7">
          <cell r="B7" t="str">
            <v>특별인부</v>
          </cell>
          <cell r="C7" t="str">
            <v>인</v>
          </cell>
          <cell r="D7">
            <v>65734</v>
          </cell>
          <cell r="E7">
            <v>65734</v>
          </cell>
          <cell r="F7">
            <v>62902</v>
          </cell>
        </row>
        <row r="8">
          <cell r="B8" t="str">
            <v>형틀목공</v>
          </cell>
          <cell r="C8" t="str">
            <v>인</v>
          </cell>
          <cell r="D8">
            <v>91573</v>
          </cell>
          <cell r="E8">
            <v>91573</v>
          </cell>
          <cell r="F8">
            <v>79997</v>
          </cell>
        </row>
        <row r="9">
          <cell r="B9" t="str">
            <v>조적공</v>
          </cell>
          <cell r="C9" t="str">
            <v>인</v>
          </cell>
          <cell r="D9">
            <v>83651</v>
          </cell>
          <cell r="E9">
            <v>83651</v>
          </cell>
          <cell r="F9">
            <v>74460</v>
          </cell>
        </row>
        <row r="10">
          <cell r="B10" t="str">
            <v>철근공</v>
          </cell>
          <cell r="C10" t="str">
            <v>인</v>
          </cell>
          <cell r="D10">
            <v>93853</v>
          </cell>
          <cell r="E10">
            <v>93853</v>
          </cell>
          <cell r="F10">
            <v>84113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위대가표"/>
      <sheetName val="일위대가표 (2)"/>
      <sheetName val="총괄내역"/>
      <sheetName val="내역서"/>
      <sheetName val="공종별 집계표"/>
      <sheetName val="사급,관급자재대"/>
      <sheetName val="원가계산서"/>
      <sheetName val="도급내역서 표지"/>
      <sheetName val="공사구성비"/>
      <sheetName val="목차"/>
      <sheetName val="간지"/>
      <sheetName val="단가(자재)"/>
      <sheetName val="단가(노임)"/>
      <sheetName val="기초목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사비"/>
      <sheetName val="내역서"/>
      <sheetName val="일위대가 "/>
      <sheetName val="CABLE&amp;CONDUIT"/>
      <sheetName val="CABLE수량산출"/>
      <sheetName val="TRAY"/>
      <sheetName val="AIR PIP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***"/>
      <sheetName val="VXXXX"/>
      <sheetName val="총괄표"/>
      <sheetName val="내역서"/>
      <sheetName val="공간별식재내역"/>
      <sheetName val="단가대비표"/>
      <sheetName val="지급자재"/>
      <sheetName val="수목할증"/>
      <sheetName val="노임단가"/>
      <sheetName val="일위대가목록"/>
      <sheetName val="일위대가"/>
      <sheetName val="수목수량총괄"/>
      <sheetName val="당간지주"/>
      <sheetName val="비료단가"/>
      <sheetName val="공총괄표"/>
      <sheetName val="공내역서"/>
      <sheetName val="견적대비표"/>
      <sheetName val="Sheet11"/>
      <sheetName val="Sheet12"/>
      <sheetName val="Sheet13"/>
      <sheetName val="Sheet14"/>
      <sheetName val="Sheet15"/>
      <sheetName val="Sheet16"/>
      <sheetName val="집계표"/>
      <sheetName val="데이타"/>
      <sheetName val="DATE"/>
      <sheetName val="99노임기준"/>
      <sheetName val="금액"/>
      <sheetName val="공사비예산서(토목분)"/>
      <sheetName val="공구원가계산"/>
      <sheetName val="단위단가"/>
      <sheetName val="안동-영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설계내역서"/>
      <sheetName val="갑지1"/>
      <sheetName val="현장경비"/>
      <sheetName val="데이타"/>
      <sheetName val="견적의뢰"/>
      <sheetName val="원가"/>
      <sheetName val="시멘트"/>
      <sheetName val="현장경상비"/>
      <sheetName val="갑지(추정)"/>
      <sheetName val="식재인부"/>
      <sheetName val="설계산출기초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샤워실위생"/>
      <sheetName val="DATE"/>
      <sheetName val="중기사용료"/>
      <sheetName val="현장관리비"/>
      <sheetName val="실행예산-변경분"/>
      <sheetName val="일위대가표"/>
      <sheetName val="노임이"/>
      <sheetName val="일위대가"/>
      <sheetName val="집계표"/>
      <sheetName val="동원인원"/>
      <sheetName val="작성"/>
      <sheetName val="Total"/>
      <sheetName val="입찰견적보고서"/>
      <sheetName val="금액"/>
      <sheetName val="판매시설"/>
      <sheetName val="요율"/>
      <sheetName val="#REF"/>
      <sheetName val="개요"/>
      <sheetName val="현장관리"/>
      <sheetName val="평가데이터"/>
      <sheetName val="협력업체"/>
      <sheetName val="참조"/>
      <sheetName val="음료실행"/>
      <sheetName val="계DATA"/>
      <sheetName val="실DATA "/>
      <sheetName val="건축직영"/>
      <sheetName val="노임단가"/>
      <sheetName val=" 갑  지 "/>
      <sheetName val="수량집계"/>
      <sheetName val="프랜트면허"/>
      <sheetName val="토목주소"/>
      <sheetName val="소비자가"/>
      <sheetName val="내역서(1)"/>
      <sheetName val="인제내역"/>
      <sheetName val="지수980731이후"/>
      <sheetName val="설계서(7)"/>
      <sheetName val="산업"/>
      <sheetName val="공구"/>
      <sheetName val="총괄내역서"/>
      <sheetName val="조명시설"/>
      <sheetName val="진주방향"/>
      <sheetName val="예가표"/>
      <sheetName val="내역표지"/>
      <sheetName val="건축내역서"/>
      <sheetName val="조직도"/>
      <sheetName val="공정표"/>
      <sheetName val="실DATA_"/>
      <sheetName val="조내역"/>
      <sheetName val="코스모공장 (어음)"/>
      <sheetName val="주식"/>
      <sheetName val="계약내역(2)"/>
      <sheetName val="조건"/>
      <sheetName val="총괄"/>
      <sheetName val="값"/>
      <sheetName val="건축공사실행"/>
      <sheetName val="공사개요"/>
      <sheetName val="실행"/>
      <sheetName val="을"/>
      <sheetName val="내역"/>
      <sheetName val="경산"/>
      <sheetName val="목차"/>
      <sheetName val="일위대가목록"/>
      <sheetName val="내역서"/>
      <sheetName val="사급자재"/>
      <sheetName val="갑지"/>
      <sheetName val="전기"/>
      <sheetName val="노무비"/>
      <sheetName val="측량요율"/>
      <sheetName val="자재대"/>
      <sheetName val="27.건설이자"/>
      <sheetName val="9-2.단지투자"/>
      <sheetName val="9-4.단지분양수납"/>
      <sheetName val="28.차입금상환계획"/>
      <sheetName val="10-4.운하물류분양수납"/>
      <sheetName val="10-2.운하물류투자"/>
      <sheetName val="※.2010예산총괄표"/>
      <sheetName val="설계명세서"/>
      <sheetName val="A 견적"/>
      <sheetName val="Y-WORK"/>
      <sheetName val="Sheet1"/>
      <sheetName val="환경기계공정표 (3)"/>
      <sheetName val="부속동"/>
      <sheetName val="용수량(생활용수)"/>
      <sheetName val="공문"/>
      <sheetName val="FAB별"/>
      <sheetName val="원가계산서(거목)"/>
      <sheetName val="원가계산서(다숲)"/>
      <sheetName val="원가계산서(법정외주)"/>
      <sheetName val="GAEYO"/>
      <sheetName val="내역서2안"/>
      <sheetName val="실행(ALT1)"/>
      <sheetName val="수량산출"/>
      <sheetName val="변수값"/>
      <sheetName val="중기상차"/>
      <sheetName val="재료"/>
      <sheetName val="AS복구"/>
      <sheetName val="중기터파기"/>
      <sheetName val="기안"/>
      <sheetName val="_갑__지_"/>
      <sheetName val="아파트"/>
      <sheetName val="관접합및부설"/>
      <sheetName val="단가"/>
      <sheetName val="시설물일위"/>
      <sheetName val="가설공사"/>
      <sheetName val="단가결정"/>
      <sheetName val="내역아"/>
      <sheetName val="울타리"/>
      <sheetName val="SAM"/>
      <sheetName val="EQT-ESTN"/>
      <sheetName val="실행철강하도"/>
      <sheetName val="금액내역서"/>
      <sheetName val="투찰내역서"/>
      <sheetName val="단가 (2)"/>
      <sheetName val="납부서"/>
      <sheetName val="총괄갑 "/>
      <sheetName val="일위"/>
      <sheetName val="입력데이타"/>
      <sheetName val="원가계산"/>
      <sheetName val="본실행경비"/>
      <sheetName val="건축"/>
      <sheetName val="기계경비(시간당)"/>
      <sheetName val="램머"/>
      <sheetName val="증감내역서"/>
      <sheetName val="SPEC"/>
      <sheetName val="원가계산서"/>
      <sheetName val="인사자료총집계"/>
      <sheetName val="기초단가"/>
      <sheetName val="Sheet5"/>
      <sheetName val="COVER"/>
      <sheetName val="Sheet1 (2)"/>
      <sheetName val="총 원가계산"/>
      <sheetName val="CTEMCOST"/>
      <sheetName val="당정동경상이수"/>
      <sheetName val="당정동공통이수"/>
      <sheetName val="개산공사비"/>
      <sheetName val="실행대비"/>
      <sheetName val="01"/>
      <sheetName val="견적"/>
      <sheetName val="수량-양식"/>
      <sheetName val="연돌일위집계"/>
      <sheetName val="전등설비"/>
      <sheetName val="원가data"/>
      <sheetName val="단중표"/>
      <sheetName val="화전내"/>
      <sheetName val="F4-F7"/>
      <sheetName val="벽체물량산출서"/>
      <sheetName val="지수"/>
      <sheetName val="---FAB#1업무일지---"/>
      <sheetName val="카펫타일"/>
      <sheetName val="물가대비표"/>
      <sheetName val="입찰안"/>
      <sheetName val="식재수량표"/>
      <sheetName val="일위목록"/>
      <sheetName val="6PILE  (돌출)"/>
      <sheetName val="구성비"/>
      <sheetName val="시중노임단가"/>
      <sheetName val="제경비율"/>
      <sheetName val="표지"/>
      <sheetName val="변경내역서"/>
      <sheetName val="11-2.아파트내역"/>
      <sheetName val="SG"/>
      <sheetName val="DATA1"/>
      <sheetName val="자단"/>
      <sheetName val="국내조달(통합-1)"/>
      <sheetName val="수배전반"/>
      <sheetName val="5사남"/>
      <sheetName val="원가계산하도"/>
      <sheetName val="6호기"/>
      <sheetName val="노무"/>
      <sheetName val="BID"/>
      <sheetName val="용역비내역-진짜"/>
      <sheetName val="추정_최근현장"/>
      <sheetName val="리스트_최근현장"/>
      <sheetName val="팩스리스트"/>
      <sheetName val="총투입계"/>
      <sheetName val="날개벽수량표"/>
      <sheetName val="정보"/>
      <sheetName val="노임"/>
      <sheetName val="2공구산출내역"/>
      <sheetName val="내역서1999.8최종"/>
      <sheetName val=" 견적서"/>
      <sheetName val="차액보증"/>
      <sheetName val="공통가설"/>
      <sheetName val="계산서(곡선부)"/>
      <sheetName val="포장재료집계표"/>
      <sheetName val="날개벽(시점좌측)"/>
      <sheetName val="건축집계표"/>
      <sheetName val="직접경비"/>
      <sheetName val="직접인건비"/>
      <sheetName val="참고사항"/>
      <sheetName val="근로자자료입력"/>
      <sheetName val="물량표"/>
      <sheetName val="factor(건축)"/>
      <sheetName val="산근"/>
      <sheetName val="세금자료"/>
      <sheetName val="상호참고자료"/>
      <sheetName val="발주처자료입력"/>
      <sheetName val="회사기본자료"/>
      <sheetName val="하자보증자료"/>
      <sheetName val="기술자관련자료"/>
      <sheetName val="기초입력 DATA"/>
      <sheetName val="중기조종사 단위단가"/>
      <sheetName val="inter"/>
      <sheetName val="TEST1"/>
      <sheetName val="0"/>
      <sheetName val="총괄집계표"/>
      <sheetName val="001"/>
      <sheetName val="Option"/>
      <sheetName val="Sheet2"/>
      <sheetName val="수리결과"/>
      <sheetName val="TYPE-A"/>
      <sheetName val="CON'C"/>
      <sheetName val="해평견적"/>
      <sheetName val="설명서 "/>
      <sheetName val="토목"/>
      <sheetName val="역T형교대(말뚝기초)"/>
      <sheetName val="플랜트 설치"/>
      <sheetName val="ilch"/>
      <sheetName val="직재"/>
      <sheetName val="교통대책내역"/>
      <sheetName val="사진대지"/>
      <sheetName val="을지"/>
      <sheetName val="견적갑지"/>
      <sheetName val="물량내역"/>
      <sheetName val="일위산출"/>
      <sheetName val="설계서"/>
      <sheetName val="유림골조"/>
      <sheetName val="골조시행"/>
      <sheetName val="적격심사표"/>
      <sheetName val="견적조건"/>
      <sheetName val="파일의이용"/>
      <sheetName val="공종목록표"/>
      <sheetName val="우수받이재료집계표"/>
      <sheetName val="설계서(본관)"/>
      <sheetName val="1차 내역서"/>
      <sheetName val="노임단가 (2)"/>
      <sheetName val="합천내역"/>
      <sheetName val="출입자명단"/>
      <sheetName val="PAINT"/>
      <sheetName val="건축공사집계"/>
      <sheetName val="자재가격조사표"/>
      <sheetName val="실행내역"/>
      <sheetName val="자재단가"/>
      <sheetName val="장비경비"/>
      <sheetName val="C3"/>
      <sheetName val="BSD (2)"/>
      <sheetName val="건축내역"/>
      <sheetName val="토목공사"/>
      <sheetName val="차수"/>
      <sheetName val="건축실행"/>
      <sheetName val="배명(단가)"/>
      <sheetName val="업무분장"/>
      <sheetName val="수목단가"/>
      <sheetName val="시설수량표"/>
      <sheetName val="예산서"/>
      <sheetName val="청천내"/>
      <sheetName val="2000년1차"/>
      <sheetName val="[내역서(ͭ_x0000_ͭ_x0000__x001c__x0000__x001c__x0000_가표"/>
      <sheetName val="설비내역서"/>
      <sheetName val="전기내역서"/>
      <sheetName val="설계내역"/>
      <sheetName val="2-1. 경관조명 내역총괄표"/>
      <sheetName val="내역서01"/>
      <sheetName val="1"/>
      <sheetName val="2"/>
      <sheetName val="3"/>
      <sheetName val="4"/>
      <sheetName val="5"/>
      <sheetName val="6"/>
      <sheetName val="wall"/>
      <sheetName val="입력"/>
      <sheetName val="장비집계"/>
      <sheetName val="현장별"/>
      <sheetName val="동별집계(비디오폰흑백-&gt;칼라)"/>
      <sheetName val="동별집계"/>
      <sheetName val="세부내역서"/>
      <sheetName val="가설공사내역"/>
      <sheetName val="토공연장"/>
      <sheetName val="자재"/>
      <sheetName val="CONCRETE"/>
      <sheetName val="결재판"/>
      <sheetName val="pier(각형)"/>
      <sheetName val="경비"/>
      <sheetName val="계목분류"/>
      <sheetName val="3월팀계 "/>
      <sheetName val="공사_산출"/>
      <sheetName val="철거산출근거"/>
      <sheetName val="FOB발"/>
      <sheetName val="산출"/>
      <sheetName val="계획금액"/>
      <sheetName val="일위대가 "/>
      <sheetName val="중기사용료산출근거"/>
      <sheetName val="단가 및 재료비"/>
      <sheetName val="단가(자재)"/>
      <sheetName val="단가(노임)"/>
      <sheetName val="기초목록"/>
      <sheetName val="자판실행"/>
      <sheetName val="가공비"/>
      <sheetName val="예산"/>
      <sheetName val="단위가격"/>
      <sheetName val="1SGATE97"/>
      <sheetName val="단가보완"/>
      <sheetName val="공사비총괄표"/>
      <sheetName val="하수실행"/>
      <sheetName val="SR97-1"/>
      <sheetName val="청하배수"/>
      <sheetName val="본선토량운반계산서(1)0"/>
      <sheetName val="집계"/>
      <sheetName val="인건비 "/>
      <sheetName val="내역- CCTV"/>
      <sheetName val="FORM-0"/>
      <sheetName val="실행_ALT1_"/>
      <sheetName val="수량계산서 집계표(가설 신설 및 철거-을지로3가 3호선)"/>
      <sheetName val="수량계산서 집계표(신설-을지로3가 3호선)"/>
      <sheetName val="수량계산서 집계표(철거-을지로3가 3호선)"/>
      <sheetName val="980731"/>
      <sheetName val="Sheet3"/>
      <sheetName val="배수내역"/>
      <sheetName val="공사통보서"/>
      <sheetName val="입력시트"/>
      <sheetName val="구분자"/>
      <sheetName val="간지"/>
      <sheetName val="공사요율"/>
      <sheetName val="단가및재료비"/>
      <sheetName val="배관배선내역"/>
      <sheetName val="기성"/>
      <sheetName val="신.분"/>
      <sheetName val="설비공사"/>
      <sheetName val="토공집계"/>
      <sheetName val="COST"/>
      <sheetName val="05-원가계산"/>
      <sheetName val="INPUT"/>
      <sheetName val="C1.공사개요"/>
      <sheetName val="실행(1)"/>
      <sheetName val="A1.스케쥴"/>
      <sheetName val="기초일위"/>
      <sheetName val="시설일위"/>
      <sheetName val="조명일위"/>
      <sheetName val="정부노임단가"/>
      <sheetName val="철콘"/>
      <sheetName val="계정"/>
      <sheetName val="단가대비표"/>
      <sheetName val="연도별노무비(신)"/>
      <sheetName val="산출서"/>
      <sheetName val="전선 및 전선관-자유로"/>
      <sheetName val="관로터파기-자유로"/>
      <sheetName val="새공통"/>
      <sheetName val="예정공정표"/>
      <sheetName val="초기화면"/>
      <sheetName val="관급자재"/>
      <sheetName val="퍼스트"/>
      <sheetName val="포장복구집계"/>
      <sheetName val="부표총괄"/>
      <sheetName val="AS포장복구 "/>
      <sheetName val="G.R300경비"/>
      <sheetName val="표준건축비"/>
      <sheetName val="고유코드_설계"/>
      <sheetName val="99노임기준"/>
      <sheetName val="00000"/>
      <sheetName val="APT"/>
      <sheetName val="참조M"/>
      <sheetName val="소요자재"/>
      <sheetName val="말뚝지지력산정"/>
      <sheetName val="단기차입금"/>
      <sheetName val="견적율"/>
      <sheetName val="수량명세서"/>
      <sheetName val="한강운반비"/>
      <sheetName val="Sheet4"/>
      <sheetName val="Customer Databas"/>
      <sheetName val="단가조사"/>
      <sheetName val="경쟁실분"/>
      <sheetName val="토목내역"/>
      <sheetName val="최적단면"/>
      <sheetName val="설계명세서-2"/>
      <sheetName val="Apt내역"/>
      <sheetName val="가시설단위수량"/>
      <sheetName val="SORCE1"/>
      <sheetName val="단위수량"/>
      <sheetName val="1호맨홀가감수량"/>
      <sheetName val="아파트 내역"/>
      <sheetName val="가시설(TYPE-A)"/>
      <sheetName val="1호맨홀수량산출"/>
      <sheetName val="1-1평균터파기고(1)"/>
      <sheetName val="출자한도"/>
      <sheetName val="가감수량"/>
      <sheetName val="맨홀수량산출"/>
      <sheetName val="간접"/>
      <sheetName val="1안98Billing"/>
      <sheetName val="실DATA_1"/>
      <sheetName val="_갑__지_1"/>
      <sheetName val="코스모공장_(어음)"/>
      <sheetName val="A_견적"/>
      <sheetName val="환경기계공정표_(3)"/>
      <sheetName val="단가_(2)"/>
      <sheetName val="Sheet1_(2)"/>
      <sheetName val="총_원가계산"/>
      <sheetName val="6PILE__(돌출)"/>
      <sheetName val="총괄갑_"/>
      <sheetName val="11-2_아파트내역"/>
      <sheetName val="내역서1999_8최종"/>
      <sheetName val="신_분"/>
      <sheetName val="토사(PE)"/>
      <sheetName val="백암비스타내역"/>
      <sheetName val="토공사"/>
      <sheetName val="아파트기별"/>
      <sheetName val="공리일"/>
      <sheetName val="1-최종안"/>
      <sheetName val="사업분석-분양가결정"/>
      <sheetName val="삭제금지단가"/>
      <sheetName val="DATA 입력란"/>
      <sheetName val="수목표준대가"/>
      <sheetName val="횡배수관"/>
      <sheetName val="2.고용보험료산출근거"/>
      <sheetName val="제경비"/>
      <sheetName val="실적공사비"/>
      <sheetName val="입력(K0)"/>
      <sheetName val="장비기준"/>
      <sheetName val="재료비"/>
      <sheetName val="환율"/>
      <sheetName val="투입비분석표"/>
      <sheetName val="주공 갑지"/>
      <sheetName val="MAT_N048"/>
      <sheetName val="코드"/>
      <sheetName val="[내역서(ͭ?ͭ?_x001c_?_x001c_?가표"/>
      <sheetName val="D"/>
      <sheetName val="터널조도"/>
      <sheetName val="전차선로 물량표"/>
      <sheetName val="FD"/>
      <sheetName val="LD"/>
      <sheetName val="ateCodes_x0000_TimeCodes_x0000_OverrideShor"/>
      <sheetName val="공사내역서"/>
      <sheetName val="CC16-내역서"/>
      <sheetName val="장비사양"/>
      <sheetName val="工완성공사율"/>
      <sheetName val="친환경주택"/>
      <sheetName val="수정시산표"/>
      <sheetName val="매출현황"/>
      <sheetName val="등록자료"/>
      <sheetName val="입력정보"/>
      <sheetName val="회사정보"/>
      <sheetName val="목표세부명세"/>
      <sheetName val="BLOCK(1)"/>
      <sheetName val="소업1교"/>
      <sheetName val="전익자재"/>
      <sheetName val="매입세율"/>
      <sheetName val="DATA"/>
      <sheetName val="아파트 "/>
      <sheetName val="울산시산표"/>
      <sheetName val="99년신청"/>
      <sheetName val="-치수표(곡선부)"/>
      <sheetName val="빙장비사양"/>
      <sheetName val="노무비단가"/>
      <sheetName val="경율산정.XLS"/>
      <sheetName val="용역비내역_진짜"/>
      <sheetName val="대비"/>
      <sheetName val="b_balju_cho"/>
      <sheetName val="8.설치품셈"/>
      <sheetName val="골재집계"/>
      <sheetName val="-레미콘집계"/>
      <sheetName val="-몰탈콘크리트"/>
      <sheetName val="자갈,시멘트,모래산출"/>
      <sheetName val="-철근집계"/>
      <sheetName val="포장재료(1)"/>
      <sheetName val="-흄관집계"/>
      <sheetName val="부하(성남)"/>
      <sheetName val="_갑__지_2"/>
      <sheetName val="실DATA_2"/>
      <sheetName val="코스모공장_(어음)1"/>
      <sheetName val="A_견적1"/>
      <sheetName val="환경기계공정표_(3)1"/>
      <sheetName val="단가_(2)1"/>
      <sheetName val="총_원가계산1"/>
      <sheetName val="6PILE__(돌출)1"/>
      <sheetName val="Sheet1_(2)1"/>
      <sheetName val="총괄갑_1"/>
      <sheetName val="11-2_아파트내역1"/>
      <sheetName val="내역서1999_8최종1"/>
      <sheetName val="_견적서"/>
      <sheetName val="1차_내역서"/>
      <sheetName val="기초입력_DATA"/>
      <sheetName val="노임단가_(2)"/>
      <sheetName val="2-1__경관조명_내역총괄표"/>
      <sheetName val="중기조종사_단위단가"/>
      <sheetName val="플랜트_설치"/>
      <sheetName val="설명서_"/>
      <sheetName val="BSD_(2)"/>
      <sheetName val="수량계산서_집계표(가설_신설_및_철거-을지로3가_3호선)"/>
      <sheetName val="수량계산서_집계표(신설-을지로3가_3호선)"/>
      <sheetName val="수량계산서_집계표(철거-을지로3가_3호선)"/>
      <sheetName val="전선_및_전선관-자유로"/>
      <sheetName val="C1_공사개요"/>
      <sheetName val="A1_스케쥴"/>
      <sheetName val="일위대가_"/>
      <sheetName val="인건비_"/>
      <sheetName val="단가_및_재료비"/>
      <sheetName val="주공_갑지"/>
      <sheetName val="아파트_내역"/>
      <sheetName val="AS포장복구_"/>
      <sheetName val="G_R300경비"/>
      <sheetName val="3월팀계_"/>
      <sheetName val="Customer_Databas"/>
      <sheetName val="[내역서(ͭͭ가표"/>
      <sheetName val="DATA_입력란"/>
      <sheetName val="6동"/>
      <sheetName val="문학간접"/>
      <sheetName val="분석대장"/>
      <sheetName val="base"/>
      <sheetName val="노임단가표"/>
      <sheetName val="손익집계(공장별)"/>
      <sheetName val="내역서 제출"/>
      <sheetName val="연부97-1"/>
      <sheetName val="#3_일위대가목록"/>
      <sheetName val="현금및현금등가물"/>
      <sheetName val="9811"/>
      <sheetName val="견적1"/>
      <sheetName val="일위_파일"/>
      <sheetName val="BTL시설예산 기준표"/>
      <sheetName val="5.학교신설예산 집행(01~08)"/>
      <sheetName val="점검결과(08년 100교 지원)"/>
      <sheetName val="1.설계조건"/>
      <sheetName val="산출내역서집계표"/>
      <sheetName val="수목데이타"/>
      <sheetName val="기계경비"/>
      <sheetName val="금회지출"/>
      <sheetName val="우배수"/>
      <sheetName val="계산식"/>
      <sheetName val="VST재료산출"/>
      <sheetName val="2003상반기노임기준"/>
      <sheetName val="계좌분리(계약)"/>
      <sheetName val="계좌분리(기성)"/>
      <sheetName val="총괄(데이소)"/>
      <sheetName val="총괄(데이전)"/>
      <sheetName val="총괄(데이터)"/>
      <sheetName val="단가조정"/>
      <sheetName val="소총괄"/>
      <sheetName val="소총괄(집계)"/>
      <sheetName val="21301동"/>
      <sheetName val="9-1차이내역"/>
      <sheetName val="조도계산서 (도서)"/>
      <sheetName val="1안"/>
      <sheetName val="교각1"/>
      <sheetName val="경영상태"/>
      <sheetName val="설계조건"/>
      <sheetName val="시행후면적"/>
      <sheetName val="수지예산"/>
      <sheetName val="단가산출2"/>
      <sheetName val="단가산출1"/>
      <sheetName val="5.직원투입현황"/>
      <sheetName val="출력"/>
      <sheetName val="4동급수"/>
      <sheetName val="각형맨홀"/>
      <sheetName val="&quot;"/>
      <sheetName val="NYS"/>
      <sheetName val="45,46"/>
      <sheetName val="설계예산서"/>
      <sheetName val="예산내역서"/>
      <sheetName val="기초자료입력"/>
      <sheetName val="내역1"/>
      <sheetName val="회선별대책안(한전)"/>
      <sheetName val="ateCodes"/>
      <sheetName val="계정code"/>
      <sheetName val="월별수입"/>
      <sheetName val="보증종류"/>
      <sheetName val="총계"/>
      <sheetName val="database"/>
      <sheetName val="자재단가비교표"/>
      <sheetName val="Macro(전선)"/>
      <sheetName val="수지표"/>
      <sheetName val="셀명"/>
      <sheetName val="품셈표"/>
      <sheetName val="도급"/>
      <sheetName val="COVER-P"/>
      <sheetName val="제안서입력"/>
      <sheetName val="거래처등록"/>
      <sheetName val="참고자료"/>
      <sheetName val="은행코드"/>
      <sheetName val="신축(단위)"/>
      <sheetName val="수안보-MBR1"/>
      <sheetName val="5-1신설물량"/>
      <sheetName val="낙찰표"/>
      <sheetName val="양식3"/>
      <sheetName val="영동(D)"/>
      <sheetName val="수량3"/>
      <sheetName val="공사내역"/>
      <sheetName val="관련부서"/>
      <sheetName val="6-1. 관개량조서"/>
      <sheetName val="견적내역서"/>
      <sheetName val="관급자재대"/>
      <sheetName val="물가시세"/>
      <sheetName val="금융비용"/>
      <sheetName val="연결임시"/>
      <sheetName val="산출근거-배전"/>
      <sheetName val="품셈 "/>
      <sheetName val="방화도료"/>
      <sheetName val="본부소개"/>
      <sheetName val="장문교(대전)"/>
      <sheetName val="실행내역서 "/>
      <sheetName val="손익분석"/>
      <sheetName val="사업총괄"/>
      <sheetName val="1.동력공사"/>
      <sheetName val="XL4Poppy"/>
      <sheetName val="사통"/>
      <sheetName val="설계가"/>
      <sheetName val="판가반영"/>
      <sheetName val="방배동내역(리라)"/>
      <sheetName val="부대공사총괄"/>
      <sheetName val="건축공사집계표"/>
      <sheetName val="참고"/>
      <sheetName val="BQ(실행)"/>
      <sheetName val="견적단가"/>
      <sheetName val="일일작업현황"/>
      <sheetName val="관람석제출"/>
      <sheetName val="ateCodes?TimeCodes?OverrideShor"/>
      <sheetName val="간선계산"/>
      <sheetName val="교각계산"/>
      <sheetName val="안정계산"/>
      <sheetName val="단면검토"/>
      <sheetName val="당초"/>
      <sheetName val="일위대가(계측기설치)"/>
      <sheetName val="전체내역 (2)"/>
      <sheetName val="패널"/>
      <sheetName val="노임(1차)"/>
      <sheetName val="[내역서(ͭ"/>
      <sheetName val="EQUIP LIST"/>
      <sheetName val="부하계산서"/>
      <sheetName val="예정공정표 "/>
      <sheetName val="페이지"/>
      <sheetName val="XREF"/>
      <sheetName val="물류최종8월7"/>
      <sheetName val="인수공"/>
      <sheetName val="찍기"/>
      <sheetName val="수선비MATRIX"/>
      <sheetName val="차량소요량-년간주행거리"/>
      <sheetName val="양촌면도평리"/>
      <sheetName val="2.대외공문"/>
      <sheetName val="예산대비"/>
      <sheetName val="설계기준"/>
      <sheetName val="우각부보강"/>
      <sheetName val="중동공구"/>
      <sheetName val="Raw Data"/>
      <sheetName val="S0"/>
      <sheetName val="FB25JN"/>
      <sheetName val="설비(제출)"/>
      <sheetName val="수량산출(음암)"/>
      <sheetName val="데리네이타현황"/>
      <sheetName val="업무량"/>
      <sheetName val="일위-1"/>
      <sheetName val="일위-2"/>
      <sheetName val="일위-3"/>
      <sheetName val="일위-4"/>
      <sheetName val="일위-5"/>
      <sheetName val="금전출납"/>
      <sheetName val="직영명부"/>
      <sheetName val="증감대비"/>
      <sheetName val="200"/>
      <sheetName val="수로BOX"/>
      <sheetName val="한일양산"/>
      <sheetName val="옹벽수량집계표"/>
      <sheetName val="하수급견적대비"/>
      <sheetName val="골조(1)"/>
      <sheetName val="골조(3)"/>
      <sheetName val="마감(1)"/>
      <sheetName val="투자비"/>
      <sheetName val="조성원가DATA"/>
      <sheetName val="사업비"/>
      <sheetName val="토목검측서"/>
      <sheetName val="기본단가표"/>
      <sheetName val="원"/>
      <sheetName val="총괄BOQ"/>
      <sheetName val="절감계산"/>
      <sheetName val="ABUT수량-A1"/>
      <sheetName val="HISTORICAL"/>
      <sheetName val="FORECASTING"/>
      <sheetName val="설계예시"/>
      <sheetName val="총괄표"/>
      <sheetName val="EP0618"/>
      <sheetName val="고정자산"/>
      <sheetName val="매출원가추정"/>
      <sheetName val="매출추정"/>
      <sheetName val="7.기-검-보.100"/>
      <sheetName val="입력자료"/>
      <sheetName val="기본항목 입력"/>
      <sheetName val="야장종합"/>
      <sheetName val="원본"/>
      <sheetName val="98수문일위"/>
      <sheetName val="_내역서(ͭ"/>
      <sheetName val="연령별자료"/>
      <sheetName val="현장청취복명서"/>
      <sheetName val="매출"/>
      <sheetName val="신표지1"/>
      <sheetName val="인건비"/>
      <sheetName val="단가산출서(기계)"/>
      <sheetName val="부대경비산출서"/>
      <sheetName val="계정과목"/>
      <sheetName val="용수지선토적"/>
      <sheetName val="도로토적"/>
      <sheetName val="공사비대비"/>
      <sheetName val="AHU집계"/>
      <sheetName val="공조기휀"/>
      <sheetName val="공조기"/>
      <sheetName val="가도공"/>
      <sheetName val="공종단가"/>
      <sheetName val="8.PILE  (돌출)"/>
      <sheetName val="공사원가계산서 "/>
      <sheetName val="단가산출서"/>
      <sheetName val="식재"/>
      <sheetName val="시설물"/>
      <sheetName val="식재출력용"/>
      <sheetName val="유지관리"/>
      <sheetName val="소방"/>
      <sheetName val="BOJUNGGM"/>
      <sheetName val="고가수조"/>
      <sheetName val="Macro1"/>
      <sheetName val="입찰보고"/>
      <sheetName val="부대내역"/>
      <sheetName val="2000전체분"/>
      <sheetName val="산출근거"/>
      <sheetName val="1차물량(ABOUT)"/>
      <sheetName val="입력단가"/>
      <sheetName val="표지 (3)"/>
      <sheetName val="발송공문"/>
      <sheetName val="공사완료보고서"/>
      <sheetName val="준공계"/>
      <sheetName val="준공검사원"/>
      <sheetName val="준공검사조서"/>
      <sheetName val="공사감독조서"/>
      <sheetName val="시설인수인계서"/>
      <sheetName val="손질공사조서"/>
      <sheetName val="입회조서"/>
      <sheetName val="준공내역서"/>
      <sheetName val="공사비집행결과보고서"/>
      <sheetName val="실명화카드"/>
      <sheetName val="원가계산서 (2)"/>
      <sheetName val="원가계산서3"/>
      <sheetName val="공종별집계표1"/>
      <sheetName val="공종별내역서1"/>
      <sheetName val="주요자재1"/>
      <sheetName val="일위대가1"/>
      <sheetName val="산출 근거1"/>
      <sheetName val="원가계산서(군)"/>
      <sheetName val="공종별집계표"/>
      <sheetName val="관급자재정산서"/>
      <sheetName val="작업공정표"/>
      <sheetName val="본사인상전"/>
      <sheetName val="결재갑지"/>
      <sheetName val="공사요율산출표"/>
      <sheetName val="정비손익"/>
      <sheetName val="신천교(음성)"/>
      <sheetName val="99노임단가"/>
      <sheetName val="울산자동제어"/>
      <sheetName val="산출집계"/>
      <sheetName val="1. 조명내역서(조명설치)"/>
      <sheetName val="2. 조명내역서(조명자재)"/>
      <sheetName val="일위대가집계표"/>
      <sheetName val="_내역서(ͭ_ͭ__x001c___x001c__가표"/>
      <sheetName val="참고)BTL시설예산 기준표"/>
      <sheetName val="경기"/>
      <sheetName val="성명순"/>
      <sheetName val="총괄변경내역서"/>
      <sheetName val="MOTOR"/>
      <sheetName val="마스터"/>
      <sheetName val="비탈면보호공수량산출"/>
      <sheetName val="총괄 내역서"/>
      <sheetName val="예총"/>
      <sheetName val="개별직종노임단가(2005.1)"/>
      <sheetName val="산출1"/>
      <sheetName val="골막이(야매)"/>
      <sheetName val="수량산출서"/>
      <sheetName val="관부설공집계표"/>
      <sheetName val="단가(1)"/>
      <sheetName val="6.1.일위대가"/>
      <sheetName val="VXXXXX"/>
      <sheetName val="효성CB 1P기초"/>
      <sheetName val="약품공급2"/>
      <sheetName val="220 (2)"/>
      <sheetName val="03전반노무비"/>
      <sheetName val="INDEX"/>
      <sheetName val="물량내역서"/>
      <sheetName val="신_분1"/>
      <sheetName val="[내역서(ͭ?ͭ???가표"/>
      <sheetName val="경율산정_XLS"/>
      <sheetName val="BTL시설예산_기준표"/>
      <sheetName val="5_학교신설예산_집행(01~08)"/>
      <sheetName val="점검결과(08년_100교_지원)"/>
      <sheetName val="8_설치품셈"/>
      <sheetName val="내역서_제출"/>
      <sheetName val="아파트_"/>
      <sheetName val="2_고용보험료산출근거"/>
      <sheetName val="27_건설이자"/>
      <sheetName val="9-2_단지투자"/>
      <sheetName val="9-4_단지분양수납"/>
      <sheetName val="28_차입금상환계획"/>
      <sheetName val="10-4_운하물류분양수납"/>
      <sheetName val="10-2_운하물류투자"/>
      <sheetName val="※_2010예산총괄표"/>
      <sheetName val="전차선로_물량표"/>
      <sheetName val="연동내역"/>
      <sheetName val="세부내역"/>
      <sheetName val="설계변경총괄표(계산식)"/>
      <sheetName val="건축내역(동해조인)"/>
      <sheetName val="GT 1050x650"/>
      <sheetName val="원형1호맨홀토공수량"/>
      <sheetName val="COPING"/>
      <sheetName val="일위대가목차"/>
      <sheetName val="공사비산출내역"/>
      <sheetName val="단가비교표(전기)"/>
      <sheetName val="품셈"/>
      <sheetName val="도장면"/>
      <sheetName val="4.고용보험"/>
      <sheetName val="3.고용보험료산출근거"/>
      <sheetName val="공사비"/>
      <sheetName val="인부노임"/>
      <sheetName val="각사별공사비분개 "/>
      <sheetName val="고시단가"/>
      <sheetName val="설비원가"/>
      <sheetName val="우수받이"/>
      <sheetName val="드롭다운목록"/>
      <sheetName val="단가일람 (2)"/>
      <sheetName val="단면가정"/>
      <sheetName val="Customer_Databa袸"/>
      <sheetName val="공통부대"/>
      <sheetName val="2.토목공사"/>
      <sheetName val="개인별조서"/>
      <sheetName val="노임,재료비"/>
      <sheetName val="철골,판넬"/>
      <sheetName val="사  업  비  수  지  예  산  서"/>
      <sheetName val="장비"/>
      <sheetName val="FACTOR"/>
      <sheetName val="3희질산"/>
      <sheetName val="건축설비"/>
      <sheetName val="검토"/>
      <sheetName val="CHECKLIST"/>
      <sheetName val="PIPE"/>
      <sheetName val="PIPERACK 집계표"/>
      <sheetName val="EQUIPEMENT 집계표"/>
      <sheetName val="BUILDING &amp;SHELTER 집계표"/>
      <sheetName val="OTHERS 집계표"/>
      <sheetName val="MPR01"/>
      <sheetName val="MPR02"/>
      <sheetName val="MPR03"/>
      <sheetName val="SPR01"/>
      <sheetName val="SPR02"/>
      <sheetName val="SPR03"/>
      <sheetName val="FPR01"/>
      <sheetName val="FPR02"/>
      <sheetName val="G-1"/>
      <sheetName val="K-PR"/>
      <sheetName val="YE-1"/>
      <sheetName val="YE-2"/>
      <sheetName val="YK"/>
      <sheetName val="YJ"/>
      <sheetName val="YN"/>
      <sheetName val="YW"/>
      <sheetName val="COLDBOX"/>
      <sheetName val="STR-A"/>
      <sheetName val="STR-B"/>
      <sheetName val="STR-C"/>
      <sheetName val="STR-D"/>
      <sheetName val="STR-E"/>
      <sheetName val="STR-F"/>
      <sheetName val="STR-G"/>
      <sheetName val="101-H"/>
      <sheetName val="203-H"/>
      <sheetName val="401-H"/>
      <sheetName val="124-F1"/>
      <sheetName val="134-C2"/>
      <sheetName val="506-CR"/>
      <sheetName val="CONTROL BD"/>
      <sheetName val="CCS201"/>
      <sheetName val="CCS401"/>
      <sheetName val="C3-LPF"/>
      <sheetName val="CT-LPF"/>
      <sheetName val="CT-HANDRAIL"/>
      <sheetName val="LPM01"/>
      <sheetName val="LPM02"/>
      <sheetName val="LPM03"/>
      <sheetName val="LPM04"/>
      <sheetName val="CW-LPS"/>
      <sheetName val="LPS-AB"/>
      <sheetName val="LPS-AC"/>
      <sheetName val="LPS-AD"/>
      <sheetName val="LPS-CD"/>
      <sheetName val="LPS-JK"/>
      <sheetName val="LIFTING DEVICE"/>
      <sheetName val="자재코드"/>
      <sheetName val="Table"/>
      <sheetName val="기초입력"/>
      <sheetName val="A2"/>
      <sheetName val="96.12"/>
      <sheetName val="소상 &quot;1&quot;"/>
      <sheetName val="TOTAL_BOQ"/>
      <sheetName val="기술자자료입력"/>
      <sheetName val="[내역서(ͭ_x005f_x0000_ͭ_x005f_x0000__x005f_x001c__x0"/>
      <sheetName val="ateCodes_x005f_x0000_TimeCodes_x005f_x0000_"/>
      <sheetName val="[내역서(ͭ?ͭ?_x005f_x001c_?_x005f_x001c_?가표"/>
      <sheetName val="G_R300경푀"/>
      <sheetName val="우수"/>
      <sheetName val="본사공가현황"/>
      <sheetName val="BATCH"/>
      <sheetName val="건축개요"/>
      <sheetName val="1단지구내"/>
      <sheetName val="1단지주차장전등"/>
      <sheetName val="집계표_정리_"/>
      <sheetName val="동해title"/>
      <sheetName val="전체공내역서"/>
      <sheetName val="98지급계획"/>
      <sheetName val="연습장소"/>
      <sheetName val="내역(영일)"/>
      <sheetName val="ateCodes_TimeCodes_OverrideShor"/>
      <sheetName val="대로근거"/>
      <sheetName val="중로근거"/>
      <sheetName val="계수시트"/>
      <sheetName val="07기준"/>
      <sheetName val="입력란"/>
      <sheetName val="97노임단가"/>
      <sheetName val="DD_raw"/>
      <sheetName val="NW_raw"/>
      <sheetName val="당월 인력"/>
      <sheetName val="설산1.나"/>
      <sheetName val="본사S"/>
      <sheetName val="SCHEDULE"/>
      <sheetName val="식재일위대가"/>
      <sheetName val="물량표S"/>
      <sheetName val="동문건설"/>
      <sheetName val="건축원가"/>
      <sheetName val="도실집(내역)-전기외주"/>
      <sheetName val="직노"/>
      <sheetName val="Baby일위대가"/>
      <sheetName val="기계내역"/>
      <sheetName val="저"/>
      <sheetName val="사당"/>
      <sheetName val="구조대가"/>
      <sheetName val="포설대가1"/>
      <sheetName val="부대대가"/>
      <sheetName val="견적서"/>
      <sheetName val="단가표"/>
      <sheetName val="양수장(기계)"/>
      <sheetName val="자료입력"/>
      <sheetName val="설계요소"/>
      <sheetName val="책등"/>
      <sheetName val="표지 "/>
      <sheetName val="표지간지"/>
      <sheetName val="위치간지"/>
      <sheetName val="현장사진간지"/>
      <sheetName val="설계설명서간지"/>
      <sheetName val="위치도"/>
      <sheetName val="현장사진"/>
      <sheetName val="사업개요서"/>
      <sheetName val="설계설명서"/>
      <sheetName val="예정공정표간지"/>
      <sheetName val="묘목생산자별본수"/>
      <sheetName val="일반시방서간지"/>
      <sheetName val="특별시방서간지"/>
      <sheetName val="목재소반별시방"/>
      <sheetName val="식재방법및시비요령"/>
      <sheetName val="소반시방간지"/>
      <sheetName val="사업원가계산서간지"/>
      <sheetName val="송이소반별시방"/>
      <sheetName val="필지별조서"/>
      <sheetName val="지번별 묘묙소요내역"/>
      <sheetName val="목재임소필지별조서"/>
      <sheetName val="임소필지별조서"/>
      <sheetName val="설계내역간지"/>
      <sheetName val="총괄 설계내역서"/>
      <sheetName val="설계내역서(예정지정리)"/>
      <sheetName val="내역서(조림)"/>
      <sheetName val="단가산출서간지"/>
      <sheetName val="설계내역서(표시봉)"/>
      <sheetName val="설계내역서(대운반비)"/>
      <sheetName val="목재단가산출"/>
      <sheetName val="야장"/>
      <sheetName val="산림재해단가산출서"/>
      <sheetName val="특용수단가산출"/>
      <sheetName val="바이오단가산출"/>
      <sheetName val="송이단가산출서"/>
      <sheetName val="대운반산출기초"/>
      <sheetName val="일반화물자동차운임"/>
      <sheetName val="필지별간지"/>
      <sheetName val="필지별묘목간지"/>
      <sheetName val="사무소간지"/>
      <sheetName val="수고조사야장"/>
      <sheetName val="단가적용"/>
      <sheetName val="04년부품"/>
      <sheetName val="신청서"/>
      <sheetName val="0.0ControlSheet"/>
      <sheetName val="본공사"/>
      <sheetName val="JUCKEYK"/>
      <sheetName val="계측-Tray"/>
      <sheetName val="CCTV 수량(배관-송수가압장)"/>
      <sheetName val="노무비 근거"/>
      <sheetName val="회계코드"/>
      <sheetName val="공사코드"/>
      <sheetName val="관리부"/>
      <sheetName val="정산"/>
      <sheetName val="청구분"/>
      <sheetName val="총무부"/>
      <sheetName val="단위단가"/>
      <sheetName val="공사설명서"/>
      <sheetName val="Tool"/>
      <sheetName val="그림"/>
      <sheetName val="AILC004"/>
      <sheetName val="2.원가및인원현황집계"/>
      <sheetName val="_내역서(ͭ_x005f_x0000_ͭ_x005f_x0000__x005f_x001c__x0"/>
      <sheetName val="_내역서(ͭ_ͭ__x005f_x001c___x005f_x001c__가표"/>
      <sheetName val="사업성분석"/>
      <sheetName val="재집"/>
      <sheetName val="제경비산출서"/>
      <sheetName val="영동(D젅"/>
      <sheetName val="수_x0000_"/>
      <sheetName val="J형측구단위수량"/>
      <sheetName val="Man Hole"/>
      <sheetName val="재료비집계표"/>
      <sheetName val="손익"/>
      <sheetName val="Quantity"/>
      <sheetName val="De bai"/>
      <sheetName val="125x125"/>
      <sheetName val="L형옹벽"/>
      <sheetName val="기자재비"/>
      <sheetName val="은행"/>
      <sheetName val="BM"/>
      <sheetName val="노임단가(2010.상)"/>
      <sheetName val="스케즐"/>
      <sheetName val="PI"/>
      <sheetName val="1차배부(JB포함)"/>
      <sheetName val="대전-교대(A1-A2)"/>
      <sheetName val="96보완계획7.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/>
      <sheetData sheetId="93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/>
      <sheetData sheetId="1026" refreshError="1"/>
      <sheetData sheetId="1027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/>
      <sheetData sheetId="1038"/>
      <sheetData sheetId="1039"/>
      <sheetData sheetId="1040"/>
      <sheetData sheetId="1041"/>
      <sheetData sheetId="1042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원보"/>
      <sheetName val="제원"/>
      <sheetName val="재집"/>
      <sheetName val="재"/>
      <sheetName val="간재"/>
      <sheetName val="노집"/>
      <sheetName val="직노"/>
      <sheetName val="노공"/>
      <sheetName val="임율"/>
      <sheetName val="간노비"/>
      <sheetName val="경산"/>
      <sheetName val="XXXXXX"/>
      <sheetName val="VXXX"/>
      <sheetName val="진짜내역"/>
      <sheetName val="단가"/>
      <sheetName val="총괄"/>
      <sheetName val="집계"/>
      <sheetName val="내역"/>
      <sheetName val="공량집"/>
      <sheetName val="배부율"/>
      <sheetName val="완성1"/>
      <sheetName val="완성2"/>
      <sheetName val="산재비율"/>
      <sheetName val="안전비율"/>
      <sheetName val="일반비율"/>
      <sheetName val="노임"/>
      <sheetName val="공량"/>
      <sheetName val="전시원"/>
      <sheetName val="전시내"/>
      <sheetName val="Sheet1"/>
      <sheetName val="Sheet2"/>
      <sheetName val="Sheet3"/>
      <sheetName val="표"/>
      <sheetName val="목"/>
      <sheetName val="설"/>
      <sheetName val="일"/>
      <sheetName val="일집표"/>
      <sheetName val="일위표"/>
      <sheetName val="수표"/>
      <sheetName val="원가"/>
      <sheetName val="집계표"/>
      <sheetName val="내역서(내부)"/>
      <sheetName val="내역서"/>
      <sheetName val="일위대가"/>
      <sheetName val="단가산출서"/>
      <sheetName val="중기사용료"/>
      <sheetName val="재료단가"/>
      <sheetName val="노임단가"/>
      <sheetName val="총경기장별내역서(10-11)"/>
      <sheetName val="경기장별내역서(12-107)"/>
      <sheetName val="1차 내역서"/>
      <sheetName val="을"/>
      <sheetName val="입찰안"/>
      <sheetName val="갑지(추정)"/>
      <sheetName val="토목공사일반"/>
      <sheetName val="일위대가목록"/>
      <sheetName val="한강운반비"/>
      <sheetName val="공통(20-91)"/>
      <sheetName val="부대공"/>
      <sheetName val="포장공"/>
      <sheetName val="토공"/>
      <sheetName val="백암비스타내역"/>
      <sheetName val="차액보증"/>
      <sheetName val="현장"/>
      <sheetName val="2공구산출내역"/>
      <sheetName val="내역서2안"/>
      <sheetName val="품셈TABLE"/>
      <sheetName val="단가조사"/>
      <sheetName val="사당"/>
      <sheetName val="JUCK"/>
      <sheetName val="물가"/>
      <sheetName val="계양가시설"/>
      <sheetName val="노무"/>
      <sheetName val="DATE"/>
      <sheetName val="원가 (2)"/>
      <sheetName val="직재"/>
      <sheetName val="#REF"/>
      <sheetName val="6PILE  (돌출)"/>
      <sheetName val="일위대가(4층원격)"/>
      <sheetName val="철거산출근거"/>
      <sheetName val="견적서"/>
      <sheetName val="J直材4"/>
      <sheetName val="기초내역서"/>
      <sheetName val="수량산출"/>
      <sheetName val="대가목록표"/>
      <sheetName val="설계서(표지)"/>
      <sheetName val="원가계산서"/>
      <sheetName val="98지급계획"/>
      <sheetName val="공통가설"/>
      <sheetName val="공사현황"/>
      <sheetName val="추가대화"/>
      <sheetName val="금액내역서"/>
      <sheetName val="소방사항"/>
      <sheetName val="교통대책내역"/>
      <sheetName val="중기조종사 단위단가"/>
      <sheetName val="설계내역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기계경비(시간당)"/>
      <sheetName val="램머"/>
      <sheetName val="경산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계수시트"/>
      <sheetName val="수량산출"/>
      <sheetName val="기계경비(시간당)"/>
      <sheetName val="램머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노임"/>
      <sheetName val="자재물량"/>
      <sheetName val="Total"/>
      <sheetName val="조도계산서 (도서)"/>
      <sheetName val="자재단가"/>
      <sheetName val="공량산출서"/>
      <sheetName val="1호인버트수량"/>
      <sheetName val="계수시트"/>
      <sheetName val="견적의뢰"/>
      <sheetName val="설계명세서"/>
      <sheetName val="일위목록"/>
      <sheetName val="단가조사"/>
      <sheetName val="Customer Databas"/>
      <sheetName val="CTEMCOST"/>
      <sheetName val="기계경비(시간당)"/>
      <sheetName val="램머"/>
      <sheetName val="#REF"/>
      <sheetName val="성곽내역서"/>
      <sheetName val="내역서"/>
      <sheetName val="DATE"/>
      <sheetName val="관로토공"/>
      <sheetName val="부하계산서"/>
      <sheetName val="내역"/>
      <sheetName val="토사(PE)"/>
      <sheetName val="관급_File"/>
      <sheetName val="교사기준면적(초등)"/>
      <sheetName val="수량산출"/>
      <sheetName val="원가+내역"/>
      <sheetName val="전선 및 전선관"/>
      <sheetName val="Baby일위대가"/>
      <sheetName val="단가산출"/>
      <sheetName val="단가"/>
      <sheetName val="공사개요"/>
      <sheetName val="전력구구조물산근"/>
      <sheetName val="기둥(원형)"/>
      <sheetName val="내역(토목)"/>
      <sheetName val="내역서01"/>
      <sheetName val="평가데이터"/>
      <sheetName val="단"/>
      <sheetName val="내역서관로"/>
      <sheetName val="내역서설비"/>
      <sheetName val="내역서케이블"/>
      <sheetName val="6.관급자재조서"/>
      <sheetName val="도급내역"/>
      <sheetName val="공사비산출서"/>
      <sheetName val="관로부문"/>
      <sheetName val="재료"/>
      <sheetName val="관급총괄"/>
      <sheetName val="부하(성남)"/>
      <sheetName val="설계예산서"/>
      <sheetName val="관급자재"/>
      <sheetName val="변경관급자재"/>
      <sheetName val="Sheet1"/>
      <sheetName val="효성CB 1P기초"/>
      <sheetName val="임대견적서"/>
      <sheetName val="토목공사일반"/>
      <sheetName val="Y-WORK"/>
      <sheetName val="공종"/>
      <sheetName val="정부노임단가"/>
      <sheetName val="22신설수량"/>
      <sheetName val="당사"/>
      <sheetName val="공정집계"/>
      <sheetName val="자재"/>
      <sheetName val="구천"/>
      <sheetName val="XL4Poppy"/>
      <sheetName val="일위대가"/>
      <sheetName val="총괄집계표"/>
      <sheetName val="건축"/>
      <sheetName val="2000년1차"/>
      <sheetName val="2000전체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내역"/>
      <sheetName val="공잡비"/>
      <sheetName val="20청천덕평"/>
      <sheetName val="20청천잡"/>
      <sheetName val="2000전체분"/>
      <sheetName val="2000전체잡비"/>
      <sheetName val="2000년1차"/>
      <sheetName val="2000년1차잡비"/>
      <sheetName val="신규단가"/>
      <sheetName val="단가리스트"/>
      <sheetName val="입력"/>
      <sheetName val="Sheet1"/>
      <sheetName val="STANDARD"/>
      <sheetName val="중기조종사 단위단가"/>
      <sheetName val="2000청천-덕평발주포장1"/>
    </sheetNames>
    <definedNames>
      <definedName name="돌아가_교통"/>
      <definedName name="돌아가기"/>
      <definedName name="등가도움"/>
      <definedName name="연접도움말"/>
      <definedName name="전선_관"/>
      <definedName name="전압강하가기"/>
      <definedName name="터파기계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82"/>
  <sheetViews>
    <sheetView tabSelected="1" zoomScaleNormal="100" workbookViewId="0">
      <pane ySplit="3" topLeftCell="A4" activePane="bottomLeft" state="frozen"/>
      <selection pane="bottomLeft" activeCell="B9" sqref="B9"/>
    </sheetView>
  </sheetViews>
  <sheetFormatPr defaultRowHeight="12.75" customHeight="1"/>
  <cols>
    <col min="1" max="1" width="5.5" style="27" customWidth="1"/>
    <col min="2" max="2" width="39.6640625" style="28" bestFit="1" customWidth="1"/>
    <col min="3" max="3" width="29.33203125" style="28" customWidth="1"/>
    <col min="4" max="4" width="8" style="28" customWidth="1"/>
    <col min="5" max="5" width="13.5" style="28" customWidth="1"/>
    <col min="6" max="6" width="6.6640625" style="28" customWidth="1"/>
    <col min="7" max="7" width="13.5" style="28" customWidth="1"/>
    <col min="8" max="8" width="6.6640625" style="28" customWidth="1"/>
    <col min="9" max="9" width="13.6640625" style="28" customWidth="1"/>
    <col min="10" max="10" width="6.6640625" style="28" customWidth="1"/>
    <col min="11" max="11" width="13.5" style="28" customWidth="1"/>
    <col min="12" max="12" width="6.6640625" style="28" customWidth="1"/>
    <col min="13" max="13" width="13.5" style="28" customWidth="1"/>
    <col min="14" max="14" width="6.6640625" style="28" customWidth="1"/>
    <col min="15" max="15" width="15.83203125" style="28" customWidth="1"/>
    <col min="16" max="16" width="49.5" style="28" customWidth="1"/>
    <col min="17" max="17" width="12.33203125" style="29" bestFit="1" customWidth="1"/>
    <col min="18" max="18" width="22.33203125" style="29" customWidth="1"/>
    <col min="19" max="28" width="13.6640625" style="28" customWidth="1"/>
    <col min="29" max="29" width="6" style="28" customWidth="1"/>
    <col min="30" max="30" width="13.6640625" style="28" customWidth="1"/>
    <col min="31" max="32" width="9.33203125" style="29"/>
    <col min="33" max="33" width="13.5" style="29" bestFit="1" customWidth="1"/>
    <col min="34" max="34" width="12.33203125" style="29" bestFit="1" customWidth="1"/>
    <col min="35" max="35" width="14.6640625" style="29" bestFit="1" customWidth="1"/>
    <col min="36" max="37" width="13.5" style="29" bestFit="1" customWidth="1"/>
    <col min="38" max="38" width="15.83203125" style="29" bestFit="1" customWidth="1"/>
    <col min="39" max="39" width="14.6640625" style="29" bestFit="1" customWidth="1"/>
    <col min="40" max="40" width="15.83203125" style="29" bestFit="1" customWidth="1"/>
    <col min="41" max="41" width="13.33203125" style="29" bestFit="1" customWidth="1"/>
    <col min="42" max="42" width="13.5" style="29" bestFit="1" customWidth="1"/>
    <col min="43" max="43" width="9.5" style="29" bestFit="1" customWidth="1"/>
    <col min="44" max="44" width="13.5" style="29" bestFit="1" customWidth="1"/>
    <col min="45" max="16384" width="9.33203125" style="29"/>
  </cols>
  <sheetData>
    <row r="1" spans="1:30" s="3" customFormat="1" ht="29.25" customHeight="1">
      <c r="A1" s="58" t="s">
        <v>37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R1" s="30" t="s">
        <v>828</v>
      </c>
      <c r="S1" s="37">
        <v>1289</v>
      </c>
      <c r="T1" s="4" t="s">
        <v>829</v>
      </c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s="3" customFormat="1" ht="19.5" customHeight="1">
      <c r="A2" s="59" t="s">
        <v>38</v>
      </c>
      <c r="B2" s="61" t="s">
        <v>2</v>
      </c>
      <c r="C2" s="63" t="s">
        <v>1</v>
      </c>
      <c r="D2" s="63" t="s">
        <v>39</v>
      </c>
      <c r="E2" s="63" t="s">
        <v>811</v>
      </c>
      <c r="F2" s="63"/>
      <c r="G2" s="63" t="s">
        <v>812</v>
      </c>
      <c r="H2" s="63"/>
      <c r="I2" s="63" t="s">
        <v>813</v>
      </c>
      <c r="J2" s="63"/>
      <c r="K2" s="63" t="s">
        <v>814</v>
      </c>
      <c r="L2" s="63"/>
      <c r="M2" s="63" t="s">
        <v>40</v>
      </c>
      <c r="N2" s="63"/>
      <c r="O2" s="63" t="s">
        <v>41</v>
      </c>
      <c r="P2" s="65" t="s">
        <v>0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s="3" customFormat="1" ht="19.5" customHeight="1">
      <c r="A3" s="60"/>
      <c r="B3" s="62"/>
      <c r="C3" s="64"/>
      <c r="D3" s="64"/>
      <c r="E3" s="49" t="s">
        <v>42</v>
      </c>
      <c r="F3" s="49" t="s">
        <v>43</v>
      </c>
      <c r="G3" s="49" t="s">
        <v>42</v>
      </c>
      <c r="H3" s="49" t="s">
        <v>43</v>
      </c>
      <c r="I3" s="49" t="s">
        <v>42</v>
      </c>
      <c r="J3" s="49" t="s">
        <v>43</v>
      </c>
      <c r="K3" s="49" t="s">
        <v>42</v>
      </c>
      <c r="L3" s="49" t="s">
        <v>43</v>
      </c>
      <c r="M3" s="49" t="s">
        <v>42</v>
      </c>
      <c r="N3" s="49" t="s">
        <v>43</v>
      </c>
      <c r="O3" s="64"/>
      <c r="P3" s="66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s="3" customFormat="1" ht="19.5" customHeight="1">
      <c r="A4" s="5">
        <v>1</v>
      </c>
      <c r="B4" s="6" t="s">
        <v>44</v>
      </c>
      <c r="C4" s="7" t="s">
        <v>533</v>
      </c>
      <c r="D4" s="8" t="s">
        <v>45</v>
      </c>
      <c r="E4" s="7">
        <f>U4</f>
        <v>1319</v>
      </c>
      <c r="F4" s="7"/>
      <c r="G4" s="54">
        <f>TRUNC(1632/1.1,2)</f>
        <v>1483.63</v>
      </c>
      <c r="H4" s="2">
        <v>1189</v>
      </c>
      <c r="I4" s="54">
        <f>1725.05/1.1</f>
        <v>1568.2272727272725</v>
      </c>
      <c r="J4" s="2">
        <v>1482</v>
      </c>
      <c r="K4" s="54">
        <f>1646/1.1</f>
        <v>1496.3636363636363</v>
      </c>
      <c r="L4" s="67" t="s">
        <v>46</v>
      </c>
      <c r="M4" s="54">
        <f>TRUNC(S4/1.1,2)</f>
        <v>1433.72</v>
      </c>
      <c r="N4" s="7"/>
      <c r="O4" s="54">
        <f>M4</f>
        <v>1433.72</v>
      </c>
      <c r="P4" s="9"/>
      <c r="Q4" s="3" t="s">
        <v>786</v>
      </c>
      <c r="S4" s="53">
        <v>1577.1</v>
      </c>
      <c r="T4" s="4" t="s">
        <v>44</v>
      </c>
      <c r="U4" s="53">
        <v>1319</v>
      </c>
      <c r="V4" s="4" t="s">
        <v>810</v>
      </c>
      <c r="W4" s="4"/>
      <c r="X4" s="4"/>
      <c r="Y4" s="4"/>
      <c r="Z4" s="4"/>
      <c r="AA4" s="4"/>
      <c r="AB4" s="4"/>
      <c r="AC4" s="4"/>
      <c r="AD4" s="4"/>
    </row>
    <row r="5" spans="1:30" s="3" customFormat="1" ht="19.5" customHeight="1">
      <c r="A5" s="10">
        <f>+A4+1</f>
        <v>2</v>
      </c>
      <c r="B5" s="11" t="s">
        <v>47</v>
      </c>
      <c r="C5" s="12" t="s">
        <v>48</v>
      </c>
      <c r="D5" s="13" t="s">
        <v>45</v>
      </c>
      <c r="E5" s="12">
        <f>U5</f>
        <v>1273</v>
      </c>
      <c r="F5" s="12"/>
      <c r="G5" s="54">
        <f>TRUNC(1409/1.1,2)</f>
        <v>1280.9000000000001</v>
      </c>
      <c r="H5" s="15">
        <v>1189</v>
      </c>
      <c r="I5" s="14">
        <f>1657.21/1.1</f>
        <v>1506.5545454545454</v>
      </c>
      <c r="J5" s="15">
        <v>1482</v>
      </c>
      <c r="K5" s="68">
        <f>1583/1.1</f>
        <v>1439.090909090909</v>
      </c>
      <c r="L5" s="16" t="s">
        <v>46</v>
      </c>
      <c r="M5" s="54">
        <f>TRUNC(S5/1.1,2)</f>
        <v>1356.54</v>
      </c>
      <c r="N5" s="12"/>
      <c r="O5" s="54">
        <f>M5</f>
        <v>1356.54</v>
      </c>
      <c r="P5" s="9"/>
      <c r="S5" s="53">
        <v>1492.2</v>
      </c>
      <c r="T5" s="4" t="s">
        <v>47</v>
      </c>
      <c r="U5" s="53">
        <v>1273</v>
      </c>
      <c r="V5" s="4" t="s">
        <v>810</v>
      </c>
      <c r="W5" s="4"/>
      <c r="X5" s="4"/>
      <c r="Y5" s="4"/>
      <c r="Z5" s="4"/>
      <c r="AA5" s="4"/>
      <c r="AB5" s="4"/>
      <c r="AC5" s="4"/>
      <c r="AD5" s="4"/>
    </row>
    <row r="6" spans="1:30" s="3" customFormat="1" ht="19.5" customHeight="1">
      <c r="A6" s="10">
        <f t="shared" ref="A6:A69" si="0">+A5+1</f>
        <v>3</v>
      </c>
      <c r="B6" s="11" t="s">
        <v>49</v>
      </c>
      <c r="C6" s="12" t="s">
        <v>525</v>
      </c>
      <c r="D6" s="13" t="s">
        <v>50</v>
      </c>
      <c r="E6" s="12"/>
      <c r="F6" s="12"/>
      <c r="G6" s="12">
        <v>204000</v>
      </c>
      <c r="H6" s="15">
        <v>1094</v>
      </c>
      <c r="I6" s="12">
        <v>220000</v>
      </c>
      <c r="J6" s="15">
        <v>1036</v>
      </c>
      <c r="K6" s="12"/>
      <c r="L6" s="16"/>
      <c r="M6" s="12"/>
      <c r="N6" s="12"/>
      <c r="O6" s="54">
        <f t="shared" ref="O6:O71" si="1">MIN(M6,K6,I6,G6,E6)</f>
        <v>204000</v>
      </c>
      <c r="P6" s="17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s="3" customFormat="1" ht="19.5" customHeight="1">
      <c r="A7" s="10">
        <f t="shared" si="0"/>
        <v>4</v>
      </c>
      <c r="B7" s="11" t="s">
        <v>51</v>
      </c>
      <c r="C7" s="12" t="s">
        <v>52</v>
      </c>
      <c r="D7" s="13" t="s">
        <v>53</v>
      </c>
      <c r="E7" s="12"/>
      <c r="F7" s="12"/>
      <c r="G7" s="12"/>
      <c r="H7" s="15"/>
      <c r="I7" s="12">
        <v>750</v>
      </c>
      <c r="J7" s="15" t="s">
        <v>820</v>
      </c>
      <c r="K7" s="14">
        <v>700</v>
      </c>
      <c r="L7" s="16" t="s">
        <v>534</v>
      </c>
      <c r="M7" s="14">
        <f>TRUNC(12010/50,2)</f>
        <v>240.2</v>
      </c>
      <c r="N7" s="12"/>
      <c r="O7" s="54">
        <f t="shared" si="1"/>
        <v>240.2</v>
      </c>
      <c r="P7" s="17" t="s">
        <v>824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s="3" customFormat="1" ht="19.5" customHeight="1">
      <c r="A8" s="10">
        <f t="shared" si="0"/>
        <v>5</v>
      </c>
      <c r="B8" s="11" t="s">
        <v>216</v>
      </c>
      <c r="C8" s="12" t="s">
        <v>217</v>
      </c>
      <c r="D8" s="13" t="s">
        <v>183</v>
      </c>
      <c r="E8" s="12"/>
      <c r="F8" s="12"/>
      <c r="G8" s="12">
        <v>27600</v>
      </c>
      <c r="H8" s="15">
        <v>539</v>
      </c>
      <c r="I8" s="12"/>
      <c r="J8" s="15"/>
      <c r="K8" s="12">
        <v>27600</v>
      </c>
      <c r="L8" s="16">
        <v>747</v>
      </c>
      <c r="M8" s="12"/>
      <c r="N8" s="12"/>
      <c r="O8" s="54">
        <f t="shared" si="1"/>
        <v>27600</v>
      </c>
      <c r="P8" s="17" t="s">
        <v>822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s="3" customFormat="1" ht="19.5" customHeight="1">
      <c r="A9" s="10">
        <f t="shared" si="0"/>
        <v>6</v>
      </c>
      <c r="B9" s="11" t="s">
        <v>216</v>
      </c>
      <c r="C9" s="12" t="s">
        <v>218</v>
      </c>
      <c r="D9" s="13" t="s">
        <v>183</v>
      </c>
      <c r="E9" s="12"/>
      <c r="F9" s="12"/>
      <c r="G9" s="12">
        <v>37100</v>
      </c>
      <c r="H9" s="15">
        <v>539</v>
      </c>
      <c r="I9" s="14"/>
      <c r="J9" s="15"/>
      <c r="K9" s="12">
        <v>37100</v>
      </c>
      <c r="L9" s="16">
        <v>747</v>
      </c>
      <c r="M9" s="12"/>
      <c r="N9" s="12"/>
      <c r="O9" s="54">
        <f t="shared" si="1"/>
        <v>37100</v>
      </c>
      <c r="P9" s="17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s="3" customFormat="1" ht="19.5" customHeight="1">
      <c r="A10" s="10">
        <f t="shared" si="0"/>
        <v>7</v>
      </c>
      <c r="B10" s="11" t="s">
        <v>216</v>
      </c>
      <c r="C10" s="12" t="s">
        <v>219</v>
      </c>
      <c r="D10" s="13" t="s">
        <v>183</v>
      </c>
      <c r="E10" s="12"/>
      <c r="F10" s="12"/>
      <c r="G10" s="12">
        <v>51000</v>
      </c>
      <c r="H10" s="15">
        <v>539</v>
      </c>
      <c r="I10" s="14"/>
      <c r="J10" s="15"/>
      <c r="K10" s="12">
        <v>51000</v>
      </c>
      <c r="L10" s="16">
        <v>747</v>
      </c>
      <c r="M10" s="12"/>
      <c r="N10" s="12"/>
      <c r="O10" s="54">
        <f t="shared" si="1"/>
        <v>51000</v>
      </c>
      <c r="P10" s="17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s="3" customFormat="1" ht="19.5" customHeight="1">
      <c r="A11" s="10">
        <f t="shared" si="0"/>
        <v>8</v>
      </c>
      <c r="B11" s="11" t="s">
        <v>216</v>
      </c>
      <c r="C11" s="12" t="s">
        <v>220</v>
      </c>
      <c r="D11" s="13" t="s">
        <v>183</v>
      </c>
      <c r="E11" s="12"/>
      <c r="F11" s="12"/>
      <c r="G11" s="12">
        <v>67500</v>
      </c>
      <c r="H11" s="15">
        <v>539</v>
      </c>
      <c r="I11" s="12"/>
      <c r="J11" s="15"/>
      <c r="K11" s="12">
        <v>67500</v>
      </c>
      <c r="L11" s="16">
        <v>747</v>
      </c>
      <c r="M11" s="12"/>
      <c r="N11" s="12"/>
      <c r="O11" s="54">
        <f t="shared" si="1"/>
        <v>67500</v>
      </c>
      <c r="P11" s="17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s="3" customFormat="1" ht="19.5" customHeight="1">
      <c r="A12" s="10">
        <f t="shared" si="0"/>
        <v>9</v>
      </c>
      <c r="B12" s="11" t="s">
        <v>216</v>
      </c>
      <c r="C12" s="12" t="s">
        <v>221</v>
      </c>
      <c r="D12" s="13" t="s">
        <v>183</v>
      </c>
      <c r="E12" s="12"/>
      <c r="F12" s="12"/>
      <c r="G12" s="12">
        <v>90050</v>
      </c>
      <c r="H12" s="15">
        <v>539</v>
      </c>
      <c r="I12" s="12"/>
      <c r="J12" s="15"/>
      <c r="K12" s="12">
        <v>90050</v>
      </c>
      <c r="L12" s="16">
        <v>747</v>
      </c>
      <c r="M12" s="12"/>
      <c r="N12" s="12"/>
      <c r="O12" s="54">
        <f t="shared" si="1"/>
        <v>90050</v>
      </c>
      <c r="P12" s="17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s="3" customFormat="1" ht="19.5" customHeight="1">
      <c r="A13" s="10">
        <f t="shared" si="0"/>
        <v>10</v>
      </c>
      <c r="B13" s="11" t="s">
        <v>216</v>
      </c>
      <c r="C13" s="12" t="s">
        <v>222</v>
      </c>
      <c r="D13" s="13" t="s">
        <v>183</v>
      </c>
      <c r="E13" s="12"/>
      <c r="F13" s="12"/>
      <c r="G13" s="12">
        <v>105300</v>
      </c>
      <c r="H13" s="15">
        <v>539</v>
      </c>
      <c r="I13" s="12"/>
      <c r="J13" s="15"/>
      <c r="K13" s="12">
        <v>105300</v>
      </c>
      <c r="L13" s="16">
        <v>747</v>
      </c>
      <c r="M13" s="12"/>
      <c r="N13" s="12"/>
      <c r="O13" s="54">
        <f t="shared" si="1"/>
        <v>105300</v>
      </c>
      <c r="P13" s="17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s="3" customFormat="1" ht="19.5" customHeight="1">
      <c r="A14" s="10">
        <f t="shared" si="0"/>
        <v>11</v>
      </c>
      <c r="B14" s="11" t="s">
        <v>216</v>
      </c>
      <c r="C14" s="12" t="s">
        <v>223</v>
      </c>
      <c r="D14" s="13" t="s">
        <v>183</v>
      </c>
      <c r="E14" s="12"/>
      <c r="F14" s="12"/>
      <c r="G14" s="12">
        <v>118000</v>
      </c>
      <c r="H14" s="15">
        <v>539</v>
      </c>
      <c r="I14" s="12"/>
      <c r="J14" s="15"/>
      <c r="K14" s="12">
        <v>118000</v>
      </c>
      <c r="L14" s="16">
        <v>747</v>
      </c>
      <c r="M14" s="12"/>
      <c r="N14" s="12"/>
      <c r="O14" s="54">
        <f t="shared" si="1"/>
        <v>118000</v>
      </c>
      <c r="P14" s="17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s="3" customFormat="1" ht="19.5" customHeight="1">
      <c r="A15" s="10">
        <f t="shared" si="0"/>
        <v>12</v>
      </c>
      <c r="B15" s="11" t="s">
        <v>216</v>
      </c>
      <c r="C15" s="12" t="s">
        <v>224</v>
      </c>
      <c r="D15" s="13" t="s">
        <v>183</v>
      </c>
      <c r="E15" s="12"/>
      <c r="F15" s="12"/>
      <c r="G15" s="12">
        <v>132000</v>
      </c>
      <c r="H15" s="15">
        <v>539</v>
      </c>
      <c r="I15" s="12"/>
      <c r="J15" s="15"/>
      <c r="K15" s="12">
        <v>132000</v>
      </c>
      <c r="L15" s="16">
        <v>747</v>
      </c>
      <c r="M15" s="12"/>
      <c r="N15" s="12"/>
      <c r="O15" s="54">
        <f t="shared" si="1"/>
        <v>132000</v>
      </c>
      <c r="P15" s="17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s="3" customFormat="1" ht="19.5" customHeight="1">
      <c r="A16" s="10">
        <f t="shared" si="0"/>
        <v>13</v>
      </c>
      <c r="B16" s="11" t="s">
        <v>216</v>
      </c>
      <c r="C16" s="12" t="s">
        <v>225</v>
      </c>
      <c r="D16" s="13" t="s">
        <v>183</v>
      </c>
      <c r="E16" s="12"/>
      <c r="F16" s="12"/>
      <c r="G16" s="12">
        <v>170000</v>
      </c>
      <c r="H16" s="15">
        <v>539</v>
      </c>
      <c r="I16" s="12"/>
      <c r="J16" s="15"/>
      <c r="K16" s="12">
        <v>170000</v>
      </c>
      <c r="L16" s="16">
        <v>747</v>
      </c>
      <c r="M16" s="12"/>
      <c r="N16" s="12"/>
      <c r="O16" s="54">
        <f t="shared" si="1"/>
        <v>170000</v>
      </c>
      <c r="P16" s="17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s="3" customFormat="1" ht="19.5" customHeight="1">
      <c r="A17" s="10">
        <f t="shared" si="0"/>
        <v>14</v>
      </c>
      <c r="B17" s="11" t="s">
        <v>216</v>
      </c>
      <c r="C17" s="12" t="s">
        <v>226</v>
      </c>
      <c r="D17" s="13" t="s">
        <v>183</v>
      </c>
      <c r="E17" s="12"/>
      <c r="F17" s="12"/>
      <c r="G17" s="12">
        <v>238000</v>
      </c>
      <c r="H17" s="15">
        <v>539</v>
      </c>
      <c r="I17" s="12"/>
      <c r="J17" s="15"/>
      <c r="K17" s="12">
        <v>238000</v>
      </c>
      <c r="L17" s="16">
        <v>747</v>
      </c>
      <c r="M17" s="12"/>
      <c r="N17" s="12"/>
      <c r="O17" s="54">
        <f t="shared" si="1"/>
        <v>238000</v>
      </c>
      <c r="P17" s="17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s="3" customFormat="1" ht="19.5" customHeight="1">
      <c r="A18" s="10">
        <f t="shared" si="0"/>
        <v>15</v>
      </c>
      <c r="B18" s="11" t="s">
        <v>216</v>
      </c>
      <c r="C18" s="12" t="s">
        <v>227</v>
      </c>
      <c r="D18" s="13" t="s">
        <v>183</v>
      </c>
      <c r="E18" s="12"/>
      <c r="F18" s="12"/>
      <c r="G18" s="12">
        <v>305000</v>
      </c>
      <c r="H18" s="15">
        <v>539</v>
      </c>
      <c r="I18" s="12"/>
      <c r="J18" s="15"/>
      <c r="K18" s="12">
        <v>305000</v>
      </c>
      <c r="L18" s="16">
        <v>747</v>
      </c>
      <c r="M18" s="12"/>
      <c r="N18" s="12"/>
      <c r="O18" s="54">
        <f t="shared" si="1"/>
        <v>305000</v>
      </c>
      <c r="P18" s="17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s="3" customFormat="1" ht="19.5" customHeight="1">
      <c r="A19" s="10">
        <f t="shared" si="0"/>
        <v>16</v>
      </c>
      <c r="B19" s="11" t="s">
        <v>767</v>
      </c>
      <c r="C19" s="12" t="s">
        <v>228</v>
      </c>
      <c r="D19" s="13" t="s">
        <v>183</v>
      </c>
      <c r="E19" s="12"/>
      <c r="F19" s="12"/>
      <c r="G19" s="12">
        <v>379900</v>
      </c>
      <c r="H19" s="15">
        <v>539</v>
      </c>
      <c r="I19" s="12"/>
      <c r="J19" s="15"/>
      <c r="K19" s="12">
        <v>379900</v>
      </c>
      <c r="L19" s="16">
        <v>747</v>
      </c>
      <c r="M19" s="12"/>
      <c r="N19" s="12"/>
      <c r="O19" s="54">
        <f t="shared" si="1"/>
        <v>379900</v>
      </c>
      <c r="P19" s="17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s="3" customFormat="1" ht="19.5" customHeight="1">
      <c r="A20" s="10">
        <f t="shared" si="0"/>
        <v>17</v>
      </c>
      <c r="B20" s="11" t="s">
        <v>216</v>
      </c>
      <c r="C20" s="12" t="s">
        <v>229</v>
      </c>
      <c r="D20" s="13" t="s">
        <v>183</v>
      </c>
      <c r="E20" s="12"/>
      <c r="F20" s="12"/>
      <c r="G20" s="12">
        <v>462800</v>
      </c>
      <c r="H20" s="15">
        <v>539</v>
      </c>
      <c r="I20" s="12"/>
      <c r="J20" s="15"/>
      <c r="K20" s="12">
        <v>462800</v>
      </c>
      <c r="L20" s="16">
        <v>747</v>
      </c>
      <c r="M20" s="12"/>
      <c r="N20" s="12"/>
      <c r="O20" s="54">
        <f t="shared" si="1"/>
        <v>462800</v>
      </c>
      <c r="P20" s="17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s="3" customFormat="1" ht="19.5" customHeight="1">
      <c r="A21" s="10">
        <f t="shared" si="0"/>
        <v>18</v>
      </c>
      <c r="B21" s="11" t="s">
        <v>216</v>
      </c>
      <c r="C21" s="12" t="s">
        <v>230</v>
      </c>
      <c r="D21" s="13" t="s">
        <v>183</v>
      </c>
      <c r="E21" s="12"/>
      <c r="F21" s="12"/>
      <c r="G21" s="12">
        <v>553500</v>
      </c>
      <c r="H21" s="15">
        <v>539</v>
      </c>
      <c r="I21" s="12"/>
      <c r="J21" s="15"/>
      <c r="K21" s="12">
        <v>553500</v>
      </c>
      <c r="L21" s="16">
        <v>747</v>
      </c>
      <c r="M21" s="12"/>
      <c r="N21" s="12"/>
      <c r="O21" s="54">
        <f t="shared" si="1"/>
        <v>553500</v>
      </c>
      <c r="P21" s="17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s="3" customFormat="1" ht="19.5" customHeight="1">
      <c r="A22" s="10">
        <f t="shared" si="0"/>
        <v>19</v>
      </c>
      <c r="B22" s="11" t="s">
        <v>216</v>
      </c>
      <c r="C22" s="12" t="s">
        <v>231</v>
      </c>
      <c r="D22" s="13" t="s">
        <v>183</v>
      </c>
      <c r="E22" s="12"/>
      <c r="F22" s="12"/>
      <c r="G22" s="12">
        <v>605200</v>
      </c>
      <c r="H22" s="15">
        <v>539</v>
      </c>
      <c r="I22" s="12"/>
      <c r="J22" s="15"/>
      <c r="K22" s="12">
        <v>605200</v>
      </c>
      <c r="L22" s="16">
        <v>747</v>
      </c>
      <c r="M22" s="12"/>
      <c r="N22" s="12"/>
      <c r="O22" s="54">
        <f t="shared" si="1"/>
        <v>605200</v>
      </c>
      <c r="P22" s="17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s="3" customFormat="1" ht="19.5" customHeight="1">
      <c r="A23" s="10">
        <f t="shared" si="0"/>
        <v>20</v>
      </c>
      <c r="B23" s="11" t="s">
        <v>216</v>
      </c>
      <c r="C23" s="12" t="s">
        <v>232</v>
      </c>
      <c r="D23" s="13" t="s">
        <v>183</v>
      </c>
      <c r="E23" s="12"/>
      <c r="F23" s="12"/>
      <c r="G23" s="12">
        <v>746340</v>
      </c>
      <c r="H23" s="15">
        <v>539</v>
      </c>
      <c r="I23" s="12"/>
      <c r="J23" s="15"/>
      <c r="K23" s="12">
        <v>746340</v>
      </c>
      <c r="L23" s="16">
        <v>747</v>
      </c>
      <c r="M23" s="12"/>
      <c r="N23" s="12"/>
      <c r="O23" s="54">
        <f t="shared" si="1"/>
        <v>746340</v>
      </c>
      <c r="P23" s="17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s="3" customFormat="1" ht="19.5" customHeight="1">
      <c r="A24" s="10">
        <f t="shared" si="0"/>
        <v>21</v>
      </c>
      <c r="B24" s="11" t="s">
        <v>233</v>
      </c>
      <c r="C24" s="12" t="s">
        <v>234</v>
      </c>
      <c r="D24" s="13" t="s">
        <v>185</v>
      </c>
      <c r="E24" s="12"/>
      <c r="F24" s="12"/>
      <c r="G24" s="12">
        <v>352450</v>
      </c>
      <c r="H24" s="15">
        <v>539</v>
      </c>
      <c r="I24" s="12"/>
      <c r="J24" s="15"/>
      <c r="K24" s="12">
        <v>352450</v>
      </c>
      <c r="L24" s="16">
        <v>747</v>
      </c>
      <c r="M24" s="12"/>
      <c r="N24" s="12"/>
      <c r="O24" s="54">
        <f t="shared" si="1"/>
        <v>352450</v>
      </c>
      <c r="P24" s="17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s="3" customFormat="1" ht="19.5" customHeight="1">
      <c r="A25" s="10">
        <f t="shared" si="0"/>
        <v>22</v>
      </c>
      <c r="B25" s="11" t="s">
        <v>233</v>
      </c>
      <c r="C25" s="12" t="s">
        <v>235</v>
      </c>
      <c r="D25" s="13" t="s">
        <v>185</v>
      </c>
      <c r="E25" s="12"/>
      <c r="F25" s="12"/>
      <c r="G25" s="12">
        <v>377620</v>
      </c>
      <c r="H25" s="15">
        <v>539</v>
      </c>
      <c r="I25" s="12"/>
      <c r="J25" s="15"/>
      <c r="K25" s="12">
        <v>377620</v>
      </c>
      <c r="L25" s="16">
        <v>747</v>
      </c>
      <c r="M25" s="12"/>
      <c r="N25" s="12"/>
      <c r="O25" s="54">
        <f t="shared" si="1"/>
        <v>377620</v>
      </c>
      <c r="P25" s="17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s="3" customFormat="1" ht="19.5" customHeight="1">
      <c r="A26" s="10">
        <f t="shared" si="0"/>
        <v>23</v>
      </c>
      <c r="B26" s="11" t="s">
        <v>233</v>
      </c>
      <c r="C26" s="12" t="s">
        <v>236</v>
      </c>
      <c r="D26" s="13" t="s">
        <v>185</v>
      </c>
      <c r="E26" s="12"/>
      <c r="F26" s="12"/>
      <c r="G26" s="12">
        <v>402800</v>
      </c>
      <c r="H26" s="15">
        <v>539</v>
      </c>
      <c r="I26" s="12"/>
      <c r="J26" s="15"/>
      <c r="K26" s="12">
        <v>402800</v>
      </c>
      <c r="L26" s="16">
        <v>747</v>
      </c>
      <c r="M26" s="12"/>
      <c r="N26" s="12"/>
      <c r="O26" s="54">
        <f t="shared" si="1"/>
        <v>402800</v>
      </c>
      <c r="P26" s="17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s="3" customFormat="1" ht="19.5" customHeight="1">
      <c r="A27" s="10">
        <f t="shared" si="0"/>
        <v>24</v>
      </c>
      <c r="B27" s="11" t="s">
        <v>233</v>
      </c>
      <c r="C27" s="12" t="s">
        <v>237</v>
      </c>
      <c r="D27" s="13" t="s">
        <v>185</v>
      </c>
      <c r="E27" s="12"/>
      <c r="F27" s="12"/>
      <c r="G27" s="12">
        <v>427970</v>
      </c>
      <c r="H27" s="15">
        <v>539</v>
      </c>
      <c r="I27" s="12"/>
      <c r="J27" s="15"/>
      <c r="K27" s="12">
        <v>427970</v>
      </c>
      <c r="L27" s="16">
        <v>747</v>
      </c>
      <c r="M27" s="12"/>
      <c r="N27" s="12"/>
      <c r="O27" s="54">
        <f t="shared" si="1"/>
        <v>427970</v>
      </c>
      <c r="P27" s="17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s="3" customFormat="1" ht="19.5" customHeight="1">
      <c r="A28" s="10">
        <f t="shared" si="0"/>
        <v>25</v>
      </c>
      <c r="B28" s="11" t="s">
        <v>233</v>
      </c>
      <c r="C28" s="12" t="s">
        <v>238</v>
      </c>
      <c r="D28" s="13" t="s">
        <v>185</v>
      </c>
      <c r="E28" s="7"/>
      <c r="F28" s="7"/>
      <c r="G28" s="7">
        <v>453150</v>
      </c>
      <c r="H28" s="15">
        <v>539</v>
      </c>
      <c r="I28" s="7"/>
      <c r="J28" s="2"/>
      <c r="K28" s="7">
        <v>453150</v>
      </c>
      <c r="L28" s="16">
        <v>747</v>
      </c>
      <c r="M28" s="7"/>
      <c r="N28" s="7"/>
      <c r="O28" s="54">
        <f t="shared" si="1"/>
        <v>453150</v>
      </c>
      <c r="P28" s="17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s="3" customFormat="1" ht="19.5" customHeight="1">
      <c r="A29" s="10">
        <f t="shared" si="0"/>
        <v>26</v>
      </c>
      <c r="B29" s="11" t="s">
        <v>233</v>
      </c>
      <c r="C29" s="12" t="s">
        <v>239</v>
      </c>
      <c r="D29" s="13" t="s">
        <v>185</v>
      </c>
      <c r="E29" s="12"/>
      <c r="F29" s="12"/>
      <c r="G29" s="12">
        <v>478320</v>
      </c>
      <c r="H29" s="15">
        <v>539</v>
      </c>
      <c r="I29" s="12"/>
      <c r="J29" s="15"/>
      <c r="K29" s="12">
        <v>478320</v>
      </c>
      <c r="L29" s="16">
        <v>747</v>
      </c>
      <c r="M29" s="12"/>
      <c r="N29" s="12"/>
      <c r="O29" s="54">
        <f t="shared" si="1"/>
        <v>478320</v>
      </c>
      <c r="P29" s="9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s="3" customFormat="1" ht="19.5" customHeight="1">
      <c r="A30" s="10">
        <f t="shared" si="0"/>
        <v>27</v>
      </c>
      <c r="B30" s="11" t="s">
        <v>233</v>
      </c>
      <c r="C30" s="12" t="s">
        <v>240</v>
      </c>
      <c r="D30" s="13" t="s">
        <v>185</v>
      </c>
      <c r="E30" s="12"/>
      <c r="F30" s="12"/>
      <c r="G30" s="12">
        <v>503500</v>
      </c>
      <c r="H30" s="15">
        <v>539</v>
      </c>
      <c r="I30" s="12"/>
      <c r="J30" s="15"/>
      <c r="K30" s="12">
        <v>503500</v>
      </c>
      <c r="L30" s="16">
        <v>747</v>
      </c>
      <c r="M30" s="12"/>
      <c r="N30" s="12"/>
      <c r="O30" s="54">
        <f t="shared" si="1"/>
        <v>503500</v>
      </c>
      <c r="P30" s="17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s="3" customFormat="1" ht="19.5" customHeight="1">
      <c r="A31" s="10">
        <f t="shared" si="0"/>
        <v>28</v>
      </c>
      <c r="B31" s="11" t="s">
        <v>233</v>
      </c>
      <c r="C31" s="12" t="s">
        <v>241</v>
      </c>
      <c r="D31" s="13" t="s">
        <v>185</v>
      </c>
      <c r="E31" s="12"/>
      <c r="F31" s="12"/>
      <c r="G31" s="12">
        <v>528670</v>
      </c>
      <c r="H31" s="15">
        <v>539</v>
      </c>
      <c r="I31" s="12"/>
      <c r="J31" s="15"/>
      <c r="K31" s="12">
        <v>528670</v>
      </c>
      <c r="L31" s="16">
        <v>747</v>
      </c>
      <c r="M31" s="12"/>
      <c r="N31" s="12"/>
      <c r="O31" s="54">
        <f t="shared" si="1"/>
        <v>528670</v>
      </c>
      <c r="P31" s="17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s="3" customFormat="1" ht="19.5" customHeight="1">
      <c r="A32" s="10">
        <f t="shared" si="0"/>
        <v>29</v>
      </c>
      <c r="B32" s="11" t="s">
        <v>245</v>
      </c>
      <c r="C32" s="12" t="s">
        <v>246</v>
      </c>
      <c r="D32" s="13" t="s">
        <v>185</v>
      </c>
      <c r="E32" s="12"/>
      <c r="F32" s="12"/>
      <c r="G32" s="12"/>
      <c r="H32" s="2"/>
      <c r="I32" s="12"/>
      <c r="J32" s="15"/>
      <c r="K32" s="12"/>
      <c r="L32" s="16"/>
      <c r="M32" s="12">
        <v>40000</v>
      </c>
      <c r="N32" s="12"/>
      <c r="O32" s="54">
        <f t="shared" ref="O32:O52" si="2">MIN(M32,K32,I32,G32,E32)</f>
        <v>40000</v>
      </c>
      <c r="P32" s="17" t="s">
        <v>536</v>
      </c>
      <c r="Q32" s="3" t="s">
        <v>543</v>
      </c>
      <c r="R32" s="31">
        <f>ROUND(PI()*0.1*0.04*0.005*7930,3)</f>
        <v>0.498</v>
      </c>
      <c r="S32" s="4">
        <f t="shared" ref="S32:S52" si="3">O32/R32</f>
        <v>80321.28514056225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s="3" customFormat="1" ht="19.5" customHeight="1">
      <c r="A33" s="10">
        <f t="shared" si="0"/>
        <v>30</v>
      </c>
      <c r="B33" s="11" t="s">
        <v>245</v>
      </c>
      <c r="C33" s="12" t="s">
        <v>247</v>
      </c>
      <c r="D33" s="13" t="s">
        <v>185</v>
      </c>
      <c r="E33" s="12"/>
      <c r="F33" s="12"/>
      <c r="G33" s="12"/>
      <c r="H33" s="2"/>
      <c r="I33" s="12"/>
      <c r="J33" s="15"/>
      <c r="K33" s="12"/>
      <c r="L33" s="16"/>
      <c r="M33" s="12">
        <v>49420</v>
      </c>
      <c r="N33" s="12"/>
      <c r="O33" s="54">
        <f t="shared" si="2"/>
        <v>49420</v>
      </c>
      <c r="P33" s="17"/>
      <c r="R33" s="31">
        <f>ROUND(PI()*0.15*0.04*0.005*7930,3)</f>
        <v>0.747</v>
      </c>
      <c r="S33" s="4">
        <f t="shared" si="3"/>
        <v>66157.965194109769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s="3" customFormat="1" ht="19.5" customHeight="1">
      <c r="A34" s="10">
        <f t="shared" si="0"/>
        <v>31</v>
      </c>
      <c r="B34" s="11" t="s">
        <v>245</v>
      </c>
      <c r="C34" s="12" t="s">
        <v>248</v>
      </c>
      <c r="D34" s="13" t="s">
        <v>185</v>
      </c>
      <c r="E34" s="12"/>
      <c r="F34" s="12"/>
      <c r="G34" s="12"/>
      <c r="H34" s="2"/>
      <c r="I34" s="12"/>
      <c r="J34" s="15"/>
      <c r="K34" s="12"/>
      <c r="L34" s="16"/>
      <c r="M34" s="12">
        <v>52560</v>
      </c>
      <c r="N34" s="12"/>
      <c r="O34" s="54">
        <f t="shared" si="2"/>
        <v>52560</v>
      </c>
      <c r="P34" s="17"/>
      <c r="R34" s="31">
        <f>ROUND(PI()*0.2*0.04*0.005*7930,3)</f>
        <v>0.997</v>
      </c>
      <c r="S34" s="4">
        <f t="shared" si="3"/>
        <v>52718.154463390172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s="3" customFormat="1" ht="19.5" customHeight="1">
      <c r="A35" s="10">
        <f t="shared" si="0"/>
        <v>32</v>
      </c>
      <c r="B35" s="11" t="s">
        <v>245</v>
      </c>
      <c r="C35" s="12" t="s">
        <v>249</v>
      </c>
      <c r="D35" s="13" t="s">
        <v>185</v>
      </c>
      <c r="E35" s="12"/>
      <c r="F35" s="12"/>
      <c r="G35" s="12"/>
      <c r="H35" s="2"/>
      <c r="I35" s="12"/>
      <c r="J35" s="15"/>
      <c r="K35" s="12"/>
      <c r="L35" s="16"/>
      <c r="M35" s="12">
        <v>55700</v>
      </c>
      <c r="N35" s="12"/>
      <c r="O35" s="54">
        <f t="shared" si="2"/>
        <v>55700</v>
      </c>
      <c r="P35" s="17"/>
      <c r="R35" s="31">
        <f>ROUND(PI()*0.25*0.04*0.005*7930,3)</f>
        <v>1.246</v>
      </c>
      <c r="S35" s="4">
        <f t="shared" si="3"/>
        <v>44703.049759229536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s="3" customFormat="1" ht="19.5" customHeight="1">
      <c r="A36" s="10">
        <f t="shared" si="0"/>
        <v>33</v>
      </c>
      <c r="B36" s="11" t="s">
        <v>245</v>
      </c>
      <c r="C36" s="12" t="s">
        <v>250</v>
      </c>
      <c r="D36" s="13" t="s">
        <v>185</v>
      </c>
      <c r="E36" s="12"/>
      <c r="F36" s="12"/>
      <c r="G36" s="12"/>
      <c r="H36" s="2"/>
      <c r="I36" s="12"/>
      <c r="J36" s="15"/>
      <c r="K36" s="12"/>
      <c r="L36" s="16"/>
      <c r="M36" s="12">
        <v>58840</v>
      </c>
      <c r="N36" s="12"/>
      <c r="O36" s="54">
        <f t="shared" si="2"/>
        <v>58840</v>
      </c>
      <c r="P36" s="17"/>
      <c r="R36" s="31">
        <f>ROUND(PI()*0.3*0.04*0.005*7930,3)</f>
        <v>1.4950000000000001</v>
      </c>
      <c r="S36" s="4">
        <f t="shared" si="3"/>
        <v>39357.85953177257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s="3" customFormat="1" ht="19.5" customHeight="1">
      <c r="A37" s="10">
        <f t="shared" si="0"/>
        <v>34</v>
      </c>
      <c r="B37" s="11" t="s">
        <v>245</v>
      </c>
      <c r="C37" s="12" t="s">
        <v>251</v>
      </c>
      <c r="D37" s="13" t="s">
        <v>185</v>
      </c>
      <c r="E37" s="12"/>
      <c r="F37" s="12"/>
      <c r="G37" s="12"/>
      <c r="H37" s="2"/>
      <c r="I37" s="12"/>
      <c r="J37" s="15"/>
      <c r="K37" s="12"/>
      <c r="L37" s="16"/>
      <c r="M37" s="12">
        <v>65120</v>
      </c>
      <c r="N37" s="12"/>
      <c r="O37" s="54">
        <f t="shared" si="2"/>
        <v>65120</v>
      </c>
      <c r="P37" s="17"/>
      <c r="R37" s="31">
        <f>ROUND(PI()*0.4*0.04*0.005*7930,3)</f>
        <v>1.9930000000000001</v>
      </c>
      <c r="S37" s="4">
        <f t="shared" si="3"/>
        <v>32674.360260913196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s="3" customFormat="1" ht="19.5" customHeight="1">
      <c r="A38" s="10">
        <f t="shared" si="0"/>
        <v>35</v>
      </c>
      <c r="B38" s="11" t="s">
        <v>245</v>
      </c>
      <c r="C38" s="12" t="s">
        <v>252</v>
      </c>
      <c r="D38" s="13" t="s">
        <v>185</v>
      </c>
      <c r="E38" s="12"/>
      <c r="F38" s="12"/>
      <c r="G38" s="12"/>
      <c r="H38" s="2"/>
      <c r="I38" s="12"/>
      <c r="J38" s="15"/>
      <c r="K38" s="12"/>
      <c r="L38" s="16"/>
      <c r="M38" s="12">
        <v>68250</v>
      </c>
      <c r="N38" s="12"/>
      <c r="O38" s="54">
        <f t="shared" si="2"/>
        <v>68250</v>
      </c>
      <c r="P38" s="17"/>
      <c r="R38" s="31">
        <f>ROUND(PI()*0.45*0.04*0.005*7930,3)</f>
        <v>2.242</v>
      </c>
      <c r="S38" s="4">
        <f t="shared" si="3"/>
        <v>30441.570026761819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s="3" customFormat="1" ht="19.5" customHeight="1">
      <c r="A39" s="10">
        <f t="shared" si="0"/>
        <v>36</v>
      </c>
      <c r="B39" s="11" t="s">
        <v>245</v>
      </c>
      <c r="C39" s="12" t="s">
        <v>253</v>
      </c>
      <c r="D39" s="13" t="s">
        <v>185</v>
      </c>
      <c r="E39" s="12"/>
      <c r="F39" s="12"/>
      <c r="G39" s="12"/>
      <c r="H39" s="2"/>
      <c r="I39" s="12"/>
      <c r="J39" s="15"/>
      <c r="K39" s="12"/>
      <c r="L39" s="16"/>
      <c r="M39" s="12">
        <v>71400</v>
      </c>
      <c r="N39" s="12"/>
      <c r="O39" s="54">
        <f t="shared" si="2"/>
        <v>71400</v>
      </c>
      <c r="P39" s="17"/>
      <c r="R39" s="31">
        <f>ROUND(PI()*0.5*0.04*0.005*7930,3)</f>
        <v>2.4910000000000001</v>
      </c>
      <c r="S39" s="4">
        <f t="shared" si="3"/>
        <v>28663.187474909675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s="3" customFormat="1" ht="19.5" customHeight="1">
      <c r="A40" s="10">
        <f t="shared" si="0"/>
        <v>37</v>
      </c>
      <c r="B40" s="11" t="s">
        <v>245</v>
      </c>
      <c r="C40" s="12" t="s">
        <v>254</v>
      </c>
      <c r="D40" s="13" t="s">
        <v>185</v>
      </c>
      <c r="E40" s="12"/>
      <c r="F40" s="12"/>
      <c r="G40" s="12"/>
      <c r="H40" s="2"/>
      <c r="I40" s="12"/>
      <c r="J40" s="15"/>
      <c r="K40" s="12"/>
      <c r="L40" s="16"/>
      <c r="M40" s="12">
        <v>77680</v>
      </c>
      <c r="N40" s="12"/>
      <c r="O40" s="54">
        <f t="shared" si="2"/>
        <v>77680</v>
      </c>
      <c r="P40" s="17"/>
      <c r="R40" s="31">
        <f>ROUND(PI()*0.6*0.04*0.005*7930,3)</f>
        <v>2.99</v>
      </c>
      <c r="S40" s="4">
        <f t="shared" si="3"/>
        <v>25979.933110367892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s="3" customFormat="1" ht="19.5" customHeight="1">
      <c r="A41" s="10">
        <f t="shared" si="0"/>
        <v>38</v>
      </c>
      <c r="B41" s="11" t="s">
        <v>245</v>
      </c>
      <c r="C41" s="12" t="s">
        <v>255</v>
      </c>
      <c r="D41" s="13" t="s">
        <v>185</v>
      </c>
      <c r="E41" s="12"/>
      <c r="F41" s="12"/>
      <c r="G41" s="12"/>
      <c r="H41" s="2"/>
      <c r="I41" s="12"/>
      <c r="J41" s="15"/>
      <c r="K41" s="12"/>
      <c r="L41" s="16"/>
      <c r="M41" s="12">
        <v>83960</v>
      </c>
      <c r="N41" s="12"/>
      <c r="O41" s="54">
        <f t="shared" si="2"/>
        <v>83960</v>
      </c>
      <c r="P41" s="42">
        <v>42000</v>
      </c>
      <c r="R41" s="31">
        <f>ROUND(PI()*0.7*0.04*0.006*7930,3)</f>
        <v>4.1849999999999996</v>
      </c>
      <c r="S41" s="4">
        <f t="shared" si="3"/>
        <v>20062.126642771807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s="3" customFormat="1" ht="19.5" customHeight="1">
      <c r="A42" s="10">
        <f t="shared" si="0"/>
        <v>39</v>
      </c>
      <c r="B42" s="11" t="s">
        <v>245</v>
      </c>
      <c r="C42" s="12" t="s">
        <v>256</v>
      </c>
      <c r="D42" s="13" t="s">
        <v>185</v>
      </c>
      <c r="E42" s="12"/>
      <c r="F42" s="12"/>
      <c r="G42" s="12"/>
      <c r="H42" s="2"/>
      <c r="I42" s="12"/>
      <c r="J42" s="15"/>
      <c r="K42" s="12"/>
      <c r="L42" s="16"/>
      <c r="M42" s="12">
        <v>90240</v>
      </c>
      <c r="N42" s="12"/>
      <c r="O42" s="54">
        <f t="shared" si="2"/>
        <v>90240</v>
      </c>
      <c r="P42" s="42">
        <v>41000</v>
      </c>
      <c r="R42" s="31">
        <f>ROUND(PI()*0.8*0.04*0.006*7930,3)</f>
        <v>4.7830000000000004</v>
      </c>
      <c r="S42" s="4">
        <f t="shared" si="3"/>
        <v>18866.819987455572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s="3" customFormat="1" ht="19.5" customHeight="1">
      <c r="A43" s="10">
        <f t="shared" si="0"/>
        <v>40</v>
      </c>
      <c r="B43" s="11" t="s">
        <v>245</v>
      </c>
      <c r="C43" s="12" t="s">
        <v>257</v>
      </c>
      <c r="D43" s="13" t="s">
        <v>185</v>
      </c>
      <c r="E43" s="12"/>
      <c r="F43" s="12"/>
      <c r="G43" s="12"/>
      <c r="H43" s="2"/>
      <c r="I43" s="12"/>
      <c r="J43" s="15"/>
      <c r="K43" s="12"/>
      <c r="L43" s="16"/>
      <c r="M43" s="12">
        <v>96520</v>
      </c>
      <c r="N43" s="12"/>
      <c r="O43" s="54">
        <f t="shared" si="2"/>
        <v>96520</v>
      </c>
      <c r="P43" s="42"/>
      <c r="R43" s="31">
        <f>ROUND(PI()*0.9*0.04*0.006*7930,3)</f>
        <v>5.3810000000000002</v>
      </c>
      <c r="S43" s="4">
        <f t="shared" si="3"/>
        <v>17937.186396580561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s="3" customFormat="1" ht="19.5" customHeight="1">
      <c r="A44" s="10">
        <f t="shared" si="0"/>
        <v>41</v>
      </c>
      <c r="B44" s="11" t="s">
        <v>245</v>
      </c>
      <c r="C44" s="12" t="s">
        <v>258</v>
      </c>
      <c r="D44" s="13" t="s">
        <v>185</v>
      </c>
      <c r="E44" s="12"/>
      <c r="F44" s="12"/>
      <c r="G44" s="12"/>
      <c r="H44" s="2"/>
      <c r="I44" s="12"/>
      <c r="J44" s="15"/>
      <c r="K44" s="12"/>
      <c r="L44" s="16"/>
      <c r="M44" s="12">
        <v>102800</v>
      </c>
      <c r="N44" s="12"/>
      <c r="O44" s="54">
        <f t="shared" si="2"/>
        <v>102800</v>
      </c>
      <c r="P44" s="42"/>
      <c r="R44" s="31">
        <f>ROUND(PI()*1*0.04*0.006*7930,3)</f>
        <v>5.9790000000000001</v>
      </c>
      <c r="S44" s="4">
        <f t="shared" si="3"/>
        <v>17193.510620505102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s="3" customFormat="1" ht="19.5" customHeight="1">
      <c r="A45" s="10">
        <f t="shared" si="0"/>
        <v>42</v>
      </c>
      <c r="B45" s="11" t="s">
        <v>245</v>
      </c>
      <c r="C45" s="12" t="s">
        <v>259</v>
      </c>
      <c r="D45" s="13" t="s">
        <v>185</v>
      </c>
      <c r="E45" s="12"/>
      <c r="F45" s="12"/>
      <c r="G45" s="12"/>
      <c r="H45" s="2"/>
      <c r="I45" s="12"/>
      <c r="J45" s="15"/>
      <c r="K45" s="12"/>
      <c r="L45" s="16"/>
      <c r="M45" s="12">
        <v>109080</v>
      </c>
      <c r="N45" s="12"/>
      <c r="O45" s="54">
        <f t="shared" si="2"/>
        <v>109080</v>
      </c>
      <c r="P45" s="42">
        <v>86000</v>
      </c>
      <c r="R45" s="31">
        <f>ROUND(PI()*1.1*0.04*0.006*7930,3)</f>
        <v>6.577</v>
      </c>
      <c r="S45" s="4">
        <f t="shared" si="3"/>
        <v>16585.069180477421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s="3" customFormat="1" ht="19.5" customHeight="1">
      <c r="A46" s="10">
        <f t="shared" si="0"/>
        <v>43</v>
      </c>
      <c r="B46" s="11" t="s">
        <v>245</v>
      </c>
      <c r="C46" s="12" t="s">
        <v>260</v>
      </c>
      <c r="D46" s="13" t="s">
        <v>185</v>
      </c>
      <c r="E46" s="12"/>
      <c r="F46" s="12"/>
      <c r="G46" s="12"/>
      <c r="H46" s="2"/>
      <c r="I46" s="12"/>
      <c r="J46" s="15"/>
      <c r="K46" s="12"/>
      <c r="L46" s="16"/>
      <c r="M46" s="12">
        <v>115360</v>
      </c>
      <c r="N46" s="12"/>
      <c r="O46" s="54">
        <f t="shared" si="2"/>
        <v>115360</v>
      </c>
      <c r="P46" s="17"/>
      <c r="R46" s="31">
        <f>ROUND(PI()*1.2*0.04*0.006*7930,3)</f>
        <v>7.1749999999999998</v>
      </c>
      <c r="S46" s="4">
        <f t="shared" si="3"/>
        <v>16078.048780487805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s="3" customFormat="1" ht="19.5" customHeight="1">
      <c r="A47" s="10">
        <f t="shared" si="0"/>
        <v>44</v>
      </c>
      <c r="B47" s="11" t="s">
        <v>245</v>
      </c>
      <c r="C47" s="12" t="s">
        <v>261</v>
      </c>
      <c r="D47" s="13" t="s">
        <v>185</v>
      </c>
      <c r="E47" s="12"/>
      <c r="F47" s="12"/>
      <c r="G47" s="12"/>
      <c r="H47" s="2"/>
      <c r="I47" s="12"/>
      <c r="J47" s="15"/>
      <c r="K47" s="12"/>
      <c r="L47" s="16"/>
      <c r="M47" s="12">
        <v>124780</v>
      </c>
      <c r="N47" s="12"/>
      <c r="O47" s="54">
        <f t="shared" si="2"/>
        <v>124780</v>
      </c>
      <c r="P47" s="17"/>
      <c r="R47" s="31">
        <f>ROUND(PI()*1.35*0.04*0.006*7930,3)</f>
        <v>8.0719999999999992</v>
      </c>
      <c r="S47" s="4">
        <f t="shared" si="3"/>
        <v>15458.374628344898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s="3" customFormat="1" ht="19.5" customHeight="1">
      <c r="A48" s="10">
        <f t="shared" si="0"/>
        <v>45</v>
      </c>
      <c r="B48" s="11" t="s">
        <v>245</v>
      </c>
      <c r="C48" s="12" t="s">
        <v>544</v>
      </c>
      <c r="D48" s="13" t="s">
        <v>50</v>
      </c>
      <c r="E48" s="12"/>
      <c r="F48" s="12"/>
      <c r="G48" s="12"/>
      <c r="H48" s="2"/>
      <c r="I48" s="12"/>
      <c r="J48" s="15"/>
      <c r="K48" s="12"/>
      <c r="L48" s="16"/>
      <c r="M48" s="12">
        <f>ROUND(S43*R48,-1)</f>
        <v>144790</v>
      </c>
      <c r="N48" s="12"/>
      <c r="O48" s="54">
        <f t="shared" si="2"/>
        <v>144790</v>
      </c>
      <c r="P48" s="17"/>
      <c r="R48" s="31">
        <f>ROUND(PI()*0.9*0.04*0.009*7930,3)</f>
        <v>8.0719999999999992</v>
      </c>
      <c r="S48" s="4">
        <f t="shared" si="3"/>
        <v>17937.314172447968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s="3" customFormat="1" ht="19.5" customHeight="1">
      <c r="A49" s="10">
        <f t="shared" si="0"/>
        <v>46</v>
      </c>
      <c r="B49" s="11" t="s">
        <v>245</v>
      </c>
      <c r="C49" s="12" t="s">
        <v>545</v>
      </c>
      <c r="D49" s="13" t="s">
        <v>50</v>
      </c>
      <c r="E49" s="12"/>
      <c r="F49" s="12"/>
      <c r="G49" s="12"/>
      <c r="H49" s="2"/>
      <c r="I49" s="12"/>
      <c r="J49" s="15"/>
      <c r="K49" s="12"/>
      <c r="L49" s="16"/>
      <c r="M49" s="12">
        <f>ROUND(R49*S44,-1)</f>
        <v>154210</v>
      </c>
      <c r="N49" s="12"/>
      <c r="O49" s="54">
        <f t="shared" si="2"/>
        <v>154210</v>
      </c>
      <c r="P49" s="17"/>
      <c r="R49" s="31">
        <f>ROUND(PI()*1*0.04*0.009*7930,3)</f>
        <v>8.9689999999999994</v>
      </c>
      <c r="S49" s="4">
        <f t="shared" si="3"/>
        <v>17193.667075482219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s="3" customFormat="1" ht="19.5" customHeight="1">
      <c r="A50" s="10">
        <f t="shared" si="0"/>
        <v>47</v>
      </c>
      <c r="B50" s="11" t="s">
        <v>245</v>
      </c>
      <c r="C50" s="12" t="s">
        <v>546</v>
      </c>
      <c r="D50" s="13" t="s">
        <v>50</v>
      </c>
      <c r="E50" s="12"/>
      <c r="F50" s="12"/>
      <c r="G50" s="12"/>
      <c r="H50" s="2"/>
      <c r="I50" s="12"/>
      <c r="J50" s="15"/>
      <c r="K50" s="12"/>
      <c r="L50" s="16"/>
      <c r="M50" s="12">
        <f>ROUND(R50*S45,-1)</f>
        <v>163610</v>
      </c>
      <c r="N50" s="12"/>
      <c r="O50" s="54">
        <f t="shared" si="2"/>
        <v>163610</v>
      </c>
      <c r="P50" s="17"/>
      <c r="R50" s="31">
        <f>ROUND(PI()*1.1*0.04*0.009*7930,3)</f>
        <v>9.8650000000000002</v>
      </c>
      <c r="S50" s="4">
        <f t="shared" si="3"/>
        <v>16584.896097313736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s="3" customFormat="1" ht="19.5" customHeight="1">
      <c r="A51" s="10">
        <f t="shared" si="0"/>
        <v>48</v>
      </c>
      <c r="B51" s="11" t="s">
        <v>245</v>
      </c>
      <c r="C51" s="12" t="s">
        <v>547</v>
      </c>
      <c r="D51" s="13" t="s">
        <v>50</v>
      </c>
      <c r="E51" s="12"/>
      <c r="F51" s="12"/>
      <c r="G51" s="12"/>
      <c r="H51" s="2"/>
      <c r="I51" s="12"/>
      <c r="J51" s="15"/>
      <c r="K51" s="12"/>
      <c r="L51" s="16"/>
      <c r="M51" s="12">
        <f>ROUND(R51*S46,-1)</f>
        <v>173030</v>
      </c>
      <c r="N51" s="12"/>
      <c r="O51" s="54">
        <f t="shared" si="2"/>
        <v>173030</v>
      </c>
      <c r="P51" s="17"/>
      <c r="R51" s="31">
        <f>ROUND(PI()*1.2*0.04*0.009*7930,3)</f>
        <v>10.762</v>
      </c>
      <c r="S51" s="4">
        <f t="shared" si="3"/>
        <v>16077.866567552499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s="3" customFormat="1" ht="19.5" customHeight="1">
      <c r="A52" s="10">
        <f t="shared" si="0"/>
        <v>49</v>
      </c>
      <c r="B52" s="11" t="s">
        <v>245</v>
      </c>
      <c r="C52" s="12" t="s">
        <v>548</v>
      </c>
      <c r="D52" s="13" t="s">
        <v>50</v>
      </c>
      <c r="E52" s="12"/>
      <c r="F52" s="12"/>
      <c r="G52" s="12"/>
      <c r="H52" s="2"/>
      <c r="I52" s="12"/>
      <c r="J52" s="15"/>
      <c r="K52" s="12"/>
      <c r="L52" s="16"/>
      <c r="M52" s="12">
        <f>ROUND(R52*S47,-1)</f>
        <v>187170</v>
      </c>
      <c r="N52" s="12"/>
      <c r="O52" s="54">
        <f t="shared" si="2"/>
        <v>187170</v>
      </c>
      <c r="P52" s="17"/>
      <c r="R52" s="31">
        <f>ROUND(PI()*1.35*0.04*0.009*7930,3)</f>
        <v>12.108000000000001</v>
      </c>
      <c r="S52" s="4">
        <f t="shared" si="3"/>
        <v>15458.374628344895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s="3" customFormat="1" ht="19.5" customHeight="1">
      <c r="A53" s="10">
        <f t="shared" si="0"/>
        <v>50</v>
      </c>
      <c r="B53" s="11" t="s">
        <v>242</v>
      </c>
      <c r="C53" s="12" t="s">
        <v>243</v>
      </c>
      <c r="D53" s="13" t="s">
        <v>201</v>
      </c>
      <c r="E53" s="12"/>
      <c r="F53" s="12"/>
      <c r="G53" s="12"/>
      <c r="H53" s="2"/>
      <c r="I53" s="12"/>
      <c r="J53" s="15"/>
      <c r="K53" s="12"/>
      <c r="L53" s="16"/>
      <c r="M53" s="12">
        <v>20000</v>
      </c>
      <c r="N53" s="12"/>
      <c r="O53" s="54">
        <f t="shared" si="1"/>
        <v>20000</v>
      </c>
      <c r="P53" s="17" t="s">
        <v>744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 t="s">
        <v>244</v>
      </c>
      <c r="AD53" s="4"/>
    </row>
    <row r="54" spans="1:30" s="3" customFormat="1" ht="19.5" customHeight="1">
      <c r="A54" s="10">
        <f t="shared" si="0"/>
        <v>51</v>
      </c>
      <c r="B54" s="11" t="s">
        <v>54</v>
      </c>
      <c r="C54" s="12"/>
      <c r="D54" s="13" t="s">
        <v>55</v>
      </c>
      <c r="E54" s="12"/>
      <c r="F54" s="12"/>
      <c r="G54" s="14">
        <f>TRUNC(18200/6,2)</f>
        <v>3033.33</v>
      </c>
      <c r="H54" s="2">
        <v>1190</v>
      </c>
      <c r="I54" s="14">
        <f>TRUNC(20000/6,2)</f>
        <v>3333.33</v>
      </c>
      <c r="J54" s="15">
        <v>1482</v>
      </c>
      <c r="K54" s="14">
        <f>TRUNC(18200/6,2)</f>
        <v>3033.33</v>
      </c>
      <c r="L54" s="16" t="s">
        <v>56</v>
      </c>
      <c r="M54" s="12"/>
      <c r="N54" s="12"/>
      <c r="O54" s="54">
        <f t="shared" si="1"/>
        <v>3033.33</v>
      </c>
      <c r="P54" s="17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s="3" customFormat="1" ht="19.5" customHeight="1">
      <c r="A55" s="10">
        <f t="shared" si="0"/>
        <v>52</v>
      </c>
      <c r="B55" s="11" t="s">
        <v>54</v>
      </c>
      <c r="C55" s="12"/>
      <c r="D55" s="13" t="s">
        <v>45</v>
      </c>
      <c r="E55" s="12"/>
      <c r="F55" s="12"/>
      <c r="G55" s="14">
        <f>TRUNC(18200/6000,2)</f>
        <v>3.03</v>
      </c>
      <c r="H55" s="2">
        <v>1190</v>
      </c>
      <c r="I55" s="14">
        <f>TRUNC(20000/6000,2)</f>
        <v>3.33</v>
      </c>
      <c r="J55" s="15">
        <v>1482</v>
      </c>
      <c r="K55" s="14">
        <f>TRUNC(18200/6000,2)</f>
        <v>3.03</v>
      </c>
      <c r="L55" s="16" t="s">
        <v>56</v>
      </c>
      <c r="M55" s="12"/>
      <c r="N55" s="12"/>
      <c r="O55" s="54">
        <f t="shared" si="1"/>
        <v>3.03</v>
      </c>
      <c r="P55" s="1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s="3" customFormat="1" ht="19.5" customHeight="1">
      <c r="A56" s="10">
        <f t="shared" si="0"/>
        <v>53</v>
      </c>
      <c r="B56" s="11" t="s">
        <v>57</v>
      </c>
      <c r="C56" s="12"/>
      <c r="D56" s="13" t="s">
        <v>58</v>
      </c>
      <c r="E56" s="12"/>
      <c r="F56" s="12"/>
      <c r="G56" s="12">
        <v>23700</v>
      </c>
      <c r="H56" s="2">
        <v>1190</v>
      </c>
      <c r="I56" s="12">
        <v>39000</v>
      </c>
      <c r="J56" s="15">
        <v>1482</v>
      </c>
      <c r="K56" s="12">
        <v>27300</v>
      </c>
      <c r="L56" s="16" t="s">
        <v>56</v>
      </c>
      <c r="M56" s="12"/>
      <c r="N56" s="12"/>
      <c r="O56" s="54">
        <f t="shared" si="1"/>
        <v>23700</v>
      </c>
      <c r="P56" s="1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s="3" customFormat="1" ht="19.5" customHeight="1">
      <c r="A57" s="10">
        <f t="shared" si="0"/>
        <v>54</v>
      </c>
      <c r="B57" s="11" t="s">
        <v>57</v>
      </c>
      <c r="C57" s="12"/>
      <c r="D57" s="13" t="s">
        <v>45</v>
      </c>
      <c r="E57" s="12"/>
      <c r="F57" s="12"/>
      <c r="G57" s="14">
        <f>TRUNC(23700/853,2)</f>
        <v>27.78</v>
      </c>
      <c r="H57" s="2">
        <v>1190</v>
      </c>
      <c r="I57" s="14">
        <f>TRUNC(39000/853,2)</f>
        <v>45.72</v>
      </c>
      <c r="J57" s="15">
        <v>1482</v>
      </c>
      <c r="K57" s="14">
        <f>TRUNC(27300/853,2)</f>
        <v>32</v>
      </c>
      <c r="L57" s="16" t="s">
        <v>56</v>
      </c>
      <c r="M57" s="12"/>
      <c r="N57" s="12"/>
      <c r="O57" s="54">
        <f t="shared" si="1"/>
        <v>27.78</v>
      </c>
      <c r="P57" s="1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s="3" customFormat="1" ht="19.5" customHeight="1">
      <c r="A58" s="10">
        <f t="shared" si="0"/>
        <v>55</v>
      </c>
      <c r="B58" s="11" t="s">
        <v>581</v>
      </c>
      <c r="C58" s="12" t="s">
        <v>583</v>
      </c>
      <c r="D58" s="13" t="s">
        <v>582</v>
      </c>
      <c r="E58" s="12"/>
      <c r="F58" s="12"/>
      <c r="G58" s="14">
        <v>2826</v>
      </c>
      <c r="H58" s="2">
        <v>1189</v>
      </c>
      <c r="I58" s="14">
        <v>2546.3000000000002</v>
      </c>
      <c r="J58" s="15">
        <v>1482</v>
      </c>
      <c r="K58" s="14">
        <v>2858.04</v>
      </c>
      <c r="L58" s="16" t="s">
        <v>584</v>
      </c>
      <c r="M58" s="12"/>
      <c r="N58" s="12"/>
      <c r="O58" s="54">
        <f t="shared" si="1"/>
        <v>2546.3000000000002</v>
      </c>
      <c r="P58" s="1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s="3" customFormat="1" ht="19.5" customHeight="1">
      <c r="A59" s="10">
        <f t="shared" si="0"/>
        <v>56</v>
      </c>
      <c r="B59" s="11" t="s">
        <v>605</v>
      </c>
      <c r="C59" s="12"/>
      <c r="D59" s="13" t="s">
        <v>45</v>
      </c>
      <c r="E59" s="12"/>
      <c r="F59" s="12"/>
      <c r="G59" s="14">
        <f>TRUNC(36300/6000,2)</f>
        <v>6.05</v>
      </c>
      <c r="H59" s="2">
        <v>1190</v>
      </c>
      <c r="I59" s="14">
        <f>TRUNC(36000/6000,2)</f>
        <v>6</v>
      </c>
      <c r="J59" s="15">
        <v>1482</v>
      </c>
      <c r="K59" s="14">
        <f>TRUNC(36300/6000,2)</f>
        <v>6.05</v>
      </c>
      <c r="L59" s="16" t="s">
        <v>606</v>
      </c>
      <c r="M59" s="12"/>
      <c r="N59" s="12"/>
      <c r="O59" s="54">
        <f t="shared" si="1"/>
        <v>6</v>
      </c>
      <c r="P59" s="17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s="3" customFormat="1" ht="19.5" customHeight="1">
      <c r="A60" s="10">
        <f t="shared" si="0"/>
        <v>57</v>
      </c>
      <c r="B60" s="11" t="s">
        <v>476</v>
      </c>
      <c r="C60" s="12" t="s">
        <v>535</v>
      </c>
      <c r="D60" s="13" t="s">
        <v>50</v>
      </c>
      <c r="E60" s="12"/>
      <c r="F60" s="12"/>
      <c r="G60" s="12">
        <v>14677</v>
      </c>
      <c r="H60" s="2">
        <v>1168</v>
      </c>
      <c r="I60" s="12">
        <v>14677</v>
      </c>
      <c r="J60" s="15">
        <v>1113</v>
      </c>
      <c r="K60" s="12">
        <v>14490</v>
      </c>
      <c r="L60" s="16">
        <v>1412</v>
      </c>
      <c r="M60" s="12"/>
      <c r="N60" s="12"/>
      <c r="O60" s="54">
        <f t="shared" si="1"/>
        <v>14490</v>
      </c>
      <c r="P60" s="17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s="3" customFormat="1" ht="19.5" customHeight="1">
      <c r="A61" s="10">
        <f t="shared" si="0"/>
        <v>58</v>
      </c>
      <c r="B61" s="11" t="s">
        <v>59</v>
      </c>
      <c r="C61" s="12" t="s">
        <v>755</v>
      </c>
      <c r="D61" s="13" t="s">
        <v>58</v>
      </c>
      <c r="E61" s="12"/>
      <c r="F61" s="12"/>
      <c r="G61" s="12">
        <v>3050</v>
      </c>
      <c r="H61" s="2">
        <v>1132</v>
      </c>
      <c r="I61" s="12">
        <v>3910</v>
      </c>
      <c r="J61" s="15">
        <v>1081</v>
      </c>
      <c r="K61" s="12">
        <v>3666</v>
      </c>
      <c r="L61" s="16">
        <v>1387</v>
      </c>
      <c r="M61" s="12"/>
      <c r="N61" s="12"/>
      <c r="O61" s="54">
        <f t="shared" si="1"/>
        <v>3050</v>
      </c>
      <c r="P61" s="17"/>
      <c r="S61" s="4"/>
      <c r="T61" s="4"/>
      <c r="U61" s="4"/>
      <c r="V61" s="4" t="s">
        <v>585</v>
      </c>
      <c r="W61" s="4" t="s">
        <v>586</v>
      </c>
      <c r="X61" s="4" t="s">
        <v>587</v>
      </c>
      <c r="Y61" s="4" t="s">
        <v>581</v>
      </c>
      <c r="Z61" s="4"/>
      <c r="AA61" s="4"/>
      <c r="AB61" s="4"/>
      <c r="AC61" s="4"/>
      <c r="AD61" s="4"/>
    </row>
    <row r="62" spans="1:30" s="3" customFormat="1" ht="19.5" customHeight="1">
      <c r="A62" s="10">
        <f t="shared" si="0"/>
        <v>59</v>
      </c>
      <c r="B62" s="11" t="s">
        <v>202</v>
      </c>
      <c r="C62" s="12" t="s">
        <v>756</v>
      </c>
      <c r="D62" s="13" t="s">
        <v>201</v>
      </c>
      <c r="E62" s="12"/>
      <c r="F62" s="12"/>
      <c r="G62" s="12">
        <v>13500</v>
      </c>
      <c r="H62" s="2">
        <v>1132</v>
      </c>
      <c r="I62" s="12">
        <v>11728</v>
      </c>
      <c r="J62" s="15">
        <v>1081</v>
      </c>
      <c r="K62" s="12">
        <v>10130</v>
      </c>
      <c r="L62" s="16">
        <v>1387</v>
      </c>
      <c r="M62" s="12"/>
      <c r="N62" s="12"/>
      <c r="O62" s="54">
        <f>MIN(M62,K62,I62,G62,E62)</f>
        <v>10130</v>
      </c>
      <c r="P62" s="17"/>
      <c r="S62" s="4"/>
      <c r="T62" s="4"/>
      <c r="U62" s="4">
        <v>12</v>
      </c>
      <c r="V62" s="40">
        <f>(0.0091+0.005)/2</f>
        <v>7.0500000000000007E-3</v>
      </c>
      <c r="W62" s="40">
        <f>(0.0045+0.0025)/2</f>
        <v>3.4999999999999996E-3</v>
      </c>
      <c r="X62" s="38">
        <f>(104+197)/2</f>
        <v>150.5</v>
      </c>
      <c r="Y62" s="39">
        <f>(0.102+0.192)/2</f>
        <v>0.14699999999999999</v>
      </c>
      <c r="Z62" s="4"/>
      <c r="AA62" s="4"/>
      <c r="AB62" s="4"/>
      <c r="AC62" s="4"/>
      <c r="AD62" s="4"/>
    </row>
    <row r="63" spans="1:30" s="3" customFormat="1" ht="19.5" customHeight="1">
      <c r="A63" s="10">
        <f t="shared" si="0"/>
        <v>60</v>
      </c>
      <c r="B63" s="11" t="s">
        <v>60</v>
      </c>
      <c r="C63" s="12" t="s">
        <v>532</v>
      </c>
      <c r="D63" s="13" t="s">
        <v>604</v>
      </c>
      <c r="E63" s="12"/>
      <c r="F63" s="12"/>
      <c r="G63" s="12">
        <f>TRUNC(5300/1.15,2)</f>
        <v>4608.6899999999996</v>
      </c>
      <c r="H63" s="2">
        <v>480</v>
      </c>
      <c r="I63" s="12">
        <f>199000/16/1.15</f>
        <v>10815.217391304348</v>
      </c>
      <c r="J63" s="15">
        <v>532</v>
      </c>
      <c r="K63" s="12">
        <v>7700</v>
      </c>
      <c r="L63" s="16">
        <v>605</v>
      </c>
      <c r="M63" s="12"/>
      <c r="N63" s="12"/>
      <c r="O63" s="54">
        <f t="shared" si="1"/>
        <v>4608.6899999999996</v>
      </c>
      <c r="P63" s="17" t="s">
        <v>477</v>
      </c>
      <c r="S63" s="4"/>
      <c r="T63" s="4"/>
      <c r="U63" s="4">
        <v>13</v>
      </c>
      <c r="V63" s="40">
        <f>($V$69-$V$62)/7*1+$V$62</f>
        <v>7.0785714285714289E-3</v>
      </c>
      <c r="W63" s="40">
        <f>($W$69-$W$62)/7*1+$W$62</f>
        <v>3.5142857142857141E-3</v>
      </c>
      <c r="X63" s="40">
        <f>($X$69-$X$62)/7*1+$X$62</f>
        <v>159.28571428571428</v>
      </c>
      <c r="Y63" s="40">
        <f>($Y$69-$Y$62)/7*1+$Y$62</f>
        <v>0.15557142857142855</v>
      </c>
      <c r="Z63" s="4"/>
      <c r="AA63" s="4"/>
      <c r="AB63" s="4"/>
      <c r="AC63" s="4"/>
      <c r="AD63" s="4"/>
    </row>
    <row r="64" spans="1:30" s="3" customFormat="1" ht="19.5" customHeight="1">
      <c r="A64" s="10">
        <f t="shared" si="0"/>
        <v>61</v>
      </c>
      <c r="B64" s="11" t="s">
        <v>61</v>
      </c>
      <c r="C64" s="12" t="s">
        <v>531</v>
      </c>
      <c r="D64" s="13" t="s">
        <v>58</v>
      </c>
      <c r="E64" s="12"/>
      <c r="F64" s="12"/>
      <c r="G64" s="12">
        <f>TRUNC(19000/1.2,2)</f>
        <v>15833.33</v>
      </c>
      <c r="H64" s="2">
        <v>480</v>
      </c>
      <c r="I64" s="12">
        <v>25100</v>
      </c>
      <c r="J64" s="15">
        <v>531</v>
      </c>
      <c r="K64" s="12">
        <f>TRUNC(77000/1.2,2)</f>
        <v>64166.66</v>
      </c>
      <c r="L64" s="16">
        <v>607</v>
      </c>
      <c r="M64" s="12"/>
      <c r="N64" s="12"/>
      <c r="O64" s="54">
        <f t="shared" si="1"/>
        <v>15833.33</v>
      </c>
      <c r="P64" s="17" t="s">
        <v>478</v>
      </c>
      <c r="R64" s="3" t="s">
        <v>706</v>
      </c>
      <c r="S64" s="4"/>
      <c r="T64" s="4"/>
      <c r="U64" s="4">
        <v>14</v>
      </c>
      <c r="V64" s="40">
        <f>($V$69-$V$62)/7*2+$V$62</f>
        <v>7.1071428571428579E-3</v>
      </c>
      <c r="W64" s="40">
        <f>($W$69-$W$62)/7*2+$W$62</f>
        <v>3.5285714285714282E-3</v>
      </c>
      <c r="X64" s="40">
        <f>($X$69-$X$62)/7*2+$X$62</f>
        <v>168.07142857142858</v>
      </c>
      <c r="Y64" s="40">
        <f>($Y$69-$Y$62)/7*2+$Y$62</f>
        <v>0.16414285714285715</v>
      </c>
      <c r="Z64" s="4"/>
      <c r="AA64" s="4"/>
      <c r="AB64" s="4"/>
      <c r="AC64" s="4"/>
      <c r="AD64" s="4"/>
    </row>
    <row r="65" spans="1:30" s="3" customFormat="1" ht="19.5" customHeight="1">
      <c r="A65" s="10">
        <f t="shared" si="0"/>
        <v>62</v>
      </c>
      <c r="B65" s="11" t="s">
        <v>62</v>
      </c>
      <c r="C65" s="12" t="s">
        <v>576</v>
      </c>
      <c r="D65" s="13" t="s">
        <v>530</v>
      </c>
      <c r="E65" s="12"/>
      <c r="F65" s="12"/>
      <c r="G65" s="14">
        <f>TRUNC(93000/18/0.9,2)</f>
        <v>5740.74</v>
      </c>
      <c r="H65" s="2">
        <v>470</v>
      </c>
      <c r="I65" s="14">
        <f>TRUNC(75000/18/0.9,2)</f>
        <v>4629.62</v>
      </c>
      <c r="J65" s="15">
        <v>512</v>
      </c>
      <c r="K65" s="14">
        <f>TRUNC(75000/18/0.9,2)</f>
        <v>4629.62</v>
      </c>
      <c r="L65" s="16">
        <v>594</v>
      </c>
      <c r="M65" s="12"/>
      <c r="N65" s="12"/>
      <c r="O65" s="54">
        <f t="shared" si="1"/>
        <v>4629.62</v>
      </c>
      <c r="P65" s="17"/>
      <c r="R65" s="3" t="s">
        <v>529</v>
      </c>
      <c r="S65" s="4"/>
      <c r="T65" s="4"/>
      <c r="U65" s="4">
        <v>15</v>
      </c>
      <c r="V65" s="40">
        <f>($V$69-$V$62)/7*3+$V$62</f>
        <v>7.135714285714286E-3</v>
      </c>
      <c r="W65" s="40">
        <f>($W$69-$W$62)/7*3+$W$62</f>
        <v>3.5428571428571427E-3</v>
      </c>
      <c r="X65" s="40">
        <f>($X$69-$X$62)/7*3+$X$62</f>
        <v>176.85714285714286</v>
      </c>
      <c r="Y65" s="40">
        <f>($Y$69-$Y$62)/7*3+$Y$62</f>
        <v>0.17271428571428571</v>
      </c>
      <c r="Z65" s="4"/>
      <c r="AA65" s="4"/>
      <c r="AB65" s="4"/>
      <c r="AC65" s="4"/>
      <c r="AD65" s="4"/>
    </row>
    <row r="66" spans="1:30" s="3" customFormat="1" ht="19.5" customHeight="1">
      <c r="A66" s="10">
        <f t="shared" si="0"/>
        <v>63</v>
      </c>
      <c r="B66" s="11" t="s">
        <v>262</v>
      </c>
      <c r="C66" s="12"/>
      <c r="D66" s="13" t="s">
        <v>201</v>
      </c>
      <c r="E66" s="12"/>
      <c r="F66" s="12"/>
      <c r="G66" s="12">
        <f>TRUNC(311200/15,2)</f>
        <v>20746.66</v>
      </c>
      <c r="H66" s="2">
        <v>539</v>
      </c>
      <c r="I66" s="12"/>
      <c r="J66" s="15"/>
      <c r="K66" s="12">
        <f>TRUNC(311200/15,2)</f>
        <v>20746.66</v>
      </c>
      <c r="L66" s="16">
        <v>723</v>
      </c>
      <c r="M66" s="12"/>
      <c r="N66" s="12"/>
      <c r="O66" s="54">
        <f t="shared" si="1"/>
        <v>20746.66</v>
      </c>
      <c r="P66" s="17" t="s">
        <v>479</v>
      </c>
      <c r="R66" s="3" t="s">
        <v>707</v>
      </c>
      <c r="S66" s="4"/>
      <c r="T66" s="4"/>
      <c r="U66" s="4">
        <v>16</v>
      </c>
      <c r="V66" s="40">
        <f>($V$69-$V$62)/7*4+$V$62</f>
        <v>7.164285714285715E-3</v>
      </c>
      <c r="W66" s="40">
        <f>($W$69-$W$62)/7*4+$W$62</f>
        <v>3.5571428571428568E-3</v>
      </c>
      <c r="X66" s="40">
        <f>($X$69-$X$62)/7*4+$X$62</f>
        <v>185.64285714285714</v>
      </c>
      <c r="Y66" s="40">
        <f>($Y$69-$Y$62)/7*4+$Y$62</f>
        <v>0.18128571428571427</v>
      </c>
      <c r="Z66" s="4"/>
      <c r="AA66" s="4"/>
      <c r="AB66" s="4"/>
      <c r="AC66" s="4"/>
      <c r="AD66" s="4"/>
    </row>
    <row r="67" spans="1:30" s="3" customFormat="1" ht="19.5" customHeight="1">
      <c r="A67" s="10">
        <f t="shared" si="0"/>
        <v>64</v>
      </c>
      <c r="B67" s="11" t="s">
        <v>480</v>
      </c>
      <c r="C67" s="12" t="s">
        <v>263</v>
      </c>
      <c r="D67" s="13" t="s">
        <v>183</v>
      </c>
      <c r="E67" s="12"/>
      <c r="F67" s="12"/>
      <c r="G67" s="12">
        <f>TRUNC(16800/6,2)</f>
        <v>2800</v>
      </c>
      <c r="H67" s="2">
        <v>539</v>
      </c>
      <c r="I67" s="12"/>
      <c r="J67" s="15"/>
      <c r="K67" s="12">
        <f>TRUNC(16800/6,2)</f>
        <v>2800</v>
      </c>
      <c r="L67" s="16">
        <v>723</v>
      </c>
      <c r="M67" s="12"/>
      <c r="N67" s="12"/>
      <c r="O67" s="54">
        <f t="shared" si="1"/>
        <v>2800</v>
      </c>
      <c r="P67" s="17" t="s">
        <v>479</v>
      </c>
      <c r="S67" s="4"/>
      <c r="T67" s="4"/>
      <c r="U67" s="4">
        <v>17</v>
      </c>
      <c r="V67" s="40">
        <f>($V$69-$V$62)/7*5+$V$62</f>
        <v>7.1928571428571432E-3</v>
      </c>
      <c r="W67" s="40">
        <f>($W$69-$W$62)/7*5+$W$62</f>
        <v>3.5714285714285713E-3</v>
      </c>
      <c r="X67" s="40">
        <f>($X$69-$X$62)/7*5+$X$62</f>
        <v>194.42857142857144</v>
      </c>
      <c r="Y67" s="40">
        <f>($Y$69-$Y$62)/7*5+$Y$62</f>
        <v>0.18985714285714284</v>
      </c>
      <c r="Z67" s="4"/>
      <c r="AA67" s="4"/>
      <c r="AB67" s="4"/>
      <c r="AC67" s="4"/>
      <c r="AD67" s="4"/>
    </row>
    <row r="68" spans="1:30" s="3" customFormat="1" ht="19.5" customHeight="1">
      <c r="A68" s="10">
        <f t="shared" si="0"/>
        <v>65</v>
      </c>
      <c r="B68" s="11" t="s">
        <v>264</v>
      </c>
      <c r="C68" s="12" t="s">
        <v>265</v>
      </c>
      <c r="D68" s="13" t="s">
        <v>266</v>
      </c>
      <c r="E68" s="12"/>
      <c r="F68" s="12"/>
      <c r="G68" s="12">
        <f>TRUNC(23200/(0.1*30),2)</f>
        <v>7733.33</v>
      </c>
      <c r="H68" s="2">
        <v>539</v>
      </c>
      <c r="I68" s="12"/>
      <c r="J68" s="15"/>
      <c r="K68" s="12">
        <f>TRUNC(23200/(0.1*30),2)</f>
        <v>7733.33</v>
      </c>
      <c r="L68" s="16">
        <v>723</v>
      </c>
      <c r="M68" s="12"/>
      <c r="N68" s="12"/>
      <c r="O68" s="54">
        <f t="shared" si="1"/>
        <v>7733.33</v>
      </c>
      <c r="P68" s="17" t="s">
        <v>479</v>
      </c>
      <c r="S68" s="4"/>
      <c r="T68" s="4"/>
      <c r="U68" s="4">
        <v>18</v>
      </c>
      <c r="V68" s="40">
        <f>($V$69-$V$62)/7*6+$V$62</f>
        <v>7.2214285714285722E-3</v>
      </c>
      <c r="W68" s="40">
        <f>($W$69-$W$62)/7*6+$W$62</f>
        <v>3.5857142857142854E-3</v>
      </c>
      <c r="X68" s="40">
        <f>($X$69-$X$62)/7*6+$X$62</f>
        <v>203.21428571428572</v>
      </c>
      <c r="Y68" s="40">
        <f>($Y$69-$Y$62)/7*6+$Y$62</f>
        <v>0.19842857142857143</v>
      </c>
      <c r="Z68" s="4"/>
      <c r="AA68" s="4"/>
      <c r="AB68" s="4"/>
      <c r="AC68" s="4"/>
      <c r="AD68" s="4"/>
    </row>
    <row r="69" spans="1:30" s="3" customFormat="1" ht="19.5" customHeight="1">
      <c r="A69" s="10">
        <f t="shared" si="0"/>
        <v>66</v>
      </c>
      <c r="B69" s="11" t="s">
        <v>267</v>
      </c>
      <c r="C69" s="12" t="s">
        <v>268</v>
      </c>
      <c r="D69" s="13" t="s">
        <v>266</v>
      </c>
      <c r="E69" s="12"/>
      <c r="F69" s="12"/>
      <c r="G69" s="12">
        <f>TRUNC(22200/(0.1*30),2)</f>
        <v>7400</v>
      </c>
      <c r="H69" s="2">
        <v>539</v>
      </c>
      <c r="I69" s="12"/>
      <c r="J69" s="15"/>
      <c r="K69" s="12">
        <f>TRUNC(22200/(0.1*30),2)</f>
        <v>7400</v>
      </c>
      <c r="L69" s="16">
        <v>723</v>
      </c>
      <c r="M69" s="12"/>
      <c r="N69" s="12"/>
      <c r="O69" s="54">
        <f t="shared" si="1"/>
        <v>7400</v>
      </c>
      <c r="P69" s="17" t="s">
        <v>479</v>
      </c>
      <c r="S69" s="4"/>
      <c r="T69" s="4"/>
      <c r="U69" s="4">
        <v>19</v>
      </c>
      <c r="V69" s="40">
        <f>(0.0091+0.0054)/2</f>
        <v>7.2500000000000004E-3</v>
      </c>
      <c r="W69" s="40">
        <f>(0.0045+0.0027)/2</f>
        <v>3.5999999999999999E-3</v>
      </c>
      <c r="X69" s="38">
        <f>(180+244)/2</f>
        <v>212</v>
      </c>
      <c r="Y69" s="39">
        <f>(0.176+0.238)/2</f>
        <v>0.20699999999999999</v>
      </c>
      <c r="Z69" s="4"/>
      <c r="AA69" s="4"/>
      <c r="AB69" s="4"/>
      <c r="AC69" s="4"/>
      <c r="AD69" s="4"/>
    </row>
    <row r="70" spans="1:30" s="3" customFormat="1" ht="19.5" customHeight="1">
      <c r="A70" s="10">
        <f t="shared" ref="A70:A134" si="4">+A69+1</f>
        <v>67</v>
      </c>
      <c r="B70" s="11" t="s">
        <v>63</v>
      </c>
      <c r="C70" s="12" t="s">
        <v>64</v>
      </c>
      <c r="D70" s="13" t="s">
        <v>65</v>
      </c>
      <c r="E70" s="12"/>
      <c r="F70" s="12"/>
      <c r="G70" s="12">
        <f>31800/6</f>
        <v>5300</v>
      </c>
      <c r="H70" s="69">
        <v>557</v>
      </c>
      <c r="I70" s="12">
        <v>5500</v>
      </c>
      <c r="J70" s="15">
        <v>749</v>
      </c>
      <c r="K70" s="12">
        <v>5500</v>
      </c>
      <c r="L70" s="16">
        <v>765</v>
      </c>
      <c r="M70" s="12"/>
      <c r="N70" s="12"/>
      <c r="O70" s="54">
        <f t="shared" si="1"/>
        <v>5300</v>
      </c>
      <c r="P70" s="17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s="3" customFormat="1" ht="19.5" customHeight="1">
      <c r="A71" s="10">
        <f t="shared" si="4"/>
        <v>68</v>
      </c>
      <c r="B71" s="11" t="s">
        <v>63</v>
      </c>
      <c r="C71" s="12" t="s">
        <v>66</v>
      </c>
      <c r="D71" s="13" t="s">
        <v>65</v>
      </c>
      <c r="E71" s="12"/>
      <c r="F71" s="12"/>
      <c r="G71" s="12">
        <f>72300/6</f>
        <v>12050</v>
      </c>
      <c r="H71" s="69">
        <v>557</v>
      </c>
      <c r="I71" s="12">
        <v>12470</v>
      </c>
      <c r="J71" s="15">
        <v>749</v>
      </c>
      <c r="K71" s="12">
        <v>12480</v>
      </c>
      <c r="L71" s="16">
        <v>765</v>
      </c>
      <c r="M71" s="12"/>
      <c r="N71" s="12"/>
      <c r="O71" s="54">
        <f t="shared" si="1"/>
        <v>12050</v>
      </c>
      <c r="P71" s="17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s="3" customFormat="1" ht="19.5" customHeight="1">
      <c r="A72" s="10">
        <f t="shared" si="4"/>
        <v>69</v>
      </c>
      <c r="B72" s="11" t="s">
        <v>67</v>
      </c>
      <c r="C72" s="12" t="s">
        <v>515</v>
      </c>
      <c r="D72" s="13" t="s">
        <v>50</v>
      </c>
      <c r="E72" s="12"/>
      <c r="F72" s="12"/>
      <c r="G72" s="12">
        <v>2520</v>
      </c>
      <c r="H72" s="69">
        <v>557</v>
      </c>
      <c r="I72" s="12">
        <v>13920</v>
      </c>
      <c r="J72" s="15">
        <v>749</v>
      </c>
      <c r="K72" s="12">
        <v>13920</v>
      </c>
      <c r="L72" s="16">
        <v>765</v>
      </c>
      <c r="M72" s="12"/>
      <c r="N72" s="12"/>
      <c r="O72" s="54">
        <f t="shared" ref="O72:O119" si="5">MIN(M72,K72,I72,G72,E72)</f>
        <v>2520</v>
      </c>
      <c r="P72" s="17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s="3" customFormat="1" ht="19.5" customHeight="1">
      <c r="A73" s="10">
        <f t="shared" si="4"/>
        <v>70</v>
      </c>
      <c r="B73" s="11" t="s">
        <v>67</v>
      </c>
      <c r="C73" s="12" t="s">
        <v>516</v>
      </c>
      <c r="D73" s="13" t="s">
        <v>50</v>
      </c>
      <c r="E73" s="12"/>
      <c r="F73" s="12"/>
      <c r="G73" s="12">
        <v>7320</v>
      </c>
      <c r="H73" s="69">
        <v>557</v>
      </c>
      <c r="I73" s="12">
        <v>20700</v>
      </c>
      <c r="J73" s="15">
        <v>749</v>
      </c>
      <c r="K73" s="12">
        <v>20700</v>
      </c>
      <c r="L73" s="16">
        <v>765</v>
      </c>
      <c r="M73" s="12"/>
      <c r="N73" s="12"/>
      <c r="O73" s="54">
        <f t="shared" si="5"/>
        <v>7320</v>
      </c>
      <c r="P73" s="17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s="3" customFormat="1" ht="19.5" customHeight="1">
      <c r="A74" s="10">
        <f t="shared" si="4"/>
        <v>71</v>
      </c>
      <c r="B74" s="11" t="s">
        <v>68</v>
      </c>
      <c r="C74" s="12" t="s">
        <v>69</v>
      </c>
      <c r="D74" s="13" t="s">
        <v>58</v>
      </c>
      <c r="E74" s="12"/>
      <c r="F74" s="12"/>
      <c r="G74" s="12"/>
      <c r="H74" s="2"/>
      <c r="I74" s="12"/>
      <c r="J74" s="15"/>
      <c r="K74" s="12"/>
      <c r="L74" s="16">
        <v>127</v>
      </c>
      <c r="M74" s="12">
        <v>5640</v>
      </c>
      <c r="N74" s="12"/>
      <c r="O74" s="54">
        <f t="shared" si="5"/>
        <v>5640</v>
      </c>
      <c r="P74" s="17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s="3" customFormat="1" ht="19.5" customHeight="1">
      <c r="A75" s="10">
        <f t="shared" si="4"/>
        <v>72</v>
      </c>
      <c r="B75" s="11" t="s">
        <v>757</v>
      </c>
      <c r="C75" s="12" t="s">
        <v>70</v>
      </c>
      <c r="D75" s="13" t="s">
        <v>65</v>
      </c>
      <c r="E75" s="12"/>
      <c r="F75" s="12"/>
      <c r="G75" s="12">
        <v>22700</v>
      </c>
      <c r="H75" s="2">
        <v>105</v>
      </c>
      <c r="I75" s="12">
        <v>22700</v>
      </c>
      <c r="J75" s="15">
        <v>283</v>
      </c>
      <c r="K75" s="12">
        <f>55640/2.5</f>
        <v>22256</v>
      </c>
      <c r="L75" s="16">
        <v>256</v>
      </c>
      <c r="M75" s="12"/>
      <c r="N75" s="12"/>
      <c r="O75" s="54">
        <f t="shared" si="5"/>
        <v>22256</v>
      </c>
      <c r="P75" s="17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s="3" customFormat="1" ht="19.5" customHeight="1">
      <c r="A76" s="10">
        <f t="shared" si="4"/>
        <v>73</v>
      </c>
      <c r="B76" s="11" t="s">
        <v>757</v>
      </c>
      <c r="C76" s="12" t="s">
        <v>71</v>
      </c>
      <c r="D76" s="13" t="s">
        <v>65</v>
      </c>
      <c r="E76" s="12"/>
      <c r="F76" s="12"/>
      <c r="G76" s="12">
        <v>28700</v>
      </c>
      <c r="H76" s="2">
        <v>105</v>
      </c>
      <c r="I76" s="12">
        <v>28700</v>
      </c>
      <c r="J76" s="15">
        <v>283</v>
      </c>
      <c r="K76" s="12">
        <f>70720/2.5</f>
        <v>28288</v>
      </c>
      <c r="L76" s="16">
        <v>256</v>
      </c>
      <c r="M76" s="12"/>
      <c r="N76" s="12"/>
      <c r="O76" s="54">
        <f t="shared" si="5"/>
        <v>28288</v>
      </c>
      <c r="P76" s="17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s="3" customFormat="1" ht="19.5" customHeight="1">
      <c r="A77" s="10">
        <f t="shared" si="4"/>
        <v>74</v>
      </c>
      <c r="B77" s="11" t="s">
        <v>757</v>
      </c>
      <c r="C77" s="12" t="s">
        <v>72</v>
      </c>
      <c r="D77" s="13" t="s">
        <v>65</v>
      </c>
      <c r="E77" s="12"/>
      <c r="F77" s="12"/>
      <c r="G77" s="12">
        <v>30400</v>
      </c>
      <c r="H77" s="2">
        <v>105</v>
      </c>
      <c r="I77" s="12">
        <v>30400</v>
      </c>
      <c r="J77" s="15">
        <v>283</v>
      </c>
      <c r="K77" s="12">
        <f>74620/2.5</f>
        <v>29848</v>
      </c>
      <c r="L77" s="16">
        <v>256</v>
      </c>
      <c r="M77" s="12"/>
      <c r="N77" s="12"/>
      <c r="O77" s="54">
        <f t="shared" si="5"/>
        <v>29848</v>
      </c>
      <c r="P77" s="17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s="3" customFormat="1" ht="19.5" customHeight="1">
      <c r="A78" s="10">
        <f t="shared" si="4"/>
        <v>75</v>
      </c>
      <c r="B78" s="11" t="s">
        <v>757</v>
      </c>
      <c r="C78" s="12" t="s">
        <v>73</v>
      </c>
      <c r="D78" s="13" t="s">
        <v>65</v>
      </c>
      <c r="E78" s="12"/>
      <c r="F78" s="12"/>
      <c r="G78" s="12">
        <v>32500</v>
      </c>
      <c r="H78" s="2">
        <v>105</v>
      </c>
      <c r="I78" s="12">
        <v>32500</v>
      </c>
      <c r="J78" s="15">
        <v>283</v>
      </c>
      <c r="K78" s="12">
        <f>79820/2.5</f>
        <v>31928</v>
      </c>
      <c r="L78" s="16">
        <v>256</v>
      </c>
      <c r="M78" s="12"/>
      <c r="N78" s="12"/>
      <c r="O78" s="54">
        <f t="shared" si="5"/>
        <v>31928</v>
      </c>
      <c r="P78" s="17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s="3" customFormat="1" ht="19.5" customHeight="1">
      <c r="A79" s="10">
        <f t="shared" si="4"/>
        <v>76</v>
      </c>
      <c r="B79" s="11" t="s">
        <v>757</v>
      </c>
      <c r="C79" s="12" t="s">
        <v>74</v>
      </c>
      <c r="D79" s="13" t="s">
        <v>65</v>
      </c>
      <c r="E79" s="12"/>
      <c r="F79" s="12"/>
      <c r="G79" s="12">
        <v>35000</v>
      </c>
      <c r="H79" s="2">
        <v>105</v>
      </c>
      <c r="I79" s="12">
        <v>35000</v>
      </c>
      <c r="J79" s="15">
        <v>283</v>
      </c>
      <c r="K79" s="12">
        <f>86060/2.5</f>
        <v>34424</v>
      </c>
      <c r="L79" s="16">
        <v>256</v>
      </c>
      <c r="M79" s="12"/>
      <c r="N79" s="12"/>
      <c r="O79" s="54">
        <f t="shared" si="5"/>
        <v>34424</v>
      </c>
      <c r="P79" s="17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s="3" customFormat="1" ht="19.5" customHeight="1">
      <c r="A80" s="10">
        <f t="shared" si="4"/>
        <v>77</v>
      </c>
      <c r="B80" s="11" t="s">
        <v>757</v>
      </c>
      <c r="C80" s="12" t="s">
        <v>75</v>
      </c>
      <c r="D80" s="13" t="s">
        <v>65</v>
      </c>
      <c r="E80" s="12"/>
      <c r="F80" s="12"/>
      <c r="G80" s="12">
        <v>42100</v>
      </c>
      <c r="H80" s="2">
        <v>105</v>
      </c>
      <c r="I80" s="12">
        <v>42100</v>
      </c>
      <c r="J80" s="15">
        <v>283</v>
      </c>
      <c r="K80" s="12">
        <f>103740/2.5</f>
        <v>41496</v>
      </c>
      <c r="L80" s="16">
        <v>256</v>
      </c>
      <c r="M80" s="12"/>
      <c r="N80" s="12"/>
      <c r="O80" s="54">
        <f t="shared" si="5"/>
        <v>41496</v>
      </c>
      <c r="P80" s="17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s="3" customFormat="1" ht="19.5" customHeight="1">
      <c r="A81" s="10">
        <f t="shared" si="4"/>
        <v>78</v>
      </c>
      <c r="B81" s="11" t="s">
        <v>757</v>
      </c>
      <c r="C81" s="12" t="s">
        <v>76</v>
      </c>
      <c r="D81" s="13" t="s">
        <v>65</v>
      </c>
      <c r="E81" s="12"/>
      <c r="F81" s="12"/>
      <c r="G81" s="12">
        <v>57900</v>
      </c>
      <c r="H81" s="2">
        <v>105</v>
      </c>
      <c r="I81" s="12">
        <v>57900</v>
      </c>
      <c r="J81" s="15">
        <v>283</v>
      </c>
      <c r="K81" s="12">
        <f>142350/2.5</f>
        <v>56940</v>
      </c>
      <c r="L81" s="16">
        <v>256</v>
      </c>
      <c r="M81" s="12"/>
      <c r="N81" s="12"/>
      <c r="O81" s="54">
        <f t="shared" si="5"/>
        <v>56940</v>
      </c>
      <c r="P81" s="17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s="3" customFormat="1" ht="19.5" customHeight="1">
      <c r="A82" s="10">
        <f t="shared" si="4"/>
        <v>79</v>
      </c>
      <c r="B82" s="11" t="s">
        <v>757</v>
      </c>
      <c r="C82" s="12" t="s">
        <v>77</v>
      </c>
      <c r="D82" s="13" t="s">
        <v>65</v>
      </c>
      <c r="E82" s="12"/>
      <c r="F82" s="12"/>
      <c r="G82" s="12">
        <v>78400</v>
      </c>
      <c r="H82" s="2">
        <v>105</v>
      </c>
      <c r="I82" s="12">
        <v>78400</v>
      </c>
      <c r="J82" s="15">
        <v>283</v>
      </c>
      <c r="K82" s="12">
        <f>192790/2.5</f>
        <v>77116</v>
      </c>
      <c r="L82" s="16">
        <v>256</v>
      </c>
      <c r="M82" s="12"/>
      <c r="N82" s="12"/>
      <c r="O82" s="54">
        <f t="shared" si="5"/>
        <v>77116</v>
      </c>
      <c r="P82" s="17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s="3" customFormat="1" ht="19.5" customHeight="1">
      <c r="A83" s="10">
        <f t="shared" si="4"/>
        <v>80</v>
      </c>
      <c r="B83" s="11" t="s">
        <v>757</v>
      </c>
      <c r="C83" s="12" t="s">
        <v>78</v>
      </c>
      <c r="D83" s="13" t="s">
        <v>65</v>
      </c>
      <c r="E83" s="12"/>
      <c r="F83" s="12"/>
      <c r="G83" s="12">
        <v>102200</v>
      </c>
      <c r="H83" s="2">
        <v>105</v>
      </c>
      <c r="I83" s="12">
        <v>102200</v>
      </c>
      <c r="J83" s="15">
        <v>283</v>
      </c>
      <c r="K83" s="12">
        <f>251160/2.5</f>
        <v>100464</v>
      </c>
      <c r="L83" s="16">
        <v>256</v>
      </c>
      <c r="M83" s="12"/>
      <c r="N83" s="12"/>
      <c r="O83" s="54">
        <f t="shared" si="5"/>
        <v>100464</v>
      </c>
      <c r="P83" s="17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s="3" customFormat="1" ht="19.5" customHeight="1">
      <c r="A84" s="10">
        <f t="shared" si="4"/>
        <v>81</v>
      </c>
      <c r="B84" s="11" t="s">
        <v>757</v>
      </c>
      <c r="C84" s="12" t="s">
        <v>79</v>
      </c>
      <c r="D84" s="13" t="s">
        <v>65</v>
      </c>
      <c r="E84" s="12"/>
      <c r="F84" s="12"/>
      <c r="G84" s="12">
        <v>130200</v>
      </c>
      <c r="H84" s="2">
        <v>105</v>
      </c>
      <c r="I84" s="12">
        <v>130200</v>
      </c>
      <c r="J84" s="15">
        <v>283</v>
      </c>
      <c r="K84" s="12">
        <f>320190/2.5</f>
        <v>128076</v>
      </c>
      <c r="L84" s="16">
        <v>256</v>
      </c>
      <c r="M84" s="12"/>
      <c r="N84" s="12"/>
      <c r="O84" s="54">
        <f t="shared" si="5"/>
        <v>128076</v>
      </c>
      <c r="P84" s="17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s="3" customFormat="1" ht="19.5" customHeight="1">
      <c r="A85" s="10">
        <f t="shared" si="4"/>
        <v>82</v>
      </c>
      <c r="B85" s="11" t="s">
        <v>757</v>
      </c>
      <c r="C85" s="12" t="s">
        <v>80</v>
      </c>
      <c r="D85" s="13" t="s">
        <v>65</v>
      </c>
      <c r="E85" s="12"/>
      <c r="F85" s="12"/>
      <c r="G85" s="12">
        <v>162400</v>
      </c>
      <c r="H85" s="2">
        <v>105</v>
      </c>
      <c r="I85" s="12">
        <v>162400</v>
      </c>
      <c r="J85" s="15">
        <v>283</v>
      </c>
      <c r="K85" s="12">
        <f>399230/2.5</f>
        <v>159692</v>
      </c>
      <c r="L85" s="16">
        <v>256</v>
      </c>
      <c r="M85" s="12"/>
      <c r="N85" s="12"/>
      <c r="O85" s="54">
        <f t="shared" si="5"/>
        <v>159692</v>
      </c>
      <c r="P85" s="17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s="3" customFormat="1" ht="19.5" customHeight="1">
      <c r="A86" s="10">
        <f t="shared" si="4"/>
        <v>83</v>
      </c>
      <c r="B86" s="11" t="s">
        <v>81</v>
      </c>
      <c r="C86" s="12" t="s">
        <v>82</v>
      </c>
      <c r="D86" s="1" t="s">
        <v>58</v>
      </c>
      <c r="E86" s="12"/>
      <c r="F86" s="12"/>
      <c r="G86" s="14">
        <f>9700/40</f>
        <v>242.5</v>
      </c>
      <c r="H86" s="2">
        <v>62</v>
      </c>
      <c r="I86" s="14">
        <f>8300/40</f>
        <v>207.5</v>
      </c>
      <c r="J86" s="15">
        <v>58</v>
      </c>
      <c r="K86" s="14">
        <f>8400/40</f>
        <v>210</v>
      </c>
      <c r="L86" s="16">
        <v>65</v>
      </c>
      <c r="M86" s="12"/>
      <c r="N86" s="12"/>
      <c r="O86" s="54">
        <f t="shared" si="5"/>
        <v>207.5</v>
      </c>
      <c r="P86" s="17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s="3" customFormat="1" ht="19.5" customHeight="1">
      <c r="A87" s="10">
        <f t="shared" si="4"/>
        <v>84</v>
      </c>
      <c r="B87" s="11" t="s">
        <v>83</v>
      </c>
      <c r="C87" s="12" t="s">
        <v>84</v>
      </c>
      <c r="D87" s="13" t="s">
        <v>55</v>
      </c>
      <c r="E87" s="12"/>
      <c r="F87" s="12"/>
      <c r="G87" s="14">
        <v>37000</v>
      </c>
      <c r="H87" s="2">
        <v>61</v>
      </c>
      <c r="I87" s="12">
        <v>36000</v>
      </c>
      <c r="J87" s="15">
        <v>54</v>
      </c>
      <c r="K87" s="12">
        <v>38000</v>
      </c>
      <c r="L87" s="16">
        <v>62</v>
      </c>
      <c r="M87" s="12"/>
      <c r="N87" s="12"/>
      <c r="O87" s="54">
        <f t="shared" si="5"/>
        <v>36000</v>
      </c>
      <c r="P87" s="17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s="3" customFormat="1" ht="19.5" customHeight="1">
      <c r="A88" s="10">
        <f t="shared" si="4"/>
        <v>85</v>
      </c>
      <c r="B88" s="11" t="s">
        <v>85</v>
      </c>
      <c r="C88" s="12" t="s">
        <v>86</v>
      </c>
      <c r="D88" s="13" t="s">
        <v>53</v>
      </c>
      <c r="E88" s="12"/>
      <c r="F88" s="12"/>
      <c r="G88" s="12">
        <v>290</v>
      </c>
      <c r="H88" s="2">
        <v>765</v>
      </c>
      <c r="I88" s="12">
        <v>450</v>
      </c>
      <c r="J88" s="15" t="s">
        <v>818</v>
      </c>
      <c r="K88" s="12">
        <v>330</v>
      </c>
      <c r="L88" s="16" t="s">
        <v>517</v>
      </c>
      <c r="M88" s="12"/>
      <c r="N88" s="12"/>
      <c r="O88" s="54">
        <f t="shared" si="5"/>
        <v>290</v>
      </c>
      <c r="P88" s="17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s="3" customFormat="1" ht="19.5" customHeight="1">
      <c r="A89" s="10">
        <f t="shared" si="4"/>
        <v>86</v>
      </c>
      <c r="B89" s="11" t="s">
        <v>87</v>
      </c>
      <c r="C89" s="12" t="s">
        <v>567</v>
      </c>
      <c r="D89" s="13" t="s">
        <v>53</v>
      </c>
      <c r="E89" s="12"/>
      <c r="F89" s="12"/>
      <c r="G89" s="12">
        <v>8000</v>
      </c>
      <c r="H89" s="2">
        <v>765</v>
      </c>
      <c r="I89" s="12">
        <v>21000</v>
      </c>
      <c r="J89" s="15" t="s">
        <v>818</v>
      </c>
      <c r="K89" s="12">
        <v>12000</v>
      </c>
      <c r="L89" s="16" t="s">
        <v>517</v>
      </c>
      <c r="M89" s="12"/>
      <c r="N89" s="12"/>
      <c r="O89" s="54">
        <f t="shared" si="5"/>
        <v>8000</v>
      </c>
      <c r="P89" s="17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s="3" customFormat="1" ht="19.5" customHeight="1">
      <c r="A90" s="10">
        <f t="shared" si="4"/>
        <v>87</v>
      </c>
      <c r="B90" s="11" t="s">
        <v>569</v>
      </c>
      <c r="C90" s="12" t="s">
        <v>568</v>
      </c>
      <c r="D90" s="13" t="s">
        <v>88</v>
      </c>
      <c r="E90" s="12"/>
      <c r="F90" s="12"/>
      <c r="G90" s="12">
        <f>650000/(0.75*1.99)</f>
        <v>435510.88777219434</v>
      </c>
      <c r="H90" s="2">
        <v>83</v>
      </c>
      <c r="I90" s="12">
        <f>652500/(0.75*1.99)</f>
        <v>437185.9296482412</v>
      </c>
      <c r="J90" s="15">
        <v>87</v>
      </c>
      <c r="K90" s="12">
        <f>440000/(0.75*1.99)</f>
        <v>294807.3701842546</v>
      </c>
      <c r="L90" s="16">
        <v>106</v>
      </c>
      <c r="M90" s="12"/>
      <c r="N90" s="12"/>
      <c r="O90" s="54">
        <f t="shared" si="5"/>
        <v>294807.3701842546</v>
      </c>
      <c r="P90" s="17" t="s">
        <v>89</v>
      </c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s="3" customFormat="1" ht="19.5" customHeight="1">
      <c r="A91" s="10">
        <f t="shared" si="4"/>
        <v>88</v>
      </c>
      <c r="B91" s="11" t="s">
        <v>90</v>
      </c>
      <c r="C91" s="12" t="s">
        <v>91</v>
      </c>
      <c r="D91" s="13" t="s">
        <v>55</v>
      </c>
      <c r="E91" s="12"/>
      <c r="F91" s="12"/>
      <c r="G91" s="12">
        <f>TRUNC(2358/S92,0)</f>
        <v>705988</v>
      </c>
      <c r="H91" s="2">
        <v>73</v>
      </c>
      <c r="I91" s="12">
        <f>TRUNC(60980/(0.03*0.3*3.6),0)</f>
        <v>1882098</v>
      </c>
      <c r="J91" s="15">
        <v>85</v>
      </c>
      <c r="K91" s="12">
        <f>TRUNC(2700/S92,0)</f>
        <v>808383</v>
      </c>
      <c r="L91" s="16">
        <v>97</v>
      </c>
      <c r="M91" s="12"/>
      <c r="N91" s="12"/>
      <c r="O91" s="54">
        <f t="shared" si="5"/>
        <v>705988</v>
      </c>
      <c r="P91" s="17"/>
      <c r="R91" s="3" t="s">
        <v>92</v>
      </c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s="3" customFormat="1" ht="19.5" customHeight="1">
      <c r="A92" s="10">
        <f t="shared" si="4"/>
        <v>89</v>
      </c>
      <c r="B92" s="11" t="s">
        <v>93</v>
      </c>
      <c r="C92" s="12" t="s">
        <v>94</v>
      </c>
      <c r="D92" s="13" t="s">
        <v>58</v>
      </c>
      <c r="E92" s="12"/>
      <c r="F92" s="12"/>
      <c r="G92" s="12">
        <v>1610</v>
      </c>
      <c r="H92" s="2">
        <v>42</v>
      </c>
      <c r="I92" s="12">
        <v>1630</v>
      </c>
      <c r="J92" s="15">
        <v>31</v>
      </c>
      <c r="K92" s="12">
        <v>1470</v>
      </c>
      <c r="L92" s="16">
        <v>27</v>
      </c>
      <c r="M92" s="12"/>
      <c r="N92" s="12"/>
      <c r="O92" s="54">
        <f t="shared" si="5"/>
        <v>1470</v>
      </c>
      <c r="P92" s="17"/>
      <c r="R92" s="18" t="s">
        <v>95</v>
      </c>
      <c r="S92" s="34">
        <f>ROUND(12*10/33*1*1/33*1*1/33,5)</f>
        <v>3.3400000000000001E-3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s="3" customFormat="1" ht="19.5" customHeight="1">
      <c r="A93" s="10">
        <f t="shared" si="4"/>
        <v>90</v>
      </c>
      <c r="B93" s="11" t="s">
        <v>96</v>
      </c>
      <c r="C93" s="12" t="s">
        <v>518</v>
      </c>
      <c r="D93" s="13" t="s">
        <v>97</v>
      </c>
      <c r="E93" s="12"/>
      <c r="F93" s="12"/>
      <c r="G93" s="12">
        <v>280000</v>
      </c>
      <c r="H93" s="2">
        <v>1164</v>
      </c>
      <c r="I93" s="12">
        <v>351000</v>
      </c>
      <c r="J93" s="15">
        <v>1112</v>
      </c>
      <c r="K93" s="12">
        <v>187000</v>
      </c>
      <c r="L93" s="16">
        <v>1405</v>
      </c>
      <c r="M93" s="12"/>
      <c r="N93" s="12"/>
      <c r="O93" s="54">
        <f t="shared" si="5"/>
        <v>187000</v>
      </c>
      <c r="P93" s="17" t="s">
        <v>98</v>
      </c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s="3" customFormat="1" ht="19.5" customHeight="1">
      <c r="A94" s="10">
        <f t="shared" si="4"/>
        <v>91</v>
      </c>
      <c r="B94" s="11" t="s">
        <v>99</v>
      </c>
      <c r="C94" s="12" t="s">
        <v>787</v>
      </c>
      <c r="D94" s="13" t="s">
        <v>45</v>
      </c>
      <c r="E94" s="12"/>
      <c r="F94" s="12"/>
      <c r="G94" s="14">
        <f>TRUNC(82900/20,0)</f>
        <v>4145</v>
      </c>
      <c r="H94" s="2">
        <v>1192</v>
      </c>
      <c r="I94" s="14">
        <f>TRUNC(82900/20,0)</f>
        <v>4145</v>
      </c>
      <c r="J94" s="15">
        <v>1488</v>
      </c>
      <c r="K94" s="14">
        <f>TRUNC(834000/200,0)</f>
        <v>4170</v>
      </c>
      <c r="L94" s="16" t="s">
        <v>100</v>
      </c>
      <c r="M94" s="12"/>
      <c r="N94" s="12"/>
      <c r="O94" s="54">
        <f t="shared" si="5"/>
        <v>4145</v>
      </c>
      <c r="P94" s="17" t="s">
        <v>101</v>
      </c>
      <c r="Q94" s="3" t="s">
        <v>526</v>
      </c>
      <c r="R94" s="3" t="s">
        <v>549</v>
      </c>
      <c r="S94" s="4"/>
      <c r="T94" s="4" t="s">
        <v>788</v>
      </c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s="3" customFormat="1" ht="19.5" customHeight="1">
      <c r="A95" s="10">
        <f t="shared" si="4"/>
        <v>92</v>
      </c>
      <c r="B95" s="11" t="s">
        <v>102</v>
      </c>
      <c r="C95" s="12" t="s">
        <v>570</v>
      </c>
      <c r="D95" s="13" t="s">
        <v>50</v>
      </c>
      <c r="E95" s="12"/>
      <c r="F95" s="12"/>
      <c r="G95" s="12"/>
      <c r="H95" s="2"/>
      <c r="I95" s="12"/>
      <c r="J95" s="15"/>
      <c r="K95" s="12">
        <v>145000</v>
      </c>
      <c r="L95" s="16">
        <v>1410</v>
      </c>
      <c r="M95" s="12"/>
      <c r="N95" s="12"/>
      <c r="O95" s="54">
        <f t="shared" si="5"/>
        <v>145000</v>
      </c>
      <c r="P95" s="17" t="s">
        <v>103</v>
      </c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s="3" customFormat="1" ht="19.5" customHeight="1">
      <c r="A96" s="10">
        <f t="shared" si="4"/>
        <v>93</v>
      </c>
      <c r="B96" s="11" t="s">
        <v>760</v>
      </c>
      <c r="C96" s="12" t="s">
        <v>104</v>
      </c>
      <c r="D96" s="13" t="s">
        <v>50</v>
      </c>
      <c r="E96" s="12"/>
      <c r="F96" s="12"/>
      <c r="G96" s="12">
        <v>1474</v>
      </c>
      <c r="H96" s="2">
        <v>49</v>
      </c>
      <c r="I96" s="12">
        <f>983.4+245.3</f>
        <v>1228.7</v>
      </c>
      <c r="J96" s="15">
        <v>42</v>
      </c>
      <c r="K96" s="12">
        <v>1459</v>
      </c>
      <c r="L96" s="16">
        <v>49</v>
      </c>
      <c r="M96" s="12"/>
      <c r="N96" s="12"/>
      <c r="O96" s="54">
        <f>K96</f>
        <v>1459</v>
      </c>
      <c r="P96" s="17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s="3" customFormat="1" ht="19.5" customHeight="1">
      <c r="A97" s="10">
        <f t="shared" si="4"/>
        <v>94</v>
      </c>
      <c r="B97" s="11" t="s">
        <v>105</v>
      </c>
      <c r="C97" s="12" t="s">
        <v>758</v>
      </c>
      <c r="D97" s="13" t="s">
        <v>58</v>
      </c>
      <c r="E97" s="12"/>
      <c r="F97" s="12"/>
      <c r="G97" s="68">
        <v>1234.5999999999999</v>
      </c>
      <c r="H97" s="2">
        <v>26</v>
      </c>
      <c r="I97" s="68">
        <v>1237</v>
      </c>
      <c r="J97" s="15">
        <v>14</v>
      </c>
      <c r="K97" s="12">
        <v>1180</v>
      </c>
      <c r="L97" s="16">
        <v>14</v>
      </c>
      <c r="M97" s="12"/>
      <c r="N97" s="12"/>
      <c r="O97" s="54">
        <f t="shared" si="5"/>
        <v>1180</v>
      </c>
      <c r="P97" s="17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s="3" customFormat="1" ht="19.5" customHeight="1">
      <c r="A98" s="10">
        <f t="shared" si="4"/>
        <v>95</v>
      </c>
      <c r="B98" s="11" t="s">
        <v>105</v>
      </c>
      <c r="C98" s="12" t="s">
        <v>106</v>
      </c>
      <c r="D98" s="13" t="s">
        <v>58</v>
      </c>
      <c r="E98" s="12"/>
      <c r="F98" s="12"/>
      <c r="G98" s="68">
        <v>1214.8</v>
      </c>
      <c r="H98" s="2">
        <v>26</v>
      </c>
      <c r="I98" s="68">
        <v>1217</v>
      </c>
      <c r="J98" s="15">
        <v>14</v>
      </c>
      <c r="K98" s="12">
        <v>1180</v>
      </c>
      <c r="L98" s="16">
        <v>14</v>
      </c>
      <c r="M98" s="12"/>
      <c r="N98" s="12"/>
      <c r="O98" s="54">
        <f t="shared" si="5"/>
        <v>1180</v>
      </c>
      <c r="P98" s="17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s="3" customFormat="1" ht="19.5" customHeight="1">
      <c r="A99" s="10">
        <f t="shared" si="4"/>
        <v>96</v>
      </c>
      <c r="B99" s="11" t="s">
        <v>107</v>
      </c>
      <c r="C99" s="12" t="s">
        <v>108</v>
      </c>
      <c r="D99" s="13" t="s">
        <v>58</v>
      </c>
      <c r="E99" s="12"/>
      <c r="F99" s="12"/>
      <c r="G99" s="12">
        <v>1899.25</v>
      </c>
      <c r="H99" s="2">
        <v>19</v>
      </c>
      <c r="I99" s="12">
        <v>1640</v>
      </c>
      <c r="J99" s="15">
        <v>12</v>
      </c>
      <c r="K99" s="12">
        <v>1410</v>
      </c>
      <c r="L99" s="16">
        <v>9</v>
      </c>
      <c r="M99" s="12"/>
      <c r="N99" s="12"/>
      <c r="O99" s="54">
        <f t="shared" si="5"/>
        <v>1410</v>
      </c>
      <c r="P99" s="17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s="3" customFormat="1" ht="19.5" customHeight="1">
      <c r="A100" s="10">
        <f t="shared" si="4"/>
        <v>97</v>
      </c>
      <c r="B100" s="11" t="s">
        <v>107</v>
      </c>
      <c r="C100" s="12" t="s">
        <v>109</v>
      </c>
      <c r="D100" s="13" t="s">
        <v>58</v>
      </c>
      <c r="E100" s="12"/>
      <c r="F100" s="12"/>
      <c r="G100" s="12">
        <v>1295.92</v>
      </c>
      <c r="H100" s="2">
        <v>19</v>
      </c>
      <c r="I100" s="12">
        <v>1375</v>
      </c>
      <c r="J100" s="15">
        <v>12</v>
      </c>
      <c r="K100" s="12">
        <v>1240</v>
      </c>
      <c r="L100" s="16">
        <v>9</v>
      </c>
      <c r="M100" s="12"/>
      <c r="N100" s="12"/>
      <c r="O100" s="54">
        <f t="shared" si="5"/>
        <v>1240</v>
      </c>
      <c r="P100" s="17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s="3" customFormat="1" ht="19.5" customHeight="1">
      <c r="A101" s="10">
        <f t="shared" si="4"/>
        <v>98</v>
      </c>
      <c r="B101" s="11" t="s">
        <v>107</v>
      </c>
      <c r="C101" s="12" t="s">
        <v>110</v>
      </c>
      <c r="D101" s="13" t="s">
        <v>58</v>
      </c>
      <c r="E101" s="12"/>
      <c r="F101" s="12"/>
      <c r="G101" s="12">
        <v>1295.92</v>
      </c>
      <c r="H101" s="2">
        <v>19</v>
      </c>
      <c r="I101" s="12">
        <v>1375</v>
      </c>
      <c r="J101" s="15">
        <v>12</v>
      </c>
      <c r="K101" s="12">
        <v>1240</v>
      </c>
      <c r="L101" s="16">
        <v>9</v>
      </c>
      <c r="M101" s="12"/>
      <c r="N101" s="12"/>
      <c r="O101" s="54">
        <f t="shared" si="5"/>
        <v>1240</v>
      </c>
      <c r="P101" s="17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s="3" customFormat="1" ht="19.5" customHeight="1">
      <c r="A102" s="10">
        <f t="shared" si="4"/>
        <v>99</v>
      </c>
      <c r="B102" s="11" t="s">
        <v>111</v>
      </c>
      <c r="C102" s="12" t="s">
        <v>112</v>
      </c>
      <c r="D102" s="13" t="s">
        <v>58</v>
      </c>
      <c r="E102" s="12"/>
      <c r="F102" s="12"/>
      <c r="G102" s="12">
        <v>1150</v>
      </c>
      <c r="H102" s="2">
        <v>21</v>
      </c>
      <c r="I102" s="12">
        <v>1330</v>
      </c>
      <c r="J102" s="15">
        <v>5</v>
      </c>
      <c r="K102" s="12">
        <v>1020</v>
      </c>
      <c r="L102" s="16">
        <v>7</v>
      </c>
      <c r="M102" s="12"/>
      <c r="N102" s="12"/>
      <c r="O102" s="54">
        <f t="shared" si="5"/>
        <v>1020</v>
      </c>
      <c r="P102" s="17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s="3" customFormat="1" ht="19.5" customHeight="1">
      <c r="A103" s="10">
        <f t="shared" si="4"/>
        <v>100</v>
      </c>
      <c r="B103" s="11" t="s">
        <v>111</v>
      </c>
      <c r="C103" s="12" t="s">
        <v>113</v>
      </c>
      <c r="D103" s="13" t="s">
        <v>58</v>
      </c>
      <c r="E103" s="12"/>
      <c r="F103" s="12"/>
      <c r="G103" s="12">
        <v>1150</v>
      </c>
      <c r="H103" s="2">
        <v>21</v>
      </c>
      <c r="I103" s="12">
        <v>1230</v>
      </c>
      <c r="J103" s="15">
        <v>5</v>
      </c>
      <c r="K103" s="12">
        <v>1020</v>
      </c>
      <c r="L103" s="16">
        <v>7</v>
      </c>
      <c r="M103" s="12"/>
      <c r="N103" s="12"/>
      <c r="O103" s="54">
        <f t="shared" si="5"/>
        <v>1020</v>
      </c>
      <c r="P103" s="17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s="3" customFormat="1" ht="19.5" customHeight="1">
      <c r="A104" s="10">
        <f t="shared" si="4"/>
        <v>101</v>
      </c>
      <c r="B104" s="11" t="s">
        <v>114</v>
      </c>
      <c r="C104" s="12" t="s">
        <v>115</v>
      </c>
      <c r="D104" s="13" t="s">
        <v>50</v>
      </c>
      <c r="E104" s="12"/>
      <c r="F104" s="12"/>
      <c r="G104" s="12">
        <v>90000</v>
      </c>
      <c r="H104" s="2">
        <v>82</v>
      </c>
      <c r="I104" s="12">
        <v>90000</v>
      </c>
      <c r="J104" s="15">
        <v>89</v>
      </c>
      <c r="K104" s="12"/>
      <c r="L104" s="16"/>
      <c r="M104" s="12"/>
      <c r="N104" s="12"/>
      <c r="O104" s="54">
        <f t="shared" si="5"/>
        <v>90000</v>
      </c>
      <c r="P104" s="17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s="3" customFormat="1" ht="19.5" customHeight="1">
      <c r="A105" s="10">
        <f t="shared" si="4"/>
        <v>102</v>
      </c>
      <c r="B105" s="11" t="s">
        <v>114</v>
      </c>
      <c r="C105" s="12" t="s">
        <v>116</v>
      </c>
      <c r="D105" s="13" t="s">
        <v>50</v>
      </c>
      <c r="E105" s="12"/>
      <c r="F105" s="12"/>
      <c r="G105" s="12">
        <v>110000</v>
      </c>
      <c r="H105" s="2">
        <v>82</v>
      </c>
      <c r="I105" s="12">
        <v>110000</v>
      </c>
      <c r="J105" s="15">
        <v>89</v>
      </c>
      <c r="K105" s="12"/>
      <c r="L105" s="16"/>
      <c r="M105" s="12"/>
      <c r="N105" s="12"/>
      <c r="O105" s="54">
        <f t="shared" si="5"/>
        <v>110000</v>
      </c>
      <c r="P105" s="17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s="3" customFormat="1" ht="19.5" customHeight="1">
      <c r="A106" s="10">
        <f t="shared" si="4"/>
        <v>103</v>
      </c>
      <c r="B106" s="11" t="s">
        <v>117</v>
      </c>
      <c r="C106" s="12" t="s">
        <v>519</v>
      </c>
      <c r="D106" s="13" t="s">
        <v>58</v>
      </c>
      <c r="E106" s="12"/>
      <c r="F106" s="12"/>
      <c r="G106" s="12">
        <v>-386</v>
      </c>
      <c r="H106" s="2">
        <v>1198</v>
      </c>
      <c r="I106" s="12">
        <v>-290</v>
      </c>
      <c r="J106" s="15" t="s">
        <v>819</v>
      </c>
      <c r="K106" s="12">
        <v>-415</v>
      </c>
      <c r="L106" s="16" t="s">
        <v>118</v>
      </c>
      <c r="M106" s="12"/>
      <c r="N106" s="12"/>
      <c r="O106" s="54">
        <f t="shared" si="5"/>
        <v>-415</v>
      </c>
      <c r="P106" s="17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s="3" customFormat="1" ht="19.5" customHeight="1">
      <c r="A107" s="10">
        <f t="shared" si="4"/>
        <v>104</v>
      </c>
      <c r="B107" s="11" t="s">
        <v>119</v>
      </c>
      <c r="C107" s="12" t="s">
        <v>120</v>
      </c>
      <c r="D107" s="13" t="s">
        <v>121</v>
      </c>
      <c r="E107" s="12"/>
      <c r="F107" s="12"/>
      <c r="G107" s="12">
        <v>986000</v>
      </c>
      <c r="H107" s="2">
        <v>17</v>
      </c>
      <c r="I107" s="12">
        <v>1005000</v>
      </c>
      <c r="J107" s="15">
        <v>2</v>
      </c>
      <c r="K107" s="12">
        <v>885000</v>
      </c>
      <c r="L107" s="16">
        <v>2</v>
      </c>
      <c r="M107" s="12"/>
      <c r="N107" s="12"/>
      <c r="O107" s="54">
        <f t="shared" si="5"/>
        <v>885000</v>
      </c>
      <c r="P107" s="17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s="3" customFormat="1" ht="19.5" customHeight="1">
      <c r="A108" s="10">
        <f t="shared" si="4"/>
        <v>105</v>
      </c>
      <c r="B108" s="11" t="s">
        <v>119</v>
      </c>
      <c r="C108" s="12" t="s">
        <v>122</v>
      </c>
      <c r="D108" s="13" t="s">
        <v>121</v>
      </c>
      <c r="E108" s="12"/>
      <c r="F108" s="12"/>
      <c r="G108" s="12">
        <v>986000</v>
      </c>
      <c r="H108" s="2">
        <v>17</v>
      </c>
      <c r="I108" s="12">
        <v>1011000</v>
      </c>
      <c r="J108" s="15">
        <v>2</v>
      </c>
      <c r="K108" s="12">
        <v>885000</v>
      </c>
      <c r="L108" s="16">
        <v>2</v>
      </c>
      <c r="M108" s="12"/>
      <c r="N108" s="12"/>
      <c r="O108" s="54">
        <f t="shared" si="5"/>
        <v>885000</v>
      </c>
      <c r="P108" s="17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s="3" customFormat="1" ht="19.5" customHeight="1">
      <c r="A109" s="10">
        <f t="shared" si="4"/>
        <v>106</v>
      </c>
      <c r="B109" s="11" t="s">
        <v>123</v>
      </c>
      <c r="C109" s="12" t="s">
        <v>124</v>
      </c>
      <c r="D109" s="13" t="s">
        <v>88</v>
      </c>
      <c r="E109" s="12"/>
      <c r="F109" s="12"/>
      <c r="G109" s="12">
        <f>TRUNC(20160/(0.91*1.82),0)</f>
        <v>12172</v>
      </c>
      <c r="H109" s="2">
        <v>407</v>
      </c>
      <c r="I109" s="12">
        <f>TRUNC(24400/(0.91*1.82),0)</f>
        <v>14732</v>
      </c>
      <c r="J109" s="15">
        <v>598</v>
      </c>
      <c r="K109" s="12">
        <f>TRUNC(21300/(0.91*1.82),0)</f>
        <v>12860</v>
      </c>
      <c r="L109" s="16">
        <v>669</v>
      </c>
      <c r="M109" s="12"/>
      <c r="N109" s="12"/>
      <c r="O109" s="54">
        <f t="shared" si="5"/>
        <v>12172</v>
      </c>
      <c r="P109" s="17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s="3" customFormat="1" ht="19.5" customHeight="1">
      <c r="A110" s="10">
        <f t="shared" si="4"/>
        <v>107</v>
      </c>
      <c r="B110" s="11" t="s">
        <v>125</v>
      </c>
      <c r="C110" s="12" t="s">
        <v>91</v>
      </c>
      <c r="D110" s="13" t="s">
        <v>55</v>
      </c>
      <c r="E110" s="12"/>
      <c r="F110" s="12"/>
      <c r="G110" s="12">
        <f>TRUNC(2059/S92,0)</f>
        <v>616467</v>
      </c>
      <c r="H110" s="2">
        <v>73</v>
      </c>
      <c r="I110" s="12">
        <f>TRUNC(2390/(0.03*0.03*3.6),0)</f>
        <v>737654</v>
      </c>
      <c r="J110" s="15">
        <v>85</v>
      </c>
      <c r="K110" s="12">
        <f>TRUNC(2400/S92,0)</f>
        <v>718562</v>
      </c>
      <c r="L110" s="16">
        <v>98</v>
      </c>
      <c r="M110" s="12"/>
      <c r="N110" s="12"/>
      <c r="O110" s="54">
        <f t="shared" si="5"/>
        <v>616467</v>
      </c>
      <c r="P110" s="17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s="3" customFormat="1" ht="19.5" customHeight="1">
      <c r="A111" s="10">
        <f t="shared" si="4"/>
        <v>108</v>
      </c>
      <c r="B111" s="11" t="s">
        <v>126</v>
      </c>
      <c r="C111" s="12" t="s">
        <v>520</v>
      </c>
      <c r="D111" s="13" t="s">
        <v>58</v>
      </c>
      <c r="E111" s="12"/>
      <c r="F111" s="12"/>
      <c r="G111" s="12">
        <f>TRUNC(36740/20,0)</f>
        <v>1837</v>
      </c>
      <c r="H111" s="2">
        <v>43</v>
      </c>
      <c r="I111" s="12">
        <f>TRUNC(37100/20,0)</f>
        <v>1855</v>
      </c>
      <c r="J111" s="15">
        <v>31</v>
      </c>
      <c r="K111" s="12">
        <f>TRUNC(37060/23,0)</f>
        <v>1611</v>
      </c>
      <c r="L111" s="16">
        <v>28</v>
      </c>
      <c r="M111" s="12"/>
      <c r="N111" s="12"/>
      <c r="O111" s="54">
        <f t="shared" si="5"/>
        <v>1611</v>
      </c>
      <c r="P111" s="17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s="3" customFormat="1" ht="19.5" customHeight="1">
      <c r="A112" s="10">
        <f t="shared" si="4"/>
        <v>109</v>
      </c>
      <c r="B112" s="11" t="s">
        <v>127</v>
      </c>
      <c r="C112" s="12" t="s">
        <v>128</v>
      </c>
      <c r="D112" s="13" t="s">
        <v>45</v>
      </c>
      <c r="E112" s="12"/>
      <c r="F112" s="12"/>
      <c r="G112" s="12">
        <f>TRUNC(250000/200,0)</f>
        <v>1250</v>
      </c>
      <c r="H112" s="2">
        <v>85</v>
      </c>
      <c r="I112" s="12"/>
      <c r="J112" s="15"/>
      <c r="K112" s="12">
        <f>250000/200</f>
        <v>1250</v>
      </c>
      <c r="L112" s="16">
        <v>111</v>
      </c>
      <c r="M112" s="12"/>
      <c r="N112" s="12"/>
      <c r="O112" s="54">
        <f t="shared" si="5"/>
        <v>1250</v>
      </c>
      <c r="P112" s="17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s="3" customFormat="1" ht="19.5" customHeight="1">
      <c r="A113" s="10">
        <f t="shared" si="4"/>
        <v>110</v>
      </c>
      <c r="B113" s="11" t="s">
        <v>129</v>
      </c>
      <c r="C113" s="12" t="s">
        <v>130</v>
      </c>
      <c r="D113" s="13" t="s">
        <v>58</v>
      </c>
      <c r="E113" s="12"/>
      <c r="F113" s="12"/>
      <c r="G113" s="12">
        <v>2050</v>
      </c>
      <c r="H113" s="2">
        <v>42</v>
      </c>
      <c r="I113" s="12">
        <v>2310</v>
      </c>
      <c r="J113" s="15">
        <v>31</v>
      </c>
      <c r="K113" s="12">
        <v>1690</v>
      </c>
      <c r="L113" s="16">
        <v>27</v>
      </c>
      <c r="M113" s="12"/>
      <c r="N113" s="12"/>
      <c r="O113" s="54">
        <f t="shared" si="5"/>
        <v>1690</v>
      </c>
      <c r="P113" s="17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s="3" customFormat="1" ht="19.5" customHeight="1">
      <c r="A114" s="10">
        <f t="shared" si="4"/>
        <v>111</v>
      </c>
      <c r="B114" s="11" t="s">
        <v>131</v>
      </c>
      <c r="C114" s="12" t="s">
        <v>132</v>
      </c>
      <c r="D114" s="13" t="s">
        <v>133</v>
      </c>
      <c r="E114" s="12"/>
      <c r="F114" s="12"/>
      <c r="G114" s="12">
        <v>360</v>
      </c>
      <c r="H114" s="2">
        <v>363</v>
      </c>
      <c r="I114" s="12">
        <v>480</v>
      </c>
      <c r="J114" s="15">
        <v>439</v>
      </c>
      <c r="K114" s="12">
        <v>480</v>
      </c>
      <c r="L114" s="16">
        <v>439</v>
      </c>
      <c r="M114" s="12"/>
      <c r="N114" s="12"/>
      <c r="O114" s="54">
        <f t="shared" si="5"/>
        <v>360</v>
      </c>
      <c r="P114" s="17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s="3" customFormat="1" ht="19.5" customHeight="1">
      <c r="A115" s="10">
        <f t="shared" si="4"/>
        <v>112</v>
      </c>
      <c r="B115" s="11" t="s">
        <v>134</v>
      </c>
      <c r="C115" s="12" t="s">
        <v>708</v>
      </c>
      <c r="D115" s="13" t="s">
        <v>58</v>
      </c>
      <c r="E115" s="12"/>
      <c r="F115" s="12"/>
      <c r="G115" s="12">
        <v>7500</v>
      </c>
      <c r="H115" s="2">
        <v>379</v>
      </c>
      <c r="I115" s="12">
        <v>7000</v>
      </c>
      <c r="J115" s="15">
        <v>458</v>
      </c>
      <c r="K115" s="12">
        <v>7500</v>
      </c>
      <c r="L115" s="16">
        <v>467</v>
      </c>
      <c r="M115" s="12"/>
      <c r="N115" s="12"/>
      <c r="O115" s="54">
        <f t="shared" si="5"/>
        <v>7000</v>
      </c>
      <c r="P115" s="17" t="s">
        <v>709</v>
      </c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s="3" customFormat="1" ht="19.5" customHeight="1">
      <c r="A116" s="10">
        <f t="shared" si="4"/>
        <v>113</v>
      </c>
      <c r="B116" s="11" t="s">
        <v>135</v>
      </c>
      <c r="C116" s="12" t="s">
        <v>136</v>
      </c>
      <c r="D116" s="13" t="s">
        <v>55</v>
      </c>
      <c r="E116" s="12"/>
      <c r="F116" s="12"/>
      <c r="G116" s="12">
        <v>34000</v>
      </c>
      <c r="H116" s="2">
        <v>61</v>
      </c>
      <c r="I116" s="12">
        <v>33000</v>
      </c>
      <c r="J116" s="15">
        <v>55</v>
      </c>
      <c r="K116" s="12">
        <v>30000</v>
      </c>
      <c r="L116" s="16">
        <v>62</v>
      </c>
      <c r="M116" s="12"/>
      <c r="N116" s="12"/>
      <c r="O116" s="54">
        <f t="shared" si="5"/>
        <v>30000</v>
      </c>
      <c r="P116" s="17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s="3" customFormat="1" ht="19.5" customHeight="1">
      <c r="A117" s="10">
        <f t="shared" si="4"/>
        <v>114</v>
      </c>
      <c r="B117" s="11" t="s">
        <v>615</v>
      </c>
      <c r="C117" s="12" t="s">
        <v>690</v>
      </c>
      <c r="D117" s="13" t="s">
        <v>58</v>
      </c>
      <c r="E117" s="12"/>
      <c r="F117" s="12"/>
      <c r="G117" s="12">
        <f>TRUNC(25000/25,0)</f>
        <v>1000</v>
      </c>
      <c r="H117" s="2">
        <v>63</v>
      </c>
      <c r="I117" s="12">
        <f>25000/25</f>
        <v>1000</v>
      </c>
      <c r="J117" s="15">
        <v>59</v>
      </c>
      <c r="K117" s="12">
        <f>25000/25</f>
        <v>1000</v>
      </c>
      <c r="L117" s="16">
        <v>65</v>
      </c>
      <c r="M117" s="12"/>
      <c r="N117" s="12"/>
      <c r="O117" s="54">
        <f t="shared" si="5"/>
        <v>1000</v>
      </c>
      <c r="P117" s="17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s="3" customFormat="1" ht="19.5" customHeight="1">
      <c r="A118" s="10">
        <f t="shared" si="4"/>
        <v>115</v>
      </c>
      <c r="B118" s="11" t="s">
        <v>137</v>
      </c>
      <c r="C118" s="12" t="s">
        <v>138</v>
      </c>
      <c r="D118" s="13" t="s">
        <v>55</v>
      </c>
      <c r="E118" s="12"/>
      <c r="F118" s="12"/>
      <c r="G118" s="12">
        <v>94940</v>
      </c>
      <c r="H118" s="2">
        <v>67</v>
      </c>
      <c r="I118" s="12">
        <v>85460</v>
      </c>
      <c r="J118" s="70">
        <v>56</v>
      </c>
      <c r="K118" s="12"/>
      <c r="L118" s="16"/>
      <c r="M118" s="12"/>
      <c r="N118" s="12"/>
      <c r="O118" s="54">
        <f t="shared" si="5"/>
        <v>85460</v>
      </c>
      <c r="P118" s="17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s="3" customFormat="1" ht="19.5" customHeight="1">
      <c r="A119" s="10">
        <f t="shared" si="4"/>
        <v>116</v>
      </c>
      <c r="B119" s="11" t="s">
        <v>137</v>
      </c>
      <c r="C119" s="12" t="s">
        <v>139</v>
      </c>
      <c r="D119" s="13" t="s">
        <v>55</v>
      </c>
      <c r="E119" s="12"/>
      <c r="F119" s="12"/>
      <c r="G119" s="12">
        <v>90430</v>
      </c>
      <c r="H119" s="2">
        <v>66</v>
      </c>
      <c r="I119" s="12">
        <v>85460</v>
      </c>
      <c r="J119" s="15">
        <v>56</v>
      </c>
      <c r="K119" s="12">
        <v>91086</v>
      </c>
      <c r="L119" s="16">
        <v>71</v>
      </c>
      <c r="M119" s="12"/>
      <c r="N119" s="12"/>
      <c r="O119" s="54">
        <f t="shared" si="5"/>
        <v>85460</v>
      </c>
      <c r="P119" s="17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s="3" customFormat="1" ht="19.5" customHeight="1">
      <c r="A120" s="10">
        <f t="shared" si="4"/>
        <v>117</v>
      </c>
      <c r="B120" s="11" t="s">
        <v>137</v>
      </c>
      <c r="C120" s="12" t="s">
        <v>140</v>
      </c>
      <c r="D120" s="13" t="s">
        <v>55</v>
      </c>
      <c r="E120" s="12"/>
      <c r="F120" s="12"/>
      <c r="G120" s="12">
        <v>99440</v>
      </c>
      <c r="H120" s="2">
        <v>66</v>
      </c>
      <c r="I120" s="12">
        <v>93980</v>
      </c>
      <c r="J120" s="15">
        <v>56</v>
      </c>
      <c r="K120" s="12">
        <v>95313</v>
      </c>
      <c r="L120" s="16">
        <v>71</v>
      </c>
      <c r="M120" s="12"/>
      <c r="N120" s="12"/>
      <c r="O120" s="54">
        <f t="shared" ref="O120:O223" si="6">MIN(M120,K120,I120,G120,E120)</f>
        <v>93980</v>
      </c>
      <c r="P120" s="17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s="3" customFormat="1" ht="19.5" customHeight="1">
      <c r="A121" s="10">
        <f t="shared" si="4"/>
        <v>118</v>
      </c>
      <c r="B121" s="11" t="s">
        <v>141</v>
      </c>
      <c r="C121" s="12" t="s">
        <v>711</v>
      </c>
      <c r="D121" s="13" t="s">
        <v>65</v>
      </c>
      <c r="E121" s="12"/>
      <c r="F121" s="12"/>
      <c r="G121" s="12">
        <v>6620</v>
      </c>
      <c r="H121" s="2">
        <v>33</v>
      </c>
      <c r="I121" s="12">
        <v>6441</v>
      </c>
      <c r="J121" s="15">
        <v>21</v>
      </c>
      <c r="K121" s="12">
        <v>4170</v>
      </c>
      <c r="L121" s="16">
        <v>25</v>
      </c>
      <c r="M121" s="12"/>
      <c r="N121" s="12"/>
      <c r="O121" s="54">
        <f t="shared" si="6"/>
        <v>4170</v>
      </c>
      <c r="P121" s="17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s="3" customFormat="1" ht="19.5" customHeight="1">
      <c r="A122" s="10">
        <f t="shared" si="4"/>
        <v>119</v>
      </c>
      <c r="B122" s="11" t="s">
        <v>142</v>
      </c>
      <c r="C122" s="19" t="s">
        <v>143</v>
      </c>
      <c r="D122" s="13" t="s">
        <v>144</v>
      </c>
      <c r="E122" s="12"/>
      <c r="F122" s="12"/>
      <c r="G122" s="12">
        <v>26260</v>
      </c>
      <c r="H122" s="2">
        <v>82</v>
      </c>
      <c r="I122" s="12">
        <v>25400</v>
      </c>
      <c r="J122" s="15">
        <v>88</v>
      </c>
      <c r="K122" s="12">
        <v>26000</v>
      </c>
      <c r="L122" s="16">
        <v>105</v>
      </c>
      <c r="M122" s="12"/>
      <c r="N122" s="12"/>
      <c r="O122" s="54">
        <f t="shared" si="6"/>
        <v>25400</v>
      </c>
      <c r="P122" s="17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s="3" customFormat="1" ht="19.5" customHeight="1">
      <c r="A123" s="10" t="s">
        <v>783</v>
      </c>
      <c r="B123" s="11" t="s">
        <v>142</v>
      </c>
      <c r="C123" s="19" t="s">
        <v>784</v>
      </c>
      <c r="D123" s="13" t="s">
        <v>144</v>
      </c>
      <c r="E123" s="12"/>
      <c r="F123" s="12"/>
      <c r="G123" s="12">
        <v>28280</v>
      </c>
      <c r="H123" s="2">
        <v>82</v>
      </c>
      <c r="I123" s="12">
        <v>27500</v>
      </c>
      <c r="J123" s="15">
        <v>88</v>
      </c>
      <c r="K123" s="12">
        <v>28000</v>
      </c>
      <c r="L123" s="16">
        <v>105</v>
      </c>
      <c r="M123" s="12"/>
      <c r="N123" s="12"/>
      <c r="O123" s="54">
        <f t="shared" si="6"/>
        <v>27500</v>
      </c>
      <c r="P123" s="17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s="3" customFormat="1" ht="19.5" customHeight="1">
      <c r="A124" s="10">
        <f>+A122+1</f>
        <v>120</v>
      </c>
      <c r="B124" s="11" t="s">
        <v>145</v>
      </c>
      <c r="C124" s="12" t="s">
        <v>146</v>
      </c>
      <c r="D124" s="13" t="s">
        <v>50</v>
      </c>
      <c r="E124" s="12"/>
      <c r="F124" s="12"/>
      <c r="G124" s="12">
        <v>2500</v>
      </c>
      <c r="H124" s="2">
        <v>82</v>
      </c>
      <c r="I124" s="12">
        <v>2700</v>
      </c>
      <c r="J124" s="15">
        <v>88</v>
      </c>
      <c r="K124" s="12">
        <v>2500</v>
      </c>
      <c r="L124" s="16">
        <v>105</v>
      </c>
      <c r="M124" s="12"/>
      <c r="N124" s="12"/>
      <c r="O124" s="54">
        <f t="shared" si="6"/>
        <v>2500</v>
      </c>
      <c r="P124" s="17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s="3" customFormat="1" ht="19.5" customHeight="1">
      <c r="A125" s="10">
        <f t="shared" si="4"/>
        <v>121</v>
      </c>
      <c r="B125" s="11" t="s">
        <v>147</v>
      </c>
      <c r="C125" s="12" t="s">
        <v>148</v>
      </c>
      <c r="D125" s="13" t="s">
        <v>50</v>
      </c>
      <c r="E125" s="12"/>
      <c r="F125" s="12"/>
      <c r="G125" s="12">
        <v>3800</v>
      </c>
      <c r="H125" s="2">
        <v>82</v>
      </c>
      <c r="I125" s="12">
        <v>2700</v>
      </c>
      <c r="J125" s="15">
        <v>88</v>
      </c>
      <c r="K125" s="12">
        <v>3800</v>
      </c>
      <c r="L125" s="16">
        <v>105</v>
      </c>
      <c r="M125" s="12"/>
      <c r="N125" s="12"/>
      <c r="O125" s="54">
        <f t="shared" si="6"/>
        <v>2700</v>
      </c>
      <c r="P125" s="17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s="3" customFormat="1" ht="19.5" customHeight="1">
      <c r="A126" s="10">
        <f t="shared" si="4"/>
        <v>122</v>
      </c>
      <c r="B126" s="11" t="s">
        <v>149</v>
      </c>
      <c r="C126" s="12" t="s">
        <v>150</v>
      </c>
      <c r="D126" s="13" t="s">
        <v>50</v>
      </c>
      <c r="E126" s="12"/>
      <c r="F126" s="12"/>
      <c r="G126" s="12">
        <v>4000</v>
      </c>
      <c r="H126" s="2">
        <v>82</v>
      </c>
      <c r="I126" s="12"/>
      <c r="J126" s="15"/>
      <c r="K126" s="12">
        <v>4000</v>
      </c>
      <c r="L126" s="16">
        <v>105</v>
      </c>
      <c r="M126" s="12"/>
      <c r="N126" s="12"/>
      <c r="O126" s="54">
        <f t="shared" si="6"/>
        <v>4000</v>
      </c>
      <c r="P126" s="17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s="3" customFormat="1" ht="19.5" customHeight="1">
      <c r="A127" s="10">
        <f t="shared" si="4"/>
        <v>123</v>
      </c>
      <c r="B127" s="11" t="s">
        <v>151</v>
      </c>
      <c r="C127" s="12" t="s">
        <v>152</v>
      </c>
      <c r="D127" s="13" t="s">
        <v>50</v>
      </c>
      <c r="E127" s="12"/>
      <c r="F127" s="12"/>
      <c r="G127" s="12">
        <v>2300</v>
      </c>
      <c r="H127" s="2">
        <v>82</v>
      </c>
      <c r="I127" s="12">
        <v>2200</v>
      </c>
      <c r="J127" s="15">
        <v>88</v>
      </c>
      <c r="K127" s="12">
        <v>2300</v>
      </c>
      <c r="L127" s="16">
        <v>105</v>
      </c>
      <c r="M127" s="12"/>
      <c r="N127" s="12"/>
      <c r="O127" s="54">
        <f t="shared" si="6"/>
        <v>2200</v>
      </c>
      <c r="P127" s="17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s="3" customFormat="1" ht="19.5" customHeight="1">
      <c r="A128" s="10">
        <f t="shared" si="4"/>
        <v>124</v>
      </c>
      <c r="B128" s="11" t="s">
        <v>153</v>
      </c>
      <c r="C128" s="12" t="s">
        <v>154</v>
      </c>
      <c r="D128" s="13" t="s">
        <v>155</v>
      </c>
      <c r="E128" s="12"/>
      <c r="F128" s="12"/>
      <c r="G128" s="12"/>
      <c r="H128" s="2"/>
      <c r="I128" s="12"/>
      <c r="J128" s="15"/>
      <c r="K128" s="12"/>
      <c r="L128" s="16"/>
      <c r="M128" s="12">
        <v>85000</v>
      </c>
      <c r="N128" s="12"/>
      <c r="O128" s="54">
        <f t="shared" si="6"/>
        <v>85000</v>
      </c>
      <c r="P128" s="17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s="3" customFormat="1" ht="19.5" customHeight="1">
      <c r="A129" s="10">
        <f t="shared" si="4"/>
        <v>125</v>
      </c>
      <c r="B129" s="11" t="s">
        <v>156</v>
      </c>
      <c r="C129" s="12" t="s">
        <v>157</v>
      </c>
      <c r="D129" s="13" t="s">
        <v>155</v>
      </c>
      <c r="E129" s="12"/>
      <c r="F129" s="12"/>
      <c r="G129" s="12">
        <v>365900</v>
      </c>
      <c r="H129" s="2">
        <v>621</v>
      </c>
      <c r="I129" s="12">
        <v>330000</v>
      </c>
      <c r="J129" s="15">
        <v>789</v>
      </c>
      <c r="K129" s="12">
        <v>365900</v>
      </c>
      <c r="L129" s="16">
        <v>870</v>
      </c>
      <c r="M129" s="12"/>
      <c r="N129" s="12"/>
      <c r="O129" s="54">
        <f t="shared" si="6"/>
        <v>330000</v>
      </c>
      <c r="P129" s="17" t="s">
        <v>158</v>
      </c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s="3" customFormat="1" ht="19.5" customHeight="1">
      <c r="A130" s="10">
        <f t="shared" si="4"/>
        <v>126</v>
      </c>
      <c r="B130" s="11" t="s">
        <v>156</v>
      </c>
      <c r="C130" s="12" t="s">
        <v>159</v>
      </c>
      <c r="D130" s="13" t="s">
        <v>155</v>
      </c>
      <c r="E130" s="12"/>
      <c r="F130" s="12"/>
      <c r="G130" s="12">
        <v>392900</v>
      </c>
      <c r="H130" s="2">
        <v>621</v>
      </c>
      <c r="I130" s="12">
        <v>384000</v>
      </c>
      <c r="J130" s="15">
        <v>789</v>
      </c>
      <c r="K130" s="12">
        <v>392900</v>
      </c>
      <c r="L130" s="16">
        <v>870</v>
      </c>
      <c r="M130" s="12"/>
      <c r="N130" s="12"/>
      <c r="O130" s="54">
        <f t="shared" si="6"/>
        <v>384000</v>
      </c>
      <c r="P130" s="17" t="s">
        <v>158</v>
      </c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s="3" customFormat="1" ht="19.5" customHeight="1">
      <c r="A131" s="10">
        <f t="shared" si="4"/>
        <v>127</v>
      </c>
      <c r="B131" s="11" t="s">
        <v>160</v>
      </c>
      <c r="C131" s="12" t="s">
        <v>161</v>
      </c>
      <c r="D131" s="13" t="s">
        <v>50</v>
      </c>
      <c r="E131" s="12"/>
      <c r="F131" s="12"/>
      <c r="G131" s="12">
        <v>18000</v>
      </c>
      <c r="H131" s="2">
        <v>621</v>
      </c>
      <c r="I131" s="12"/>
      <c r="J131" s="15"/>
      <c r="K131" s="12">
        <v>18000</v>
      </c>
      <c r="L131" s="16">
        <v>870</v>
      </c>
      <c r="M131" s="12"/>
      <c r="N131" s="12"/>
      <c r="O131" s="54">
        <f t="shared" si="6"/>
        <v>18000</v>
      </c>
      <c r="P131" s="17" t="s">
        <v>158</v>
      </c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s="3" customFormat="1" ht="19.5" customHeight="1">
      <c r="A132" s="10">
        <f t="shared" si="4"/>
        <v>128</v>
      </c>
      <c r="B132" s="11" t="s">
        <v>470</v>
      </c>
      <c r="C132" s="12" t="s">
        <v>471</v>
      </c>
      <c r="D132" s="13" t="s">
        <v>472</v>
      </c>
      <c r="E132" s="12"/>
      <c r="F132" s="12"/>
      <c r="G132" s="12"/>
      <c r="H132" s="2"/>
      <c r="I132" s="12"/>
      <c r="J132" s="15"/>
      <c r="K132" s="12"/>
      <c r="L132" s="16"/>
      <c r="M132" s="12"/>
      <c r="N132" s="12"/>
      <c r="O132" s="54">
        <f t="shared" si="6"/>
        <v>0</v>
      </c>
      <c r="P132" s="17" t="s">
        <v>473</v>
      </c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s="3" customFormat="1" ht="19.5" customHeight="1">
      <c r="A133" s="10">
        <f t="shared" si="4"/>
        <v>129</v>
      </c>
      <c r="B133" s="11" t="s">
        <v>470</v>
      </c>
      <c r="C133" s="12" t="s">
        <v>474</v>
      </c>
      <c r="D133" s="13" t="s">
        <v>472</v>
      </c>
      <c r="E133" s="12"/>
      <c r="F133" s="12"/>
      <c r="G133" s="12"/>
      <c r="H133" s="2"/>
      <c r="I133" s="12"/>
      <c r="J133" s="15"/>
      <c r="K133" s="12"/>
      <c r="L133" s="16"/>
      <c r="M133" s="12"/>
      <c r="N133" s="12"/>
      <c r="O133" s="54">
        <f t="shared" si="6"/>
        <v>0</v>
      </c>
      <c r="P133" s="17" t="s">
        <v>473</v>
      </c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s="3" customFormat="1" ht="19.5" customHeight="1">
      <c r="A134" s="10">
        <f t="shared" si="4"/>
        <v>130</v>
      </c>
      <c r="B134" s="11" t="s">
        <v>162</v>
      </c>
      <c r="C134" s="12" t="s">
        <v>163</v>
      </c>
      <c r="D134" s="13" t="s">
        <v>65</v>
      </c>
      <c r="E134" s="12"/>
      <c r="F134" s="12"/>
      <c r="G134" s="12">
        <f>TRUNC(240000/(0.9*10)*0.225,0)</f>
        <v>6000</v>
      </c>
      <c r="H134" s="2">
        <v>1179</v>
      </c>
      <c r="I134" s="12">
        <f>TRUNC(253500/(0.91*10)*0.225,0)</f>
        <v>6267</v>
      </c>
      <c r="J134" s="15">
        <v>1477</v>
      </c>
      <c r="K134" s="12">
        <f>TRUNC(240000/(0.914*10)*0.225,0)</f>
        <v>5908</v>
      </c>
      <c r="L134" s="16" t="s">
        <v>521</v>
      </c>
      <c r="M134" s="12"/>
      <c r="N134" s="12"/>
      <c r="O134" s="54">
        <f t="shared" si="6"/>
        <v>5908</v>
      </c>
      <c r="P134" s="17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s="3" customFormat="1" ht="19.5" customHeight="1">
      <c r="A135" s="10">
        <f t="shared" ref="A135:A200" si="7">+A134+1</f>
        <v>131</v>
      </c>
      <c r="B135" s="11" t="s">
        <v>164</v>
      </c>
      <c r="C135" s="12" t="s">
        <v>165</v>
      </c>
      <c r="D135" s="13" t="s">
        <v>155</v>
      </c>
      <c r="E135" s="12"/>
      <c r="F135" s="12"/>
      <c r="G135" s="12">
        <v>80000</v>
      </c>
      <c r="H135" s="2">
        <v>631</v>
      </c>
      <c r="I135" s="12"/>
      <c r="J135" s="15"/>
      <c r="K135" s="12"/>
      <c r="L135" s="16">
        <v>880</v>
      </c>
      <c r="M135" s="12">
        <v>299000</v>
      </c>
      <c r="N135" s="12"/>
      <c r="O135" s="54">
        <f>M135</f>
        <v>299000</v>
      </c>
      <c r="P135" s="17" t="s">
        <v>550</v>
      </c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s="3" customFormat="1" ht="19.5" customHeight="1">
      <c r="A136" s="10">
        <f t="shared" si="7"/>
        <v>132</v>
      </c>
      <c r="B136" s="11" t="s">
        <v>166</v>
      </c>
      <c r="C136" s="12" t="s">
        <v>167</v>
      </c>
      <c r="D136" s="13" t="s">
        <v>155</v>
      </c>
      <c r="E136" s="12"/>
      <c r="F136" s="12"/>
      <c r="G136" s="12"/>
      <c r="H136" s="2"/>
      <c r="I136" s="12"/>
      <c r="J136" s="15"/>
      <c r="K136" s="12"/>
      <c r="L136" s="16"/>
      <c r="M136" s="12">
        <v>132000</v>
      </c>
      <c r="N136" s="12"/>
      <c r="O136" s="54">
        <f>M136</f>
        <v>132000</v>
      </c>
      <c r="P136" s="17" t="s">
        <v>550</v>
      </c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s="3" customFormat="1" ht="19.5" customHeight="1">
      <c r="A137" s="10">
        <f t="shared" si="7"/>
        <v>133</v>
      </c>
      <c r="B137" s="11" t="s">
        <v>168</v>
      </c>
      <c r="C137" s="12" t="s">
        <v>169</v>
      </c>
      <c r="D137" s="13" t="s">
        <v>88</v>
      </c>
      <c r="E137" s="12"/>
      <c r="F137" s="12"/>
      <c r="G137" s="12">
        <v>13000</v>
      </c>
      <c r="H137" s="2">
        <v>191</v>
      </c>
      <c r="I137" s="12">
        <v>8500</v>
      </c>
      <c r="J137" s="15">
        <v>198</v>
      </c>
      <c r="K137" s="12">
        <v>8500</v>
      </c>
      <c r="L137" s="16">
        <v>147</v>
      </c>
      <c r="M137" s="12"/>
      <c r="N137" s="12"/>
      <c r="O137" s="54">
        <f t="shared" si="6"/>
        <v>8500</v>
      </c>
      <c r="P137" s="17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s="3" customFormat="1" ht="19.5" customHeight="1">
      <c r="A138" s="10">
        <f t="shared" si="7"/>
        <v>134</v>
      </c>
      <c r="B138" s="11" t="s">
        <v>705</v>
      </c>
      <c r="C138" s="12" t="s">
        <v>815</v>
      </c>
      <c r="D138" s="13" t="s">
        <v>88</v>
      </c>
      <c r="E138" s="12"/>
      <c r="F138" s="12"/>
      <c r="G138" s="12">
        <v>26000</v>
      </c>
      <c r="H138" s="2">
        <v>192</v>
      </c>
      <c r="I138" s="12">
        <v>32000</v>
      </c>
      <c r="J138" s="15">
        <v>196</v>
      </c>
      <c r="K138" s="12">
        <v>11500</v>
      </c>
      <c r="L138" s="16">
        <v>147</v>
      </c>
      <c r="M138" s="12"/>
      <c r="N138" s="12"/>
      <c r="O138" s="54">
        <f t="shared" si="6"/>
        <v>11500</v>
      </c>
      <c r="P138" s="17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s="3" customFormat="1" ht="19.5" customHeight="1">
      <c r="A139" s="10">
        <f t="shared" si="7"/>
        <v>135</v>
      </c>
      <c r="B139" s="11" t="s">
        <v>637</v>
      </c>
      <c r="C139" s="12" t="s">
        <v>638</v>
      </c>
      <c r="D139" s="13" t="s">
        <v>88</v>
      </c>
      <c r="E139" s="12"/>
      <c r="F139" s="12"/>
      <c r="G139" s="12"/>
      <c r="H139" s="2"/>
      <c r="I139" s="12"/>
      <c r="J139" s="15">
        <v>202</v>
      </c>
      <c r="K139" s="12"/>
      <c r="L139" s="16"/>
      <c r="M139" s="12"/>
      <c r="N139" s="12"/>
      <c r="O139" s="54">
        <f t="shared" si="6"/>
        <v>0</v>
      </c>
      <c r="P139" s="17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s="3" customFormat="1" ht="19.5" customHeight="1">
      <c r="A140" s="10">
        <f t="shared" si="7"/>
        <v>136</v>
      </c>
      <c r="B140" s="11" t="s">
        <v>170</v>
      </c>
      <c r="C140" s="12" t="s">
        <v>589</v>
      </c>
      <c r="D140" s="13" t="s">
        <v>65</v>
      </c>
      <c r="E140" s="12"/>
      <c r="F140" s="12"/>
      <c r="G140" s="12">
        <v>26900</v>
      </c>
      <c r="H140" s="2">
        <v>189</v>
      </c>
      <c r="I140" s="12">
        <v>26900</v>
      </c>
      <c r="J140" s="15">
        <v>188</v>
      </c>
      <c r="K140" s="12">
        <v>22560</v>
      </c>
      <c r="L140" s="16">
        <v>141</v>
      </c>
      <c r="M140" s="12"/>
      <c r="N140" s="12"/>
      <c r="O140" s="54">
        <f t="shared" si="6"/>
        <v>22560</v>
      </c>
      <c r="P140" s="17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s="3" customFormat="1" ht="19.5" customHeight="1">
      <c r="A141" s="10">
        <f t="shared" si="7"/>
        <v>137</v>
      </c>
      <c r="B141" s="11" t="s">
        <v>170</v>
      </c>
      <c r="C141" s="12" t="s">
        <v>590</v>
      </c>
      <c r="D141" s="13" t="s">
        <v>65</v>
      </c>
      <c r="E141" s="12"/>
      <c r="F141" s="12"/>
      <c r="G141" s="12">
        <v>35430</v>
      </c>
      <c r="H141" s="2">
        <v>189</v>
      </c>
      <c r="I141" s="12">
        <v>35430</v>
      </c>
      <c r="J141" s="15">
        <v>188</v>
      </c>
      <c r="K141" s="12">
        <v>29520</v>
      </c>
      <c r="L141" s="16">
        <v>141</v>
      </c>
      <c r="M141" s="12"/>
      <c r="N141" s="12"/>
      <c r="O141" s="54">
        <f t="shared" si="6"/>
        <v>29520</v>
      </c>
      <c r="P141" s="17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s="3" customFormat="1" ht="19.5" customHeight="1">
      <c r="A142" s="10">
        <f t="shared" si="7"/>
        <v>138</v>
      </c>
      <c r="B142" s="11" t="s">
        <v>170</v>
      </c>
      <c r="C142" s="12" t="s">
        <v>591</v>
      </c>
      <c r="D142" s="13" t="s">
        <v>65</v>
      </c>
      <c r="E142" s="12"/>
      <c r="F142" s="12"/>
      <c r="G142" s="12">
        <v>40310</v>
      </c>
      <c r="H142" s="2">
        <v>189</v>
      </c>
      <c r="I142" s="12">
        <v>40310</v>
      </c>
      <c r="J142" s="15">
        <v>188</v>
      </c>
      <c r="K142" s="12">
        <v>34560</v>
      </c>
      <c r="L142" s="16">
        <v>141</v>
      </c>
      <c r="M142" s="12"/>
      <c r="N142" s="12"/>
      <c r="O142" s="54">
        <f t="shared" si="6"/>
        <v>34560</v>
      </c>
      <c r="P142" s="17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s="3" customFormat="1" ht="19.5" customHeight="1">
      <c r="A143" s="10">
        <f t="shared" si="7"/>
        <v>139</v>
      </c>
      <c r="B143" s="11" t="s">
        <v>170</v>
      </c>
      <c r="C143" s="12" t="s">
        <v>527</v>
      </c>
      <c r="D143" s="13" t="s">
        <v>65</v>
      </c>
      <c r="E143" s="12"/>
      <c r="F143" s="12"/>
      <c r="G143" s="12"/>
      <c r="H143" s="2"/>
      <c r="I143" s="12"/>
      <c r="J143" s="15"/>
      <c r="K143" s="12">
        <v>56520</v>
      </c>
      <c r="L143" s="16">
        <v>141</v>
      </c>
      <c r="M143" s="12"/>
      <c r="N143" s="12"/>
      <c r="O143" s="54">
        <f t="shared" si="6"/>
        <v>56520</v>
      </c>
      <c r="P143" s="17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s="3" customFormat="1" ht="19.5" customHeight="1">
      <c r="A144" s="10">
        <f t="shared" si="7"/>
        <v>140</v>
      </c>
      <c r="B144" s="11" t="s">
        <v>170</v>
      </c>
      <c r="C144" s="12" t="s">
        <v>592</v>
      </c>
      <c r="D144" s="13" t="s">
        <v>65</v>
      </c>
      <c r="E144" s="12"/>
      <c r="F144" s="12"/>
      <c r="G144" s="12"/>
      <c r="H144" s="2"/>
      <c r="I144" s="12"/>
      <c r="J144" s="15"/>
      <c r="K144" s="12"/>
      <c r="L144" s="16"/>
      <c r="M144" s="12"/>
      <c r="N144" s="12"/>
      <c r="O144" s="54">
        <f t="shared" si="6"/>
        <v>0</v>
      </c>
      <c r="P144" s="17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s="3" customFormat="1" ht="19.5" customHeight="1">
      <c r="A145" s="10">
        <f t="shared" si="7"/>
        <v>141</v>
      </c>
      <c r="B145" s="11" t="s">
        <v>595</v>
      </c>
      <c r="C145" s="12" t="s">
        <v>596</v>
      </c>
      <c r="D145" s="13" t="s">
        <v>65</v>
      </c>
      <c r="E145" s="12"/>
      <c r="F145" s="12"/>
      <c r="G145" s="12">
        <v>7560</v>
      </c>
      <c r="H145" s="2">
        <v>190</v>
      </c>
      <c r="I145" s="12">
        <v>6600</v>
      </c>
      <c r="J145" s="15">
        <v>188</v>
      </c>
      <c r="K145" s="12">
        <v>7200</v>
      </c>
      <c r="L145" s="16">
        <v>140</v>
      </c>
      <c r="M145" s="12"/>
      <c r="N145" s="12"/>
      <c r="O145" s="54">
        <f t="shared" si="6"/>
        <v>6600</v>
      </c>
      <c r="P145" s="17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s="3" customFormat="1" ht="19.5" customHeight="1">
      <c r="A146" s="10">
        <f t="shared" si="7"/>
        <v>142</v>
      </c>
      <c r="B146" s="11" t="s">
        <v>171</v>
      </c>
      <c r="C146" s="12" t="s">
        <v>172</v>
      </c>
      <c r="D146" s="13" t="s">
        <v>65</v>
      </c>
      <c r="E146" s="12"/>
      <c r="F146" s="12"/>
      <c r="G146" s="12">
        <v>9030</v>
      </c>
      <c r="H146" s="2">
        <v>190</v>
      </c>
      <c r="I146" s="12">
        <v>7800</v>
      </c>
      <c r="J146" s="15">
        <v>188</v>
      </c>
      <c r="K146" s="12">
        <v>8600</v>
      </c>
      <c r="L146" s="16">
        <v>140</v>
      </c>
      <c r="M146" s="12"/>
      <c r="N146" s="12"/>
      <c r="O146" s="54">
        <f t="shared" si="6"/>
        <v>7800</v>
      </c>
      <c r="P146" s="17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s="3" customFormat="1" ht="19.5" customHeight="1">
      <c r="A147" s="10">
        <f t="shared" si="7"/>
        <v>143</v>
      </c>
      <c r="B147" s="11" t="s">
        <v>171</v>
      </c>
      <c r="C147" s="12" t="s">
        <v>597</v>
      </c>
      <c r="D147" s="13" t="s">
        <v>65</v>
      </c>
      <c r="E147" s="12"/>
      <c r="F147" s="12"/>
      <c r="G147" s="12">
        <v>9970</v>
      </c>
      <c r="H147" s="2">
        <v>190</v>
      </c>
      <c r="I147" s="12">
        <v>8400</v>
      </c>
      <c r="J147" s="15">
        <v>188</v>
      </c>
      <c r="K147" s="12">
        <v>9500</v>
      </c>
      <c r="L147" s="16">
        <v>140</v>
      </c>
      <c r="M147" s="12"/>
      <c r="N147" s="12"/>
      <c r="O147" s="54">
        <f t="shared" si="6"/>
        <v>8400</v>
      </c>
      <c r="P147" s="17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s="3" customFormat="1" ht="19.5" customHeight="1">
      <c r="A148" s="10">
        <f t="shared" si="7"/>
        <v>144</v>
      </c>
      <c r="B148" s="11" t="s">
        <v>593</v>
      </c>
      <c r="C148" s="12" t="s">
        <v>594</v>
      </c>
      <c r="D148" s="13" t="s">
        <v>65</v>
      </c>
      <c r="E148" s="12"/>
      <c r="F148" s="12"/>
      <c r="G148" s="12">
        <v>6700</v>
      </c>
      <c r="H148" s="2">
        <v>189</v>
      </c>
      <c r="I148" s="12">
        <v>9190</v>
      </c>
      <c r="J148" s="15">
        <v>188</v>
      </c>
      <c r="K148" s="12">
        <v>8280</v>
      </c>
      <c r="L148" s="16">
        <v>141</v>
      </c>
      <c r="M148" s="12"/>
      <c r="N148" s="12"/>
      <c r="O148" s="54">
        <f>MIN(M148,K148,I148,G148,E148)</f>
        <v>6700</v>
      </c>
      <c r="P148" s="17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s="3" customFormat="1" ht="19.5" customHeight="1">
      <c r="A149" s="10">
        <f t="shared" si="7"/>
        <v>145</v>
      </c>
      <c r="B149" s="11" t="s">
        <v>173</v>
      </c>
      <c r="C149" s="12" t="s">
        <v>174</v>
      </c>
      <c r="D149" s="13" t="s">
        <v>65</v>
      </c>
      <c r="E149" s="12"/>
      <c r="F149" s="12"/>
      <c r="G149" s="12">
        <v>13700</v>
      </c>
      <c r="H149" s="2">
        <v>189</v>
      </c>
      <c r="I149" s="12">
        <v>17150</v>
      </c>
      <c r="J149" s="15">
        <v>188</v>
      </c>
      <c r="K149" s="12">
        <v>15600</v>
      </c>
      <c r="L149" s="16">
        <v>141</v>
      </c>
      <c r="M149" s="12"/>
      <c r="N149" s="12"/>
      <c r="O149" s="54">
        <f>MIN(M149,K149,I149,G149,E149)</f>
        <v>13700</v>
      </c>
      <c r="P149" s="17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s="3" customFormat="1" ht="19.5" customHeight="1">
      <c r="A150" s="10">
        <f t="shared" si="7"/>
        <v>146</v>
      </c>
      <c r="B150" s="11" t="s">
        <v>175</v>
      </c>
      <c r="C150" s="12" t="s">
        <v>598</v>
      </c>
      <c r="D150" s="13" t="s">
        <v>65</v>
      </c>
      <c r="E150" s="12"/>
      <c r="F150" s="12"/>
      <c r="G150" s="12">
        <v>5040</v>
      </c>
      <c r="H150" s="2">
        <v>190</v>
      </c>
      <c r="I150" s="12">
        <v>4200</v>
      </c>
      <c r="J150" s="15">
        <v>188</v>
      </c>
      <c r="K150" s="12">
        <v>4800</v>
      </c>
      <c r="L150" s="16">
        <v>140</v>
      </c>
      <c r="M150" s="12"/>
      <c r="N150" s="12"/>
      <c r="O150" s="54">
        <f t="shared" si="6"/>
        <v>4200</v>
      </c>
      <c r="P150" s="17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s="3" customFormat="1" ht="19.5" customHeight="1">
      <c r="A151" s="10">
        <f t="shared" si="7"/>
        <v>147</v>
      </c>
      <c r="B151" s="11" t="s">
        <v>175</v>
      </c>
      <c r="C151" s="12" t="s">
        <v>599</v>
      </c>
      <c r="D151" s="13" t="s">
        <v>65</v>
      </c>
      <c r="E151" s="12"/>
      <c r="F151" s="12"/>
      <c r="G151" s="12">
        <v>5460</v>
      </c>
      <c r="H151" s="2">
        <v>190</v>
      </c>
      <c r="I151" s="12">
        <v>4800</v>
      </c>
      <c r="J151" s="15">
        <v>188</v>
      </c>
      <c r="K151" s="12">
        <v>5200</v>
      </c>
      <c r="L151" s="16">
        <v>140</v>
      </c>
      <c r="M151" s="12"/>
      <c r="N151" s="12"/>
      <c r="O151" s="54">
        <f>MIN(M151,K151,I151,G151,E151)</f>
        <v>4800</v>
      </c>
      <c r="P151" s="17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s="3" customFormat="1" ht="19.5" customHeight="1">
      <c r="A152" s="10">
        <f t="shared" si="7"/>
        <v>148</v>
      </c>
      <c r="B152" s="11" t="s">
        <v>175</v>
      </c>
      <c r="C152" s="12" t="s">
        <v>176</v>
      </c>
      <c r="D152" s="13" t="s">
        <v>65</v>
      </c>
      <c r="E152" s="12"/>
      <c r="F152" s="12"/>
      <c r="G152" s="12">
        <v>5770</v>
      </c>
      <c r="H152" s="2">
        <v>190</v>
      </c>
      <c r="I152" s="12">
        <v>5400</v>
      </c>
      <c r="J152" s="15">
        <v>188</v>
      </c>
      <c r="K152" s="12">
        <v>6600</v>
      </c>
      <c r="L152" s="16">
        <v>140</v>
      </c>
      <c r="M152" s="12"/>
      <c r="N152" s="12"/>
      <c r="O152" s="54">
        <f>MIN(M152,K152,I152,G152,E152)</f>
        <v>5400</v>
      </c>
      <c r="P152" s="17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s="3" customFormat="1" ht="19.5" customHeight="1">
      <c r="A153" s="10">
        <f t="shared" si="7"/>
        <v>149</v>
      </c>
      <c r="B153" s="11" t="s">
        <v>177</v>
      </c>
      <c r="C153" s="12" t="s">
        <v>178</v>
      </c>
      <c r="D153" s="13" t="s">
        <v>50</v>
      </c>
      <c r="E153" s="12"/>
      <c r="F153" s="12"/>
      <c r="G153" s="12"/>
      <c r="H153" s="2"/>
      <c r="I153" s="12"/>
      <c r="J153" s="15">
        <v>676</v>
      </c>
      <c r="K153" s="12">
        <v>2300000</v>
      </c>
      <c r="L153" s="16">
        <v>516</v>
      </c>
      <c r="M153" s="12"/>
      <c r="N153" s="12"/>
      <c r="O153" s="54">
        <f t="shared" si="6"/>
        <v>2300000</v>
      </c>
      <c r="P153" s="17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s="3" customFormat="1" ht="19.5" customHeight="1">
      <c r="A154" s="10">
        <f t="shared" si="7"/>
        <v>150</v>
      </c>
      <c r="B154" s="11" t="s">
        <v>177</v>
      </c>
      <c r="C154" s="12" t="s">
        <v>179</v>
      </c>
      <c r="D154" s="13" t="s">
        <v>50</v>
      </c>
      <c r="E154" s="12"/>
      <c r="F154" s="12"/>
      <c r="G154" s="12"/>
      <c r="H154" s="2"/>
      <c r="I154" s="12">
        <v>3200000</v>
      </c>
      <c r="J154" s="15">
        <v>676</v>
      </c>
      <c r="K154" s="12">
        <v>3200000</v>
      </c>
      <c r="L154" s="16">
        <v>516</v>
      </c>
      <c r="M154" s="12"/>
      <c r="N154" s="12"/>
      <c r="O154" s="54">
        <f t="shared" si="6"/>
        <v>3200000</v>
      </c>
      <c r="P154" s="17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s="3" customFormat="1" ht="19.5" customHeight="1">
      <c r="A155" s="10">
        <f t="shared" si="7"/>
        <v>151</v>
      </c>
      <c r="B155" s="11" t="s">
        <v>180</v>
      </c>
      <c r="C155" s="12" t="s">
        <v>178</v>
      </c>
      <c r="D155" s="13" t="s">
        <v>50</v>
      </c>
      <c r="E155" s="12"/>
      <c r="F155" s="12"/>
      <c r="G155" s="12"/>
      <c r="H155" s="2"/>
      <c r="I155" s="12">
        <v>2700000</v>
      </c>
      <c r="J155" s="15">
        <v>676</v>
      </c>
      <c r="K155" s="12"/>
      <c r="L155" s="16">
        <v>516</v>
      </c>
      <c r="M155" s="12"/>
      <c r="N155" s="12"/>
      <c r="O155" s="54">
        <f t="shared" si="6"/>
        <v>2700000</v>
      </c>
      <c r="P155" s="17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s="3" customFormat="1" ht="19.5" customHeight="1">
      <c r="A156" s="10">
        <f t="shared" si="7"/>
        <v>152</v>
      </c>
      <c r="B156" s="11" t="s">
        <v>180</v>
      </c>
      <c r="C156" s="12" t="s">
        <v>179</v>
      </c>
      <c r="D156" s="13" t="s">
        <v>50</v>
      </c>
      <c r="E156" s="12"/>
      <c r="F156" s="12"/>
      <c r="G156" s="12"/>
      <c r="H156" s="2"/>
      <c r="I156" s="12">
        <v>3200000</v>
      </c>
      <c r="J156" s="15">
        <v>676</v>
      </c>
      <c r="K156" s="12"/>
      <c r="L156" s="16">
        <v>516</v>
      </c>
      <c r="M156" s="12"/>
      <c r="N156" s="12"/>
      <c r="O156" s="54">
        <f t="shared" si="6"/>
        <v>3200000</v>
      </c>
      <c r="P156" s="17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s="3" customFormat="1" ht="19.5" customHeight="1">
      <c r="A157" s="10">
        <f t="shared" si="7"/>
        <v>153</v>
      </c>
      <c r="B157" s="11" t="s">
        <v>12</v>
      </c>
      <c r="C157" s="12" t="s">
        <v>571</v>
      </c>
      <c r="D157" s="13" t="s">
        <v>15</v>
      </c>
      <c r="E157" s="12"/>
      <c r="F157" s="12"/>
      <c r="G157" s="12"/>
      <c r="H157" s="2"/>
      <c r="I157" s="12">
        <v>16000</v>
      </c>
      <c r="J157" s="15">
        <v>234</v>
      </c>
      <c r="K157" s="12">
        <v>16000</v>
      </c>
      <c r="L157" s="16">
        <v>167</v>
      </c>
      <c r="M157" s="12"/>
      <c r="N157" s="12"/>
      <c r="O157" s="54">
        <f t="shared" si="6"/>
        <v>16000</v>
      </c>
      <c r="P157" s="17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s="3" customFormat="1" ht="19.5" customHeight="1">
      <c r="A158" s="10">
        <f t="shared" si="7"/>
        <v>154</v>
      </c>
      <c r="B158" s="11" t="s">
        <v>522</v>
      </c>
      <c r="C158" s="12" t="s">
        <v>572</v>
      </c>
      <c r="D158" s="13" t="s">
        <v>15</v>
      </c>
      <c r="E158" s="12"/>
      <c r="F158" s="12"/>
      <c r="G158" s="12"/>
      <c r="H158" s="2"/>
      <c r="I158" s="12">
        <v>160000</v>
      </c>
      <c r="J158" s="15">
        <v>234</v>
      </c>
      <c r="K158" s="12">
        <v>160000</v>
      </c>
      <c r="L158" s="16">
        <v>167</v>
      </c>
      <c r="M158" s="12"/>
      <c r="N158" s="12"/>
      <c r="O158" s="54">
        <f t="shared" si="6"/>
        <v>160000</v>
      </c>
      <c r="P158" s="17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s="3" customFormat="1" ht="19.5" customHeight="1">
      <c r="A159" s="10">
        <f t="shared" si="7"/>
        <v>155</v>
      </c>
      <c r="B159" s="11" t="s">
        <v>617</v>
      </c>
      <c r="C159" s="12" t="s">
        <v>616</v>
      </c>
      <c r="D159" s="13" t="s">
        <v>10</v>
      </c>
      <c r="E159" s="12"/>
      <c r="F159" s="12"/>
      <c r="G159" s="12"/>
      <c r="H159" s="2"/>
      <c r="I159" s="12">
        <v>9000</v>
      </c>
      <c r="J159" s="15">
        <v>234</v>
      </c>
      <c r="K159" s="12">
        <v>9000</v>
      </c>
      <c r="L159" s="16">
        <v>167</v>
      </c>
      <c r="M159" s="12"/>
      <c r="N159" s="12"/>
      <c r="O159" s="54">
        <f t="shared" si="6"/>
        <v>9000</v>
      </c>
      <c r="P159" s="17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s="3" customFormat="1" ht="19.5" customHeight="1">
      <c r="A160" s="10">
        <f t="shared" si="7"/>
        <v>156</v>
      </c>
      <c r="B160" s="11" t="s">
        <v>4</v>
      </c>
      <c r="C160" s="12" t="s">
        <v>7</v>
      </c>
      <c r="D160" s="13" t="s">
        <v>9</v>
      </c>
      <c r="E160" s="12"/>
      <c r="F160" s="12"/>
      <c r="G160" s="12"/>
      <c r="H160" s="2"/>
      <c r="I160" s="12"/>
      <c r="J160" s="15"/>
      <c r="K160" s="12"/>
      <c r="L160" s="16"/>
      <c r="M160" s="12">
        <v>95000</v>
      </c>
      <c r="N160" s="12"/>
      <c r="O160" s="54">
        <f t="shared" si="6"/>
        <v>95000</v>
      </c>
      <c r="P160" s="17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s="3" customFormat="1" ht="19.5" customHeight="1">
      <c r="A161" s="10">
        <f t="shared" si="7"/>
        <v>157</v>
      </c>
      <c r="B161" s="11" t="s">
        <v>5</v>
      </c>
      <c r="C161" s="12" t="s">
        <v>8</v>
      </c>
      <c r="D161" s="13" t="s">
        <v>9</v>
      </c>
      <c r="E161" s="12"/>
      <c r="F161" s="12"/>
      <c r="G161" s="12"/>
      <c r="H161" s="2"/>
      <c r="I161" s="12"/>
      <c r="J161" s="15"/>
      <c r="K161" s="12"/>
      <c r="L161" s="16"/>
      <c r="M161" s="12">
        <v>47000</v>
      </c>
      <c r="N161" s="12"/>
      <c r="O161" s="54">
        <f t="shared" si="6"/>
        <v>47000</v>
      </c>
      <c r="P161" s="17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s="3" customFormat="1" ht="19.5" customHeight="1">
      <c r="A162" s="10">
        <f t="shared" si="7"/>
        <v>158</v>
      </c>
      <c r="B162" s="11" t="s">
        <v>6</v>
      </c>
      <c r="C162" s="12" t="s">
        <v>181</v>
      </c>
      <c r="D162" s="13" t="s">
        <v>10</v>
      </c>
      <c r="E162" s="12"/>
      <c r="F162" s="12"/>
      <c r="G162" s="12"/>
      <c r="H162" s="2"/>
      <c r="I162" s="12"/>
      <c r="J162" s="15">
        <v>314</v>
      </c>
      <c r="K162" s="12"/>
      <c r="L162" s="16"/>
      <c r="M162" s="12">
        <v>96000</v>
      </c>
      <c r="N162" s="12"/>
      <c r="O162" s="54">
        <f t="shared" si="6"/>
        <v>96000</v>
      </c>
      <c r="P162" s="17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s="3" customFormat="1" ht="19.5" customHeight="1">
      <c r="A163" s="10">
        <f t="shared" si="7"/>
        <v>159</v>
      </c>
      <c r="B163" s="11" t="s">
        <v>11</v>
      </c>
      <c r="C163" s="12" t="s">
        <v>573</v>
      </c>
      <c r="D163" s="13" t="s">
        <v>10</v>
      </c>
      <c r="E163" s="12"/>
      <c r="F163" s="12"/>
      <c r="G163" s="12">
        <v>160000</v>
      </c>
      <c r="H163" s="2">
        <v>215</v>
      </c>
      <c r="I163" s="12">
        <v>150000</v>
      </c>
      <c r="J163" s="15">
        <v>234</v>
      </c>
      <c r="K163" s="12">
        <v>160000</v>
      </c>
      <c r="L163" s="16">
        <v>164</v>
      </c>
      <c r="M163" s="12"/>
      <c r="N163" s="12"/>
      <c r="O163" s="54">
        <f t="shared" si="6"/>
        <v>150000</v>
      </c>
      <c r="P163" s="17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s="3" customFormat="1" ht="19.5" customHeight="1">
      <c r="A164" s="10">
        <f t="shared" si="7"/>
        <v>160</v>
      </c>
      <c r="B164" s="11" t="s">
        <v>13</v>
      </c>
      <c r="C164" s="12" t="s">
        <v>618</v>
      </c>
      <c r="D164" s="13" t="s">
        <v>10</v>
      </c>
      <c r="E164" s="12"/>
      <c r="F164" s="12"/>
      <c r="G164" s="12">
        <v>45000</v>
      </c>
      <c r="H164" s="2">
        <v>214</v>
      </c>
      <c r="I164" s="12">
        <v>28000</v>
      </c>
      <c r="J164" s="15">
        <v>234</v>
      </c>
      <c r="K164" s="12">
        <v>28000</v>
      </c>
      <c r="L164" s="16">
        <v>167</v>
      </c>
      <c r="M164" s="12"/>
      <c r="N164" s="12"/>
      <c r="O164" s="54">
        <f t="shared" si="6"/>
        <v>28000</v>
      </c>
      <c r="P164" s="17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s="3" customFormat="1" ht="19.5" customHeight="1">
      <c r="A165" s="10">
        <f t="shared" si="7"/>
        <v>161</v>
      </c>
      <c r="B165" s="11" t="s">
        <v>14</v>
      </c>
      <c r="C165" s="12" t="s">
        <v>759</v>
      </c>
      <c r="D165" s="13" t="s">
        <v>10</v>
      </c>
      <c r="E165" s="12"/>
      <c r="F165" s="12"/>
      <c r="G165" s="12">
        <v>78000</v>
      </c>
      <c r="H165" s="2">
        <v>214</v>
      </c>
      <c r="I165" s="12"/>
      <c r="J165" s="15">
        <v>237</v>
      </c>
      <c r="K165" s="12"/>
      <c r="L165" s="16"/>
      <c r="M165" s="12"/>
      <c r="N165" s="12"/>
      <c r="O165" s="54">
        <f t="shared" si="6"/>
        <v>78000</v>
      </c>
      <c r="P165" s="17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s="3" customFormat="1" ht="19.5" customHeight="1">
      <c r="A166" s="10">
        <f t="shared" si="7"/>
        <v>162</v>
      </c>
      <c r="B166" s="11" t="s">
        <v>182</v>
      </c>
      <c r="C166" s="12" t="s">
        <v>551</v>
      </c>
      <c r="D166" s="13" t="s">
        <v>183</v>
      </c>
      <c r="E166" s="12"/>
      <c r="F166" s="12"/>
      <c r="G166" s="12">
        <v>2858</v>
      </c>
      <c r="H166" s="2">
        <v>837</v>
      </c>
      <c r="I166" s="12">
        <v>2671</v>
      </c>
      <c r="J166" s="15">
        <v>1209</v>
      </c>
      <c r="K166" s="12">
        <v>2628</v>
      </c>
      <c r="L166" s="16">
        <v>1078</v>
      </c>
      <c r="M166" s="12"/>
      <c r="N166" s="12"/>
      <c r="O166" s="54">
        <f t="shared" si="6"/>
        <v>2628</v>
      </c>
      <c r="P166" s="17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s="3" customFormat="1" ht="19.5" customHeight="1">
      <c r="A167" s="10">
        <f t="shared" si="7"/>
        <v>163</v>
      </c>
      <c r="B167" s="11" t="s">
        <v>184</v>
      </c>
      <c r="C167" s="12" t="s">
        <v>523</v>
      </c>
      <c r="D167" s="13" t="s">
        <v>185</v>
      </c>
      <c r="E167" s="12"/>
      <c r="F167" s="12"/>
      <c r="G167" s="12">
        <v>1380</v>
      </c>
      <c r="H167" s="2">
        <v>932</v>
      </c>
      <c r="I167" s="12">
        <v>1380</v>
      </c>
      <c r="J167" s="15">
        <v>1318</v>
      </c>
      <c r="K167" s="12"/>
      <c r="L167" s="16"/>
      <c r="M167" s="12"/>
      <c r="N167" s="12"/>
      <c r="O167" s="54">
        <f t="shared" si="6"/>
        <v>1380</v>
      </c>
      <c r="P167" s="17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s="3" customFormat="1" ht="19.5" customHeight="1">
      <c r="A168" s="10">
        <f t="shared" si="7"/>
        <v>164</v>
      </c>
      <c r="B168" s="11" t="s">
        <v>186</v>
      </c>
      <c r="C168" s="12" t="s">
        <v>187</v>
      </c>
      <c r="D168" s="13" t="s">
        <v>185</v>
      </c>
      <c r="E168" s="12"/>
      <c r="F168" s="12"/>
      <c r="G168" s="12">
        <v>2567</v>
      </c>
      <c r="H168" s="2">
        <v>930</v>
      </c>
      <c r="I168" s="12">
        <v>2898</v>
      </c>
      <c r="J168" s="15">
        <v>1318</v>
      </c>
      <c r="K168" s="12">
        <v>2880</v>
      </c>
      <c r="L168" s="16">
        <v>1204</v>
      </c>
      <c r="M168" s="12"/>
      <c r="N168" s="12"/>
      <c r="O168" s="54">
        <f t="shared" si="6"/>
        <v>2567</v>
      </c>
      <c r="P168" s="17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s="3" customFormat="1" ht="19.5" customHeight="1">
      <c r="A169" s="10">
        <f t="shared" si="7"/>
        <v>165</v>
      </c>
      <c r="B169" s="11" t="s">
        <v>188</v>
      </c>
      <c r="C169" s="12" t="s">
        <v>189</v>
      </c>
      <c r="D169" s="13" t="s">
        <v>185</v>
      </c>
      <c r="E169" s="12"/>
      <c r="F169" s="12"/>
      <c r="G169" s="12">
        <v>3200</v>
      </c>
      <c r="H169" s="2">
        <v>932</v>
      </c>
      <c r="I169" s="12">
        <v>3200</v>
      </c>
      <c r="J169" s="15">
        <v>1318</v>
      </c>
      <c r="K169" s="12"/>
      <c r="L169" s="16"/>
      <c r="M169" s="12"/>
      <c r="N169" s="12"/>
      <c r="O169" s="54">
        <f t="shared" si="6"/>
        <v>3200</v>
      </c>
      <c r="P169" s="17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s="3" customFormat="1" ht="19.5" customHeight="1">
      <c r="A170" s="10">
        <f t="shared" si="7"/>
        <v>166</v>
      </c>
      <c r="B170" s="11" t="s">
        <v>190</v>
      </c>
      <c r="C170" s="12" t="s">
        <v>191</v>
      </c>
      <c r="D170" s="13" t="s">
        <v>185</v>
      </c>
      <c r="E170" s="12"/>
      <c r="F170" s="12"/>
      <c r="G170" s="12">
        <v>1500</v>
      </c>
      <c r="H170" s="2">
        <v>935</v>
      </c>
      <c r="I170" s="12"/>
      <c r="J170" s="15"/>
      <c r="K170" s="12">
        <v>1500</v>
      </c>
      <c r="L170" s="16">
        <v>1207</v>
      </c>
      <c r="M170" s="12"/>
      <c r="N170" s="12"/>
      <c r="O170" s="54">
        <f t="shared" si="6"/>
        <v>1500</v>
      </c>
      <c r="P170" s="17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s="3" customFormat="1" ht="19.5" customHeight="1">
      <c r="A171" s="10">
        <f t="shared" si="7"/>
        <v>167</v>
      </c>
      <c r="B171" s="11" t="s">
        <v>192</v>
      </c>
      <c r="C171" s="12" t="s">
        <v>193</v>
      </c>
      <c r="D171" s="13" t="s">
        <v>185</v>
      </c>
      <c r="E171" s="12"/>
      <c r="F171" s="12"/>
      <c r="G171" s="12"/>
      <c r="H171" s="2">
        <v>54</v>
      </c>
      <c r="I171" s="12"/>
      <c r="J171" s="15">
        <v>48</v>
      </c>
      <c r="K171" s="12">
        <v>280</v>
      </c>
      <c r="L171" s="16">
        <v>53</v>
      </c>
      <c r="M171" s="12"/>
      <c r="N171" s="12"/>
      <c r="O171" s="54">
        <f t="shared" si="6"/>
        <v>280</v>
      </c>
      <c r="P171" s="17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s="3" customFormat="1" ht="19.5" customHeight="1">
      <c r="A172" s="10">
        <f t="shared" si="7"/>
        <v>168</v>
      </c>
      <c r="B172" s="11" t="s">
        <v>194</v>
      </c>
      <c r="C172" s="12" t="s">
        <v>195</v>
      </c>
      <c r="D172" s="13" t="s">
        <v>196</v>
      </c>
      <c r="E172" s="12"/>
      <c r="F172" s="12"/>
      <c r="G172" s="12"/>
      <c r="H172" s="2"/>
      <c r="I172" s="12">
        <v>1500000</v>
      </c>
      <c r="J172" s="15">
        <v>242</v>
      </c>
      <c r="K172" s="12"/>
      <c r="L172" s="16"/>
      <c r="M172" s="12"/>
      <c r="N172" s="12"/>
      <c r="O172" s="54">
        <f t="shared" si="6"/>
        <v>1500000</v>
      </c>
      <c r="P172" s="17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s="3" customFormat="1" ht="19.5" customHeight="1">
      <c r="A173" s="10">
        <f t="shared" si="7"/>
        <v>169</v>
      </c>
      <c r="B173" s="11" t="s">
        <v>197</v>
      </c>
      <c r="C173" s="12"/>
      <c r="D173" s="13" t="s">
        <v>196</v>
      </c>
      <c r="E173" s="12"/>
      <c r="F173" s="12"/>
      <c r="G173" s="12"/>
      <c r="H173" s="2"/>
      <c r="I173" s="12">
        <v>260000</v>
      </c>
      <c r="J173" s="15">
        <v>242</v>
      </c>
      <c r="K173" s="12"/>
      <c r="L173" s="16"/>
      <c r="M173" s="12"/>
      <c r="N173" s="12"/>
      <c r="O173" s="54">
        <f t="shared" si="6"/>
        <v>260000</v>
      </c>
      <c r="P173" s="17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s="3" customFormat="1" ht="19.5" customHeight="1">
      <c r="A174" s="10">
        <f t="shared" si="7"/>
        <v>170</v>
      </c>
      <c r="B174" s="11" t="s">
        <v>475</v>
      </c>
      <c r="C174" s="12"/>
      <c r="D174" s="13" t="s">
        <v>3</v>
      </c>
      <c r="E174" s="12"/>
      <c r="F174" s="12"/>
      <c r="G174" s="12"/>
      <c r="H174" s="2"/>
      <c r="I174" s="12"/>
      <c r="J174" s="15"/>
      <c r="K174" s="12"/>
      <c r="L174" s="16"/>
      <c r="M174" s="12">
        <v>11900</v>
      </c>
      <c r="N174" s="12"/>
      <c r="O174" s="54">
        <f t="shared" si="6"/>
        <v>11900</v>
      </c>
      <c r="P174" s="17" t="s">
        <v>555</v>
      </c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s="3" customFormat="1" ht="19.5" customHeight="1">
      <c r="A175" s="10">
        <f t="shared" si="7"/>
        <v>171</v>
      </c>
      <c r="B175" s="11" t="s">
        <v>198</v>
      </c>
      <c r="C175" s="12" t="s">
        <v>199</v>
      </c>
      <c r="D175" s="13" t="s">
        <v>200</v>
      </c>
      <c r="E175" s="12"/>
      <c r="F175" s="12"/>
      <c r="G175" s="12">
        <f>(165400+179600)/36</f>
        <v>9583.3333333333339</v>
      </c>
      <c r="H175" s="2">
        <v>220</v>
      </c>
      <c r="I175" s="12">
        <f>TRUNC((4500+5700)/2,0)</f>
        <v>5100</v>
      </c>
      <c r="J175" s="15">
        <v>231</v>
      </c>
      <c r="K175" s="12">
        <f>(89100+105800)/36</f>
        <v>5413.8888888888887</v>
      </c>
      <c r="L175" s="16">
        <v>598</v>
      </c>
      <c r="M175" s="12"/>
      <c r="N175" s="12"/>
      <c r="O175" s="54">
        <f t="shared" si="6"/>
        <v>5100</v>
      </c>
      <c r="P175" s="17" t="s">
        <v>552</v>
      </c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s="3" customFormat="1" ht="19.5" customHeight="1">
      <c r="A176" s="10">
        <f t="shared" si="7"/>
        <v>172</v>
      </c>
      <c r="B176" s="11" t="s">
        <v>554</v>
      </c>
      <c r="C176" s="12" t="s">
        <v>553</v>
      </c>
      <c r="D176" s="13" t="s">
        <v>201</v>
      </c>
      <c r="E176" s="12"/>
      <c r="F176" s="12"/>
      <c r="G176" s="12">
        <v>5000</v>
      </c>
      <c r="H176" s="2">
        <v>220</v>
      </c>
      <c r="I176" s="12">
        <v>5000</v>
      </c>
      <c r="J176" s="15">
        <v>231</v>
      </c>
      <c r="K176" s="12">
        <v>5000</v>
      </c>
      <c r="L176" s="16">
        <v>598</v>
      </c>
      <c r="M176" s="12"/>
      <c r="N176" s="12"/>
      <c r="O176" s="54">
        <f t="shared" si="6"/>
        <v>5000</v>
      </c>
      <c r="P176" s="17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s="3" customFormat="1" ht="19.5" customHeight="1">
      <c r="A177" s="10">
        <f t="shared" si="7"/>
        <v>173</v>
      </c>
      <c r="B177" s="11" t="s">
        <v>554</v>
      </c>
      <c r="C177" s="12" t="s">
        <v>603</v>
      </c>
      <c r="D177" s="13" t="s">
        <v>604</v>
      </c>
      <c r="E177" s="12"/>
      <c r="F177" s="12"/>
      <c r="G177" s="12">
        <v>18000</v>
      </c>
      <c r="H177" s="2">
        <v>220</v>
      </c>
      <c r="I177" s="12">
        <v>45000</v>
      </c>
      <c r="J177" s="15">
        <v>231</v>
      </c>
      <c r="K177" s="12">
        <v>32000</v>
      </c>
      <c r="L177" s="16">
        <v>169</v>
      </c>
      <c r="M177" s="12"/>
      <c r="N177" s="12"/>
      <c r="O177" s="54">
        <f t="shared" si="6"/>
        <v>18000</v>
      </c>
      <c r="P177" s="17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s="3" customFormat="1" ht="19.5" customHeight="1">
      <c r="A178" s="10">
        <f t="shared" si="7"/>
        <v>174</v>
      </c>
      <c r="B178" s="11" t="s">
        <v>203</v>
      </c>
      <c r="C178" s="12" t="s">
        <v>752</v>
      </c>
      <c r="D178" s="13" t="s">
        <v>185</v>
      </c>
      <c r="E178" s="12"/>
      <c r="F178" s="12"/>
      <c r="G178" s="12">
        <v>169800</v>
      </c>
      <c r="H178" s="2">
        <v>1166</v>
      </c>
      <c r="I178" s="12">
        <v>169800</v>
      </c>
      <c r="J178" s="15">
        <v>1116</v>
      </c>
      <c r="K178" s="12">
        <v>152000</v>
      </c>
      <c r="L178" s="16">
        <v>1414</v>
      </c>
      <c r="M178" s="12"/>
      <c r="N178" s="12"/>
      <c r="O178" s="54">
        <f t="shared" si="6"/>
        <v>152000</v>
      </c>
      <c r="P178" s="17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s="3" customFormat="1" ht="19.5" customHeight="1">
      <c r="A179" s="10">
        <f t="shared" si="7"/>
        <v>175</v>
      </c>
      <c r="B179" s="11" t="s">
        <v>203</v>
      </c>
      <c r="C179" s="12" t="s">
        <v>753</v>
      </c>
      <c r="D179" s="13" t="s">
        <v>3</v>
      </c>
      <c r="E179" s="12"/>
      <c r="F179" s="12"/>
      <c r="G179" s="12">
        <v>187600</v>
      </c>
      <c r="H179" s="2">
        <v>1166</v>
      </c>
      <c r="I179" s="12">
        <v>187600</v>
      </c>
      <c r="J179" s="15">
        <v>1116</v>
      </c>
      <c r="K179" s="12">
        <v>185000</v>
      </c>
      <c r="L179" s="16">
        <v>1414</v>
      </c>
      <c r="M179" s="12"/>
      <c r="N179" s="12"/>
      <c r="O179" s="54">
        <f t="shared" ref="O179" si="8">MIN(M179,K179,I179,G179,E179)</f>
        <v>185000</v>
      </c>
      <c r="P179" s="17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s="3" customFormat="1" ht="19.5" customHeight="1">
      <c r="A180" s="10">
        <f t="shared" si="7"/>
        <v>176</v>
      </c>
      <c r="B180" s="11" t="s">
        <v>203</v>
      </c>
      <c r="C180" s="12" t="s">
        <v>754</v>
      </c>
      <c r="D180" s="13" t="s">
        <v>3</v>
      </c>
      <c r="E180" s="12"/>
      <c r="F180" s="12"/>
      <c r="G180" s="12">
        <v>411000</v>
      </c>
      <c r="H180" s="2">
        <v>1166</v>
      </c>
      <c r="I180" s="12">
        <v>411000</v>
      </c>
      <c r="J180" s="15">
        <v>1116</v>
      </c>
      <c r="K180" s="12"/>
      <c r="L180" s="16"/>
      <c r="M180" s="12"/>
      <c r="N180" s="12"/>
      <c r="O180" s="54">
        <f t="shared" ref="O180" si="9">MIN(M180,K180,I180,G180,E180)</f>
        <v>411000</v>
      </c>
      <c r="P180" s="17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s="3" customFormat="1" ht="19.5" customHeight="1">
      <c r="A181" s="10">
        <f>+A180+1</f>
        <v>177</v>
      </c>
      <c r="B181" s="11" t="s">
        <v>204</v>
      </c>
      <c r="C181" s="12" t="s">
        <v>205</v>
      </c>
      <c r="D181" s="13" t="s">
        <v>185</v>
      </c>
      <c r="E181" s="12"/>
      <c r="F181" s="12"/>
      <c r="G181" s="12">
        <v>176320</v>
      </c>
      <c r="H181" s="2">
        <v>1166</v>
      </c>
      <c r="I181" s="12">
        <f>105440+37280+33600</f>
        <v>176320</v>
      </c>
      <c r="J181" s="15">
        <v>1116</v>
      </c>
      <c r="K181" s="12">
        <v>137000</v>
      </c>
      <c r="L181" s="16">
        <v>1414</v>
      </c>
      <c r="M181" s="12"/>
      <c r="N181" s="12"/>
      <c r="O181" s="54">
        <f t="shared" si="6"/>
        <v>137000</v>
      </c>
      <c r="P181" s="17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s="3" customFormat="1" ht="19.5" customHeight="1">
      <c r="A182" s="10">
        <f t="shared" si="7"/>
        <v>178</v>
      </c>
      <c r="B182" s="11" t="s">
        <v>204</v>
      </c>
      <c r="C182" s="12" t="s">
        <v>206</v>
      </c>
      <c r="D182" s="13" t="s">
        <v>185</v>
      </c>
      <c r="E182" s="12"/>
      <c r="F182" s="12"/>
      <c r="G182" s="12">
        <v>450200</v>
      </c>
      <c r="H182" s="2">
        <v>1166</v>
      </c>
      <c r="I182" s="12">
        <f>214600+118400+117200</f>
        <v>450200</v>
      </c>
      <c r="J182" s="15">
        <v>1116</v>
      </c>
      <c r="K182" s="12">
        <v>330000</v>
      </c>
      <c r="L182" s="16">
        <v>1414</v>
      </c>
      <c r="M182" s="12"/>
      <c r="N182" s="12"/>
      <c r="O182" s="54">
        <f t="shared" si="6"/>
        <v>330000</v>
      </c>
      <c r="P182" s="17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s="3" customFormat="1" ht="19.5" customHeight="1">
      <c r="A183" s="10">
        <f t="shared" si="7"/>
        <v>179</v>
      </c>
      <c r="B183" s="11" t="s">
        <v>207</v>
      </c>
      <c r="C183" s="12" t="s">
        <v>574</v>
      </c>
      <c r="D183" s="13" t="s">
        <v>208</v>
      </c>
      <c r="E183" s="12"/>
      <c r="F183" s="12"/>
      <c r="G183" s="12">
        <v>29000</v>
      </c>
      <c r="H183" s="2">
        <v>61</v>
      </c>
      <c r="I183" s="12">
        <v>28000</v>
      </c>
      <c r="J183" s="15">
        <v>55</v>
      </c>
      <c r="K183" s="12">
        <v>24000</v>
      </c>
      <c r="L183" s="16">
        <v>62</v>
      </c>
      <c r="M183" s="12"/>
      <c r="N183" s="12"/>
      <c r="O183" s="54">
        <f t="shared" si="6"/>
        <v>24000</v>
      </c>
      <c r="P183" s="17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s="3" customFormat="1" ht="19.5" customHeight="1">
      <c r="A184" s="10">
        <f t="shared" si="7"/>
        <v>180</v>
      </c>
      <c r="B184" s="11" t="s">
        <v>209</v>
      </c>
      <c r="C184" s="12" t="s">
        <v>210</v>
      </c>
      <c r="D184" s="13" t="s">
        <v>200</v>
      </c>
      <c r="E184" s="12"/>
      <c r="F184" s="12"/>
      <c r="G184" s="12">
        <f>TRUNC(289500/200,0)</f>
        <v>1447</v>
      </c>
      <c r="H184" s="2">
        <v>178</v>
      </c>
      <c r="I184" s="12">
        <f>TRUNC(290000/200,0)</f>
        <v>1450</v>
      </c>
      <c r="J184" s="15">
        <v>171</v>
      </c>
      <c r="K184" s="12">
        <f>TRUNC(380000/200,0)</f>
        <v>1900</v>
      </c>
      <c r="L184" s="16">
        <v>114</v>
      </c>
      <c r="M184" s="12"/>
      <c r="N184" s="12"/>
      <c r="O184" s="54">
        <f t="shared" si="6"/>
        <v>1447</v>
      </c>
      <c r="P184" s="17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s="3" customFormat="1" ht="19.5" customHeight="1">
      <c r="A185" s="10">
        <f t="shared" si="7"/>
        <v>181</v>
      </c>
      <c r="B185" s="11" t="s">
        <v>209</v>
      </c>
      <c r="C185" s="12" t="s">
        <v>211</v>
      </c>
      <c r="D185" s="13" t="s">
        <v>200</v>
      </c>
      <c r="E185" s="12"/>
      <c r="F185" s="12"/>
      <c r="G185" s="12">
        <f>TRUNC(162500/200,0)</f>
        <v>812</v>
      </c>
      <c r="H185" s="2">
        <v>178</v>
      </c>
      <c r="I185" s="12">
        <v>750</v>
      </c>
      <c r="J185" s="15">
        <v>171</v>
      </c>
      <c r="K185" s="12">
        <f>TRUNC(230000/200,0)</f>
        <v>1150</v>
      </c>
      <c r="L185" s="16">
        <v>114</v>
      </c>
      <c r="M185" s="12"/>
      <c r="N185" s="12"/>
      <c r="O185" s="54">
        <f t="shared" si="6"/>
        <v>750</v>
      </c>
      <c r="P185" s="17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s="3" customFormat="1" ht="19.5" customHeight="1">
      <c r="A186" s="10">
        <f t="shared" si="7"/>
        <v>182</v>
      </c>
      <c r="B186" s="11" t="s">
        <v>212</v>
      </c>
      <c r="C186" s="12" t="s">
        <v>213</v>
      </c>
      <c r="D186" s="13" t="s">
        <v>214</v>
      </c>
      <c r="E186" s="12"/>
      <c r="F186" s="12"/>
      <c r="G186" s="12">
        <v>100700</v>
      </c>
      <c r="H186" s="2">
        <v>178</v>
      </c>
      <c r="I186" s="12">
        <v>103880</v>
      </c>
      <c r="J186" s="15">
        <v>171</v>
      </c>
      <c r="K186" s="12">
        <v>96000</v>
      </c>
      <c r="L186" s="16">
        <v>114</v>
      </c>
      <c r="M186" s="12"/>
      <c r="N186" s="12"/>
      <c r="O186" s="54">
        <f t="shared" si="6"/>
        <v>96000</v>
      </c>
      <c r="P186" s="17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s="3" customFormat="1" ht="19.5" customHeight="1">
      <c r="A187" s="10">
        <f t="shared" si="7"/>
        <v>183</v>
      </c>
      <c r="B187" s="11" t="s">
        <v>212</v>
      </c>
      <c r="C187" s="12" t="s">
        <v>215</v>
      </c>
      <c r="D187" s="13" t="s">
        <v>214</v>
      </c>
      <c r="E187" s="12"/>
      <c r="F187" s="12"/>
      <c r="G187" s="12">
        <v>85500</v>
      </c>
      <c r="H187" s="2">
        <v>178</v>
      </c>
      <c r="I187" s="12">
        <v>91590</v>
      </c>
      <c r="J187" s="15">
        <v>171</v>
      </c>
      <c r="K187" s="12">
        <v>77000</v>
      </c>
      <c r="L187" s="16">
        <v>114</v>
      </c>
      <c r="M187" s="12"/>
      <c r="N187" s="12"/>
      <c r="O187" s="54">
        <f t="shared" si="6"/>
        <v>77000</v>
      </c>
      <c r="P187" s="17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s="3" customFormat="1" ht="19.5" customHeight="1">
      <c r="A188" s="10">
        <f t="shared" si="7"/>
        <v>184</v>
      </c>
      <c r="B188" s="11" t="s">
        <v>612</v>
      </c>
      <c r="C188" s="12" t="s">
        <v>639</v>
      </c>
      <c r="D188" s="13" t="s">
        <v>144</v>
      </c>
      <c r="E188" s="12"/>
      <c r="F188" s="12"/>
      <c r="G188" s="12">
        <v>229460</v>
      </c>
      <c r="H188" s="2">
        <v>541</v>
      </c>
      <c r="I188" s="12">
        <v>229460</v>
      </c>
      <c r="J188" s="15">
        <v>708</v>
      </c>
      <c r="K188" s="12">
        <v>229460</v>
      </c>
      <c r="L188" s="16">
        <v>735</v>
      </c>
      <c r="M188" s="12"/>
      <c r="N188" s="12"/>
      <c r="O188" s="54">
        <f t="shared" si="6"/>
        <v>229460</v>
      </c>
      <c r="P188" s="17"/>
      <c r="R188" s="29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s="3" customFormat="1" ht="19.5" customHeight="1">
      <c r="A189" s="10">
        <f t="shared" si="7"/>
        <v>185</v>
      </c>
      <c r="B189" s="11" t="s">
        <v>612</v>
      </c>
      <c r="C189" s="12" t="s">
        <v>642</v>
      </c>
      <c r="D189" s="13" t="s">
        <v>144</v>
      </c>
      <c r="E189" s="12"/>
      <c r="F189" s="12"/>
      <c r="G189" s="12">
        <v>353630</v>
      </c>
      <c r="H189" s="2">
        <v>541</v>
      </c>
      <c r="I189" s="12">
        <v>353630</v>
      </c>
      <c r="J189" s="15">
        <v>708</v>
      </c>
      <c r="K189" s="12">
        <v>353630</v>
      </c>
      <c r="L189" s="16">
        <v>735</v>
      </c>
      <c r="M189" s="12"/>
      <c r="N189" s="12"/>
      <c r="O189" s="54">
        <f t="shared" si="6"/>
        <v>353630</v>
      </c>
      <c r="P189" s="17"/>
      <c r="R189" s="29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s="3" customFormat="1" ht="19.5" customHeight="1">
      <c r="A190" s="10">
        <f t="shared" si="7"/>
        <v>186</v>
      </c>
      <c r="B190" s="11" t="s">
        <v>612</v>
      </c>
      <c r="C190" s="12" t="s">
        <v>643</v>
      </c>
      <c r="D190" s="13" t="s">
        <v>144</v>
      </c>
      <c r="E190" s="12"/>
      <c r="F190" s="12"/>
      <c r="G190" s="12">
        <v>473360</v>
      </c>
      <c r="H190" s="2">
        <v>541</v>
      </c>
      <c r="I190" s="12">
        <v>473360</v>
      </c>
      <c r="J190" s="15">
        <v>708</v>
      </c>
      <c r="K190" s="12">
        <v>473360</v>
      </c>
      <c r="L190" s="16">
        <v>735</v>
      </c>
      <c r="M190" s="12"/>
      <c r="N190" s="12"/>
      <c r="O190" s="54">
        <f t="shared" si="6"/>
        <v>473360</v>
      </c>
      <c r="P190" s="17"/>
      <c r="R190" s="29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s="3" customFormat="1" ht="19.5" customHeight="1">
      <c r="A191" s="10">
        <f t="shared" si="7"/>
        <v>187</v>
      </c>
      <c r="B191" s="11" t="s">
        <v>612</v>
      </c>
      <c r="C191" s="12" t="s">
        <v>644</v>
      </c>
      <c r="D191" s="13" t="s">
        <v>144</v>
      </c>
      <c r="E191" s="12"/>
      <c r="F191" s="12"/>
      <c r="G191" s="12">
        <v>619560</v>
      </c>
      <c r="H191" s="2">
        <v>541</v>
      </c>
      <c r="I191" s="12">
        <v>619560</v>
      </c>
      <c r="J191" s="15">
        <v>708</v>
      </c>
      <c r="K191" s="12">
        <v>619560</v>
      </c>
      <c r="L191" s="16">
        <v>735</v>
      </c>
      <c r="M191" s="12"/>
      <c r="N191" s="12"/>
      <c r="O191" s="54">
        <f t="shared" si="6"/>
        <v>619560</v>
      </c>
      <c r="P191" s="17"/>
      <c r="R191" s="29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s="3" customFormat="1" ht="19.5" customHeight="1">
      <c r="A192" s="10">
        <f t="shared" si="7"/>
        <v>188</v>
      </c>
      <c r="B192" s="11" t="s">
        <v>612</v>
      </c>
      <c r="C192" s="12" t="s">
        <v>625</v>
      </c>
      <c r="D192" s="13" t="s">
        <v>613</v>
      </c>
      <c r="E192" s="12"/>
      <c r="F192" s="12"/>
      <c r="G192" s="12">
        <v>787690</v>
      </c>
      <c r="H192" s="2">
        <v>541</v>
      </c>
      <c r="I192" s="12">
        <v>787690</v>
      </c>
      <c r="J192" s="15">
        <v>708</v>
      </c>
      <c r="K192" s="12">
        <v>787690</v>
      </c>
      <c r="L192" s="16">
        <v>735</v>
      </c>
      <c r="M192" s="12"/>
      <c r="N192" s="12"/>
      <c r="O192" s="54">
        <f t="shared" ref="O192:O213" si="10">MIN(M192,K192,I192,G192,E192)</f>
        <v>787690</v>
      </c>
      <c r="P192" s="17"/>
      <c r="R192" s="29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s="3" customFormat="1" ht="19.5" customHeight="1">
      <c r="A193" s="10">
        <f t="shared" si="7"/>
        <v>189</v>
      </c>
      <c r="B193" s="11" t="s">
        <v>612</v>
      </c>
      <c r="C193" s="12" t="s">
        <v>626</v>
      </c>
      <c r="D193" s="13" t="s">
        <v>613</v>
      </c>
      <c r="E193" s="12"/>
      <c r="F193" s="12"/>
      <c r="G193" s="12">
        <v>967090</v>
      </c>
      <c r="H193" s="2">
        <v>541</v>
      </c>
      <c r="I193" s="12">
        <v>967090</v>
      </c>
      <c r="J193" s="15">
        <v>708</v>
      </c>
      <c r="K193" s="12">
        <v>967090</v>
      </c>
      <c r="L193" s="16">
        <v>735</v>
      </c>
      <c r="M193" s="12"/>
      <c r="N193" s="12"/>
      <c r="O193" s="54">
        <f t="shared" si="10"/>
        <v>967090</v>
      </c>
      <c r="P193" s="17"/>
      <c r="R193" s="29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s="3" customFormat="1" ht="19.5" customHeight="1">
      <c r="A194" s="10">
        <f t="shared" si="7"/>
        <v>190</v>
      </c>
      <c r="B194" s="11" t="s">
        <v>612</v>
      </c>
      <c r="C194" s="12" t="s">
        <v>627</v>
      </c>
      <c r="D194" s="13" t="s">
        <v>613</v>
      </c>
      <c r="E194" s="12"/>
      <c r="F194" s="12"/>
      <c r="G194" s="12">
        <v>1151150</v>
      </c>
      <c r="H194" s="2">
        <v>541</v>
      </c>
      <c r="I194" s="12">
        <v>1151150</v>
      </c>
      <c r="J194" s="15">
        <v>708</v>
      </c>
      <c r="K194" s="12">
        <v>1151150</v>
      </c>
      <c r="L194" s="16">
        <v>735</v>
      </c>
      <c r="M194" s="12"/>
      <c r="N194" s="12"/>
      <c r="O194" s="54">
        <f t="shared" si="10"/>
        <v>1151150</v>
      </c>
      <c r="P194" s="17"/>
      <c r="R194" s="29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s="3" customFormat="1" ht="19.5" customHeight="1">
      <c r="A195" s="10">
        <f t="shared" si="7"/>
        <v>191</v>
      </c>
      <c r="B195" s="11" t="s">
        <v>612</v>
      </c>
      <c r="C195" s="12" t="s">
        <v>628</v>
      </c>
      <c r="D195" s="13" t="s">
        <v>613</v>
      </c>
      <c r="E195" s="12"/>
      <c r="F195" s="12"/>
      <c r="G195" s="12">
        <v>1344580</v>
      </c>
      <c r="H195" s="2">
        <v>541</v>
      </c>
      <c r="I195" s="12">
        <v>1344580</v>
      </c>
      <c r="J195" s="15">
        <v>708</v>
      </c>
      <c r="K195" s="12">
        <v>1344580</v>
      </c>
      <c r="L195" s="16">
        <v>735</v>
      </c>
      <c r="M195" s="12"/>
      <c r="N195" s="12"/>
      <c r="O195" s="54">
        <f t="shared" si="10"/>
        <v>1344580</v>
      </c>
      <c r="P195" s="17"/>
      <c r="R195" s="29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s="3" customFormat="1" ht="19.5" customHeight="1">
      <c r="A196" s="10">
        <f t="shared" si="7"/>
        <v>192</v>
      </c>
      <c r="B196" s="11" t="s">
        <v>612</v>
      </c>
      <c r="C196" s="12" t="s">
        <v>629</v>
      </c>
      <c r="D196" s="13" t="s">
        <v>613</v>
      </c>
      <c r="E196" s="12"/>
      <c r="F196" s="12"/>
      <c r="G196" s="12">
        <v>1564330</v>
      </c>
      <c r="H196" s="2">
        <v>541</v>
      </c>
      <c r="I196" s="12">
        <v>1564330</v>
      </c>
      <c r="J196" s="15">
        <v>708</v>
      </c>
      <c r="K196" s="12">
        <v>1564330</v>
      </c>
      <c r="L196" s="16">
        <v>735</v>
      </c>
      <c r="M196" s="12"/>
      <c r="N196" s="12"/>
      <c r="O196" s="54">
        <f t="shared" si="10"/>
        <v>1564330</v>
      </c>
      <c r="P196" s="17"/>
      <c r="R196" s="29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s="3" customFormat="1" ht="19.5" customHeight="1">
      <c r="A197" s="10">
        <f t="shared" si="7"/>
        <v>193</v>
      </c>
      <c r="B197" s="11" t="s">
        <v>612</v>
      </c>
      <c r="C197" s="12" t="s">
        <v>630</v>
      </c>
      <c r="D197" s="13" t="s">
        <v>613</v>
      </c>
      <c r="E197" s="12"/>
      <c r="F197" s="12"/>
      <c r="G197" s="12">
        <v>1951510</v>
      </c>
      <c r="H197" s="2">
        <v>541</v>
      </c>
      <c r="I197" s="12">
        <v>1951510</v>
      </c>
      <c r="J197" s="15">
        <v>708</v>
      </c>
      <c r="K197" s="12">
        <v>1951510</v>
      </c>
      <c r="L197" s="16">
        <v>735</v>
      </c>
      <c r="M197" s="12"/>
      <c r="N197" s="12"/>
      <c r="O197" s="54">
        <f t="shared" si="10"/>
        <v>1951510</v>
      </c>
      <c r="P197" s="17"/>
      <c r="R197" s="29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s="3" customFormat="1" ht="19.5" customHeight="1">
      <c r="A198" s="10">
        <f t="shared" si="7"/>
        <v>194</v>
      </c>
      <c r="B198" s="11" t="s">
        <v>612</v>
      </c>
      <c r="C198" s="12" t="s">
        <v>631</v>
      </c>
      <c r="D198" s="13" t="s">
        <v>613</v>
      </c>
      <c r="E198" s="12"/>
      <c r="F198" s="12"/>
      <c r="G198" s="12">
        <v>2486610</v>
      </c>
      <c r="H198" s="2">
        <v>541</v>
      </c>
      <c r="I198" s="12">
        <v>2486610</v>
      </c>
      <c r="J198" s="15">
        <v>708</v>
      </c>
      <c r="K198" s="12">
        <v>2486610</v>
      </c>
      <c r="L198" s="16">
        <v>735</v>
      </c>
      <c r="M198" s="12"/>
      <c r="N198" s="12"/>
      <c r="O198" s="54">
        <f t="shared" si="10"/>
        <v>2486610</v>
      </c>
      <c r="P198" s="17"/>
      <c r="R198" s="29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s="3" customFormat="1" ht="19.5" customHeight="1">
      <c r="A199" s="10">
        <f t="shared" si="7"/>
        <v>195</v>
      </c>
      <c r="B199" s="11" t="s">
        <v>612</v>
      </c>
      <c r="C199" s="12" t="s">
        <v>632</v>
      </c>
      <c r="D199" s="13" t="s">
        <v>613</v>
      </c>
      <c r="E199" s="12"/>
      <c r="F199" s="12"/>
      <c r="G199" s="12">
        <v>3071870</v>
      </c>
      <c r="H199" s="2">
        <v>541</v>
      </c>
      <c r="I199" s="12">
        <v>3071870</v>
      </c>
      <c r="J199" s="15">
        <v>708</v>
      </c>
      <c r="K199" s="12">
        <v>3071870</v>
      </c>
      <c r="L199" s="16">
        <v>735</v>
      </c>
      <c r="M199" s="12"/>
      <c r="N199" s="12"/>
      <c r="O199" s="54">
        <f t="shared" si="10"/>
        <v>3071870</v>
      </c>
      <c r="P199" s="17"/>
      <c r="R199" s="29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s="3" customFormat="1" ht="19.5" customHeight="1">
      <c r="A200" s="10">
        <f t="shared" si="7"/>
        <v>196</v>
      </c>
      <c r="B200" s="11" t="s">
        <v>612</v>
      </c>
      <c r="C200" s="12" t="s">
        <v>633</v>
      </c>
      <c r="D200" s="13" t="s">
        <v>613</v>
      </c>
      <c r="E200" s="12"/>
      <c r="F200" s="12"/>
      <c r="G200" s="12">
        <v>3869440</v>
      </c>
      <c r="H200" s="2">
        <v>541</v>
      </c>
      <c r="I200" s="12">
        <v>3869440</v>
      </c>
      <c r="J200" s="15">
        <v>708</v>
      </c>
      <c r="K200" s="12">
        <v>3869440</v>
      </c>
      <c r="L200" s="16">
        <v>735</v>
      </c>
      <c r="M200" s="12"/>
      <c r="N200" s="12"/>
      <c r="O200" s="54">
        <f t="shared" si="10"/>
        <v>3869440</v>
      </c>
      <c r="P200" s="17"/>
      <c r="R200" s="29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s="3" customFormat="1" ht="19.5" customHeight="1">
      <c r="A201" s="10">
        <f t="shared" ref="A201:A264" si="11">+A200+1</f>
        <v>197</v>
      </c>
      <c r="B201" s="11" t="s">
        <v>612</v>
      </c>
      <c r="C201" s="12" t="s">
        <v>634</v>
      </c>
      <c r="D201" s="13" t="s">
        <v>613</v>
      </c>
      <c r="E201" s="12"/>
      <c r="F201" s="12"/>
      <c r="G201" s="12">
        <v>4613190</v>
      </c>
      <c r="H201" s="2">
        <v>541</v>
      </c>
      <c r="I201" s="12">
        <v>4613190</v>
      </c>
      <c r="J201" s="15">
        <v>708</v>
      </c>
      <c r="K201" s="12">
        <v>4613190</v>
      </c>
      <c r="L201" s="16">
        <v>735</v>
      </c>
      <c r="M201" s="12"/>
      <c r="N201" s="12"/>
      <c r="O201" s="54">
        <f t="shared" si="10"/>
        <v>4613190</v>
      </c>
      <c r="P201" s="17"/>
      <c r="R201" s="29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s="3" customFormat="1" ht="19.5" customHeight="1">
      <c r="A202" s="10">
        <f t="shared" si="11"/>
        <v>198</v>
      </c>
      <c r="B202" s="11" t="s">
        <v>612</v>
      </c>
      <c r="C202" s="12" t="s">
        <v>635</v>
      </c>
      <c r="D202" s="13" t="s">
        <v>613</v>
      </c>
      <c r="E202" s="12"/>
      <c r="F202" s="12"/>
      <c r="G202" s="12">
        <v>5369620</v>
      </c>
      <c r="H202" s="2">
        <v>541</v>
      </c>
      <c r="I202" s="12">
        <v>5369620</v>
      </c>
      <c r="J202" s="15">
        <v>708</v>
      </c>
      <c r="K202" s="12">
        <v>5369620</v>
      </c>
      <c r="L202" s="16">
        <v>735</v>
      </c>
      <c r="M202" s="12"/>
      <c r="N202" s="12"/>
      <c r="O202" s="54">
        <f t="shared" si="10"/>
        <v>5369620</v>
      </c>
      <c r="P202" s="17"/>
      <c r="R202" s="29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s="3" customFormat="1" ht="19.5" customHeight="1">
      <c r="A203" s="10">
        <f t="shared" si="11"/>
        <v>199</v>
      </c>
      <c r="B203" s="11" t="s">
        <v>612</v>
      </c>
      <c r="C203" s="12" t="s">
        <v>636</v>
      </c>
      <c r="D203" s="13" t="s">
        <v>613</v>
      </c>
      <c r="E203" s="12"/>
      <c r="F203" s="12"/>
      <c r="G203" s="12">
        <v>6281120</v>
      </c>
      <c r="H203" s="2">
        <v>541</v>
      </c>
      <c r="I203" s="12">
        <v>6281120</v>
      </c>
      <c r="J203" s="15">
        <v>708</v>
      </c>
      <c r="K203" s="12">
        <v>6281120</v>
      </c>
      <c r="L203" s="16">
        <v>735</v>
      </c>
      <c r="M203" s="12"/>
      <c r="N203" s="12"/>
      <c r="O203" s="54">
        <f t="shared" si="10"/>
        <v>6281120</v>
      </c>
      <c r="P203" s="17"/>
      <c r="R203" s="29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s="3" customFormat="1" ht="19.5" customHeight="1">
      <c r="A204" s="10">
        <f t="shared" si="11"/>
        <v>200</v>
      </c>
      <c r="B204" s="11" t="s">
        <v>641</v>
      </c>
      <c r="C204" s="12" t="s">
        <v>639</v>
      </c>
      <c r="D204" s="13" t="s">
        <v>640</v>
      </c>
      <c r="E204" s="12"/>
      <c r="F204" s="12"/>
      <c r="G204" s="12">
        <v>233900</v>
      </c>
      <c r="H204" s="2">
        <v>541</v>
      </c>
      <c r="I204" s="12">
        <v>233900</v>
      </c>
      <c r="J204" s="15">
        <v>708</v>
      </c>
      <c r="K204" s="12">
        <v>233900</v>
      </c>
      <c r="L204" s="16">
        <v>735</v>
      </c>
      <c r="M204" s="12"/>
      <c r="N204" s="12"/>
      <c r="O204" s="54">
        <f t="shared" si="10"/>
        <v>233900</v>
      </c>
      <c r="P204" s="17"/>
      <c r="R204" s="29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s="3" customFormat="1" ht="19.5" customHeight="1">
      <c r="A205" s="10">
        <f t="shared" si="11"/>
        <v>201</v>
      </c>
      <c r="B205" s="11" t="s">
        <v>641</v>
      </c>
      <c r="C205" s="12" t="s">
        <v>642</v>
      </c>
      <c r="D205" s="13" t="s">
        <v>640</v>
      </c>
      <c r="E205" s="12"/>
      <c r="F205" s="12"/>
      <c r="G205" s="12">
        <v>362550</v>
      </c>
      <c r="H205" s="2">
        <v>541</v>
      </c>
      <c r="I205" s="12">
        <v>362550</v>
      </c>
      <c r="J205" s="15">
        <v>708</v>
      </c>
      <c r="K205" s="12">
        <v>362550</v>
      </c>
      <c r="L205" s="16">
        <v>735</v>
      </c>
      <c r="M205" s="12"/>
      <c r="N205" s="12"/>
      <c r="O205" s="54">
        <f t="shared" si="10"/>
        <v>362550</v>
      </c>
      <c r="P205" s="17"/>
      <c r="R205" s="29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s="3" customFormat="1" ht="19.5" customHeight="1">
      <c r="A206" s="10">
        <f t="shared" si="11"/>
        <v>202</v>
      </c>
      <c r="B206" s="11" t="s">
        <v>641</v>
      </c>
      <c r="C206" s="12" t="s">
        <v>643</v>
      </c>
      <c r="D206" s="13" t="s">
        <v>640</v>
      </c>
      <c r="E206" s="12"/>
      <c r="F206" s="12"/>
      <c r="G206" s="12">
        <v>484460</v>
      </c>
      <c r="H206" s="2">
        <v>541</v>
      </c>
      <c r="I206" s="12">
        <v>484460</v>
      </c>
      <c r="J206" s="15">
        <v>708</v>
      </c>
      <c r="K206" s="12">
        <v>484460</v>
      </c>
      <c r="L206" s="16">
        <v>735</v>
      </c>
      <c r="M206" s="12"/>
      <c r="N206" s="12"/>
      <c r="O206" s="54">
        <f t="shared" si="10"/>
        <v>484460</v>
      </c>
      <c r="P206" s="17"/>
      <c r="R206" s="29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s="3" customFormat="1" ht="19.5" customHeight="1">
      <c r="A207" s="10">
        <f t="shared" si="11"/>
        <v>203</v>
      </c>
      <c r="B207" s="11" t="s">
        <v>641</v>
      </c>
      <c r="C207" s="12" t="s">
        <v>644</v>
      </c>
      <c r="D207" s="13" t="s">
        <v>640</v>
      </c>
      <c r="E207" s="12"/>
      <c r="F207" s="12"/>
      <c r="G207" s="12">
        <v>637310</v>
      </c>
      <c r="H207" s="2">
        <v>541</v>
      </c>
      <c r="I207" s="12">
        <v>637310</v>
      </c>
      <c r="J207" s="15">
        <v>708</v>
      </c>
      <c r="K207" s="12">
        <v>637310</v>
      </c>
      <c r="L207" s="16">
        <v>735</v>
      </c>
      <c r="M207" s="12"/>
      <c r="N207" s="12"/>
      <c r="O207" s="54">
        <f t="shared" si="10"/>
        <v>637310</v>
      </c>
      <c r="P207" s="17"/>
      <c r="R207" s="29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s="3" customFormat="1" ht="19.5" customHeight="1">
      <c r="A208" s="10">
        <f t="shared" si="11"/>
        <v>204</v>
      </c>
      <c r="B208" s="11" t="s">
        <v>641</v>
      </c>
      <c r="C208" s="12" t="s">
        <v>645</v>
      </c>
      <c r="D208" s="13" t="s">
        <v>640</v>
      </c>
      <c r="E208" s="12"/>
      <c r="F208" s="12"/>
      <c r="G208" s="12">
        <v>807670</v>
      </c>
      <c r="H208" s="2">
        <v>541</v>
      </c>
      <c r="I208" s="12">
        <v>807670</v>
      </c>
      <c r="J208" s="15">
        <v>708</v>
      </c>
      <c r="K208" s="12">
        <v>807670</v>
      </c>
      <c r="L208" s="16">
        <v>735</v>
      </c>
      <c r="M208" s="12"/>
      <c r="N208" s="12"/>
      <c r="O208" s="54">
        <f t="shared" si="10"/>
        <v>807670</v>
      </c>
      <c r="P208" s="17"/>
      <c r="R208" s="29"/>
      <c r="S208" s="4"/>
      <c r="T208" s="4"/>
      <c r="U208" s="4"/>
      <c r="V208" s="4"/>
      <c r="W208" s="4"/>
      <c r="X208" s="4"/>
      <c r="Y208" s="4"/>
      <c r="Z208" s="28"/>
      <c r="AA208" s="4"/>
      <c r="AB208" s="4"/>
      <c r="AC208" s="4"/>
      <c r="AD208" s="4"/>
    </row>
    <row r="209" spans="1:30" s="3" customFormat="1" ht="19.5" customHeight="1">
      <c r="A209" s="10">
        <f t="shared" si="11"/>
        <v>205</v>
      </c>
      <c r="B209" s="11" t="s">
        <v>641</v>
      </c>
      <c r="C209" s="12" t="s">
        <v>646</v>
      </c>
      <c r="D209" s="13" t="s">
        <v>640</v>
      </c>
      <c r="E209" s="12"/>
      <c r="F209" s="12"/>
      <c r="G209" s="12">
        <v>991340</v>
      </c>
      <c r="H209" s="2">
        <v>541</v>
      </c>
      <c r="I209" s="12">
        <v>991340</v>
      </c>
      <c r="J209" s="15">
        <v>708</v>
      </c>
      <c r="K209" s="12">
        <v>991340</v>
      </c>
      <c r="L209" s="16">
        <v>735</v>
      </c>
      <c r="M209" s="12"/>
      <c r="N209" s="12"/>
      <c r="O209" s="54">
        <f t="shared" si="10"/>
        <v>991340</v>
      </c>
      <c r="P209" s="17"/>
      <c r="R209" s="29"/>
      <c r="S209" s="4"/>
      <c r="T209" s="4"/>
      <c r="U209" s="4"/>
      <c r="V209" s="4"/>
      <c r="W209" s="4"/>
      <c r="X209" s="4"/>
      <c r="Y209" s="4"/>
      <c r="Z209" s="28"/>
      <c r="AA209" s="4"/>
      <c r="AB209" s="4"/>
      <c r="AC209" s="4"/>
      <c r="AD209" s="4"/>
    </row>
    <row r="210" spans="1:30" s="3" customFormat="1" ht="19.5" customHeight="1">
      <c r="A210" s="10">
        <f t="shared" si="11"/>
        <v>206</v>
      </c>
      <c r="B210" s="11" t="s">
        <v>641</v>
      </c>
      <c r="C210" s="12" t="s">
        <v>647</v>
      </c>
      <c r="D210" s="13" t="s">
        <v>640</v>
      </c>
      <c r="E210" s="12"/>
      <c r="F210" s="12"/>
      <c r="G210" s="12">
        <v>1175130</v>
      </c>
      <c r="H210" s="2">
        <v>541</v>
      </c>
      <c r="I210" s="12">
        <v>1175130</v>
      </c>
      <c r="J210" s="15">
        <v>708</v>
      </c>
      <c r="K210" s="12">
        <v>1175130</v>
      </c>
      <c r="L210" s="16">
        <v>735</v>
      </c>
      <c r="M210" s="12"/>
      <c r="N210" s="12"/>
      <c r="O210" s="54">
        <f t="shared" si="10"/>
        <v>1175130</v>
      </c>
      <c r="P210" s="17"/>
      <c r="R210" s="29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s="3" customFormat="1" ht="19.5" customHeight="1">
      <c r="A211" s="10">
        <f t="shared" si="11"/>
        <v>207</v>
      </c>
      <c r="B211" s="11" t="s">
        <v>641</v>
      </c>
      <c r="C211" s="12" t="s">
        <v>648</v>
      </c>
      <c r="D211" s="13" t="s">
        <v>640</v>
      </c>
      <c r="E211" s="12"/>
      <c r="F211" s="12"/>
      <c r="G211" s="12">
        <v>1381260</v>
      </c>
      <c r="H211" s="2">
        <v>541</v>
      </c>
      <c r="I211" s="12">
        <v>1381260</v>
      </c>
      <c r="J211" s="15">
        <v>708</v>
      </c>
      <c r="K211" s="12">
        <v>1381260</v>
      </c>
      <c r="L211" s="16">
        <v>735</v>
      </c>
      <c r="M211" s="12"/>
      <c r="N211" s="12"/>
      <c r="O211" s="54">
        <f t="shared" si="10"/>
        <v>1381260</v>
      </c>
      <c r="P211" s="17"/>
      <c r="R211" s="29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9.5" customHeight="1">
      <c r="A212" s="10">
        <f t="shared" si="11"/>
        <v>208</v>
      </c>
      <c r="B212" s="11" t="s">
        <v>641</v>
      </c>
      <c r="C212" s="12" t="s">
        <v>649</v>
      </c>
      <c r="D212" s="13" t="s">
        <v>640</v>
      </c>
      <c r="E212" s="12"/>
      <c r="F212" s="12"/>
      <c r="G212" s="12">
        <v>1600650</v>
      </c>
      <c r="H212" s="2">
        <v>541</v>
      </c>
      <c r="I212" s="12">
        <v>1600650</v>
      </c>
      <c r="J212" s="15">
        <v>708</v>
      </c>
      <c r="K212" s="12">
        <v>1600650</v>
      </c>
      <c r="L212" s="16">
        <v>735</v>
      </c>
      <c r="M212" s="12"/>
      <c r="N212" s="12"/>
      <c r="O212" s="54">
        <f t="shared" si="10"/>
        <v>1600650</v>
      </c>
      <c r="P212" s="17"/>
      <c r="S212" s="4"/>
      <c r="T212" s="4"/>
      <c r="U212" s="4"/>
      <c r="V212" s="4"/>
      <c r="W212" s="4"/>
      <c r="X212" s="4"/>
      <c r="Y212" s="4"/>
      <c r="Z212" s="4"/>
    </row>
    <row r="213" spans="1:30" ht="19.5" customHeight="1">
      <c r="A213" s="10">
        <f t="shared" si="11"/>
        <v>209</v>
      </c>
      <c r="B213" s="11" t="s">
        <v>641</v>
      </c>
      <c r="C213" s="12" t="s">
        <v>650</v>
      </c>
      <c r="D213" s="13" t="s">
        <v>640</v>
      </c>
      <c r="E213" s="12"/>
      <c r="F213" s="12"/>
      <c r="G213" s="12">
        <v>1983820</v>
      </c>
      <c r="H213" s="2">
        <v>541</v>
      </c>
      <c r="I213" s="12">
        <v>1983820</v>
      </c>
      <c r="J213" s="15">
        <v>708</v>
      </c>
      <c r="K213" s="12">
        <v>1983820</v>
      </c>
      <c r="L213" s="16">
        <v>735</v>
      </c>
      <c r="M213" s="12"/>
      <c r="N213" s="12"/>
      <c r="O213" s="54">
        <f t="shared" si="10"/>
        <v>1983820</v>
      </c>
      <c r="P213" s="17"/>
      <c r="Q213" s="26" t="s">
        <v>789</v>
      </c>
      <c r="R213" s="26"/>
      <c r="S213" s="50" t="s">
        <v>790</v>
      </c>
      <c r="T213" s="4"/>
      <c r="U213" s="4"/>
      <c r="V213" s="4"/>
      <c r="W213" s="4"/>
      <c r="X213" s="4"/>
      <c r="Y213" s="4"/>
      <c r="Z213" s="4"/>
    </row>
    <row r="214" spans="1:30" s="3" customFormat="1" ht="19.5" customHeight="1">
      <c r="A214" s="10">
        <f t="shared" si="11"/>
        <v>210</v>
      </c>
      <c r="B214" s="11" t="s">
        <v>269</v>
      </c>
      <c r="C214" s="12" t="s">
        <v>270</v>
      </c>
      <c r="D214" s="13" t="s">
        <v>185</v>
      </c>
      <c r="E214" s="12"/>
      <c r="F214" s="12"/>
      <c r="G214" s="12">
        <v>45800</v>
      </c>
      <c r="H214" s="2">
        <v>542</v>
      </c>
      <c r="I214" s="12">
        <v>45800</v>
      </c>
      <c r="J214" s="15">
        <v>710</v>
      </c>
      <c r="K214" s="12">
        <v>45800</v>
      </c>
      <c r="L214" s="16">
        <v>735</v>
      </c>
      <c r="M214" s="12"/>
      <c r="N214" s="12"/>
      <c r="O214" s="54">
        <f t="shared" si="6"/>
        <v>45800</v>
      </c>
      <c r="P214" s="17"/>
      <c r="Q214" s="35">
        <v>10.4</v>
      </c>
      <c r="S214" s="4">
        <f>G214/Q214</f>
        <v>4403.8461538461534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s="3" customFormat="1" ht="19.5" customHeight="1">
      <c r="A215" s="10">
        <f t="shared" si="11"/>
        <v>211</v>
      </c>
      <c r="B215" s="11" t="s">
        <v>269</v>
      </c>
      <c r="C215" s="12" t="s">
        <v>271</v>
      </c>
      <c r="D215" s="13" t="s">
        <v>185</v>
      </c>
      <c r="E215" s="12"/>
      <c r="F215" s="12"/>
      <c r="G215" s="12">
        <v>70920</v>
      </c>
      <c r="H215" s="2">
        <v>542</v>
      </c>
      <c r="I215" s="12">
        <v>70920</v>
      </c>
      <c r="J215" s="15">
        <v>710</v>
      </c>
      <c r="K215" s="12">
        <v>70920</v>
      </c>
      <c r="L215" s="16">
        <v>735</v>
      </c>
      <c r="M215" s="12"/>
      <c r="N215" s="12"/>
      <c r="O215" s="54">
        <f t="shared" si="6"/>
        <v>70920</v>
      </c>
      <c r="P215" s="17"/>
      <c r="Q215" s="35">
        <v>16.100000000000001</v>
      </c>
      <c r="S215" s="4">
        <f t="shared" ref="S215:S261" si="12">G215/Q215</f>
        <v>4404.9689440993789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s="3" customFormat="1" ht="19.5" customHeight="1">
      <c r="A216" s="10">
        <f t="shared" si="11"/>
        <v>212</v>
      </c>
      <c r="B216" s="11" t="s">
        <v>269</v>
      </c>
      <c r="C216" s="12" t="s">
        <v>272</v>
      </c>
      <c r="D216" s="13" t="s">
        <v>185</v>
      </c>
      <c r="E216" s="12"/>
      <c r="F216" s="12"/>
      <c r="G216" s="12">
        <v>99100</v>
      </c>
      <c r="H216" s="2">
        <v>542</v>
      </c>
      <c r="I216" s="12">
        <v>99100</v>
      </c>
      <c r="J216" s="15">
        <v>710</v>
      </c>
      <c r="K216" s="12">
        <v>99100</v>
      </c>
      <c r="L216" s="16">
        <v>735</v>
      </c>
      <c r="M216" s="12"/>
      <c r="N216" s="12"/>
      <c r="O216" s="54">
        <f t="shared" si="6"/>
        <v>99100</v>
      </c>
      <c r="P216" s="17"/>
      <c r="Q216" s="35">
        <v>22.5</v>
      </c>
      <c r="S216" s="4">
        <f t="shared" si="12"/>
        <v>4404.4444444444443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s="3" customFormat="1" ht="19.5" customHeight="1">
      <c r="A217" s="10">
        <f t="shared" si="11"/>
        <v>213</v>
      </c>
      <c r="B217" s="11" t="s">
        <v>269</v>
      </c>
      <c r="C217" s="12" t="s">
        <v>273</v>
      </c>
      <c r="D217" s="13" t="s">
        <v>185</v>
      </c>
      <c r="E217" s="12"/>
      <c r="F217" s="12"/>
      <c r="G217" s="12">
        <v>134340</v>
      </c>
      <c r="H217" s="2">
        <v>542</v>
      </c>
      <c r="I217" s="12">
        <v>134340</v>
      </c>
      <c r="J217" s="15">
        <v>710</v>
      </c>
      <c r="K217" s="12">
        <v>134340</v>
      </c>
      <c r="L217" s="16">
        <v>735</v>
      </c>
      <c r="M217" s="12"/>
      <c r="N217" s="12"/>
      <c r="O217" s="54">
        <f t="shared" si="6"/>
        <v>134340</v>
      </c>
      <c r="P217" s="17"/>
      <c r="Q217" s="35">
        <v>30.5</v>
      </c>
      <c r="S217" s="4">
        <f t="shared" si="12"/>
        <v>4404.5901639344265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s="3" customFormat="1" ht="19.5" customHeight="1">
      <c r="A218" s="10">
        <f t="shared" si="11"/>
        <v>214</v>
      </c>
      <c r="B218" s="11" t="s">
        <v>269</v>
      </c>
      <c r="C218" s="12" t="s">
        <v>274</v>
      </c>
      <c r="D218" s="13" t="s">
        <v>185</v>
      </c>
      <c r="E218" s="12"/>
      <c r="F218" s="12"/>
      <c r="G218" s="12">
        <v>173990</v>
      </c>
      <c r="H218" s="2">
        <v>542</v>
      </c>
      <c r="I218" s="12">
        <v>173990</v>
      </c>
      <c r="J218" s="15">
        <v>710</v>
      </c>
      <c r="K218" s="12">
        <v>173990</v>
      </c>
      <c r="L218" s="16">
        <v>735</v>
      </c>
      <c r="M218" s="12"/>
      <c r="N218" s="12"/>
      <c r="O218" s="54">
        <f t="shared" si="6"/>
        <v>173990</v>
      </c>
      <c r="P218" s="17"/>
      <c r="Q218" s="35">
        <v>39.5</v>
      </c>
      <c r="S218" s="4">
        <f t="shared" si="12"/>
        <v>4404.8101265822788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s="3" customFormat="1" ht="19.5" customHeight="1">
      <c r="A219" s="10">
        <f t="shared" si="11"/>
        <v>215</v>
      </c>
      <c r="B219" s="11" t="s">
        <v>269</v>
      </c>
      <c r="C219" s="12" t="s">
        <v>275</v>
      </c>
      <c r="D219" s="13" t="s">
        <v>185</v>
      </c>
      <c r="E219" s="12"/>
      <c r="F219" s="12"/>
      <c r="G219" s="12">
        <v>213610</v>
      </c>
      <c r="H219" s="2">
        <v>542</v>
      </c>
      <c r="I219" s="12">
        <v>213610</v>
      </c>
      <c r="J219" s="15">
        <v>710</v>
      </c>
      <c r="K219" s="12">
        <v>213610</v>
      </c>
      <c r="L219" s="16">
        <v>735</v>
      </c>
      <c r="M219" s="12"/>
      <c r="N219" s="12"/>
      <c r="O219" s="54">
        <f t="shared" si="6"/>
        <v>213610</v>
      </c>
      <c r="P219" s="17"/>
      <c r="Q219" s="35">
        <v>48.5</v>
      </c>
      <c r="S219" s="4">
        <f t="shared" si="12"/>
        <v>4404.3298969072166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s="3" customFormat="1" ht="19.5" customHeight="1">
      <c r="A220" s="10">
        <f t="shared" si="11"/>
        <v>216</v>
      </c>
      <c r="B220" s="11" t="s">
        <v>269</v>
      </c>
      <c r="C220" s="12" t="s">
        <v>276</v>
      </c>
      <c r="D220" s="13" t="s">
        <v>185</v>
      </c>
      <c r="E220" s="12"/>
      <c r="F220" s="12"/>
      <c r="G220" s="12">
        <v>257650</v>
      </c>
      <c r="H220" s="2">
        <v>542</v>
      </c>
      <c r="I220" s="12">
        <v>257650</v>
      </c>
      <c r="J220" s="15">
        <v>710</v>
      </c>
      <c r="K220" s="12">
        <v>257650</v>
      </c>
      <c r="L220" s="16">
        <v>735</v>
      </c>
      <c r="M220" s="12"/>
      <c r="N220" s="12"/>
      <c r="O220" s="54">
        <f t="shared" si="6"/>
        <v>257650</v>
      </c>
      <c r="P220" s="17"/>
      <c r="Q220" s="35">
        <v>58.5</v>
      </c>
      <c r="S220" s="4">
        <f t="shared" si="12"/>
        <v>4404.2735042735039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s="3" customFormat="1" ht="19.5" customHeight="1">
      <c r="A221" s="10">
        <f t="shared" si="11"/>
        <v>217</v>
      </c>
      <c r="B221" s="11" t="s">
        <v>269</v>
      </c>
      <c r="C221" s="12" t="s">
        <v>277</v>
      </c>
      <c r="D221" s="13" t="s">
        <v>185</v>
      </c>
      <c r="E221" s="12"/>
      <c r="F221" s="12"/>
      <c r="G221" s="12">
        <v>306130</v>
      </c>
      <c r="H221" s="2">
        <v>542</v>
      </c>
      <c r="I221" s="12">
        <v>306130</v>
      </c>
      <c r="J221" s="15">
        <v>710</v>
      </c>
      <c r="K221" s="12">
        <v>306130</v>
      </c>
      <c r="L221" s="16">
        <v>735</v>
      </c>
      <c r="M221" s="12"/>
      <c r="N221" s="12"/>
      <c r="O221" s="54">
        <f t="shared" si="6"/>
        <v>306130</v>
      </c>
      <c r="P221" s="17"/>
      <c r="Q221" s="35">
        <v>69.5</v>
      </c>
      <c r="S221" s="4">
        <f t="shared" si="12"/>
        <v>4404.7482014388488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s="3" customFormat="1" ht="19.5" customHeight="1">
      <c r="A222" s="10">
        <f t="shared" si="11"/>
        <v>218</v>
      </c>
      <c r="B222" s="11" t="s">
        <v>269</v>
      </c>
      <c r="C222" s="12" t="s">
        <v>278</v>
      </c>
      <c r="D222" s="13" t="s">
        <v>185</v>
      </c>
      <c r="E222" s="12"/>
      <c r="F222" s="12"/>
      <c r="G222" s="12">
        <v>367770</v>
      </c>
      <c r="H222" s="2">
        <v>542</v>
      </c>
      <c r="I222" s="12">
        <v>367770</v>
      </c>
      <c r="J222" s="15">
        <v>710</v>
      </c>
      <c r="K222" s="12">
        <v>367770</v>
      </c>
      <c r="L222" s="16">
        <v>735</v>
      </c>
      <c r="M222" s="12"/>
      <c r="N222" s="12"/>
      <c r="O222" s="54">
        <f t="shared" si="6"/>
        <v>367770</v>
      </c>
      <c r="P222" s="17"/>
      <c r="Q222" s="35">
        <v>83.5</v>
      </c>
      <c r="S222" s="4">
        <f t="shared" si="12"/>
        <v>4404.4311377245513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s="3" customFormat="1" ht="19.5" customHeight="1">
      <c r="A223" s="10">
        <f t="shared" si="11"/>
        <v>219</v>
      </c>
      <c r="B223" s="11" t="s">
        <v>269</v>
      </c>
      <c r="C223" s="12" t="s">
        <v>279</v>
      </c>
      <c r="D223" s="13" t="s">
        <v>185</v>
      </c>
      <c r="E223" s="12"/>
      <c r="F223" s="12"/>
      <c r="G223" s="12">
        <v>519740</v>
      </c>
      <c r="H223" s="2">
        <v>542</v>
      </c>
      <c r="I223" s="12">
        <v>519740</v>
      </c>
      <c r="J223" s="15">
        <v>710</v>
      </c>
      <c r="K223" s="12">
        <v>519740</v>
      </c>
      <c r="L223" s="16">
        <v>735</v>
      </c>
      <c r="M223" s="12"/>
      <c r="N223" s="12"/>
      <c r="O223" s="54">
        <f t="shared" si="6"/>
        <v>519740</v>
      </c>
      <c r="P223" s="17"/>
      <c r="Q223" s="35">
        <v>118</v>
      </c>
      <c r="S223" s="4">
        <f t="shared" si="12"/>
        <v>4404.5762711864409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s="3" customFormat="1" ht="19.5" customHeight="1">
      <c r="A224" s="10">
        <f t="shared" si="11"/>
        <v>220</v>
      </c>
      <c r="B224" s="11" t="s">
        <v>269</v>
      </c>
      <c r="C224" s="12" t="s">
        <v>280</v>
      </c>
      <c r="D224" s="13" t="s">
        <v>185</v>
      </c>
      <c r="E224" s="12"/>
      <c r="F224" s="12"/>
      <c r="G224" s="12">
        <v>762910</v>
      </c>
      <c r="H224" s="2">
        <v>542</v>
      </c>
      <c r="I224" s="12">
        <v>762910</v>
      </c>
      <c r="J224" s="15">
        <v>710</v>
      </c>
      <c r="K224" s="12">
        <v>762910</v>
      </c>
      <c r="L224" s="16">
        <v>735</v>
      </c>
      <c r="M224" s="12"/>
      <c r="N224" s="12"/>
      <c r="O224" s="54">
        <f t="shared" ref="O224:O265" si="13">MIN(M224,K224,I224,G224,E224)</f>
        <v>762910</v>
      </c>
      <c r="P224" s="17"/>
      <c r="Q224" s="35">
        <v>158</v>
      </c>
      <c r="S224" s="4">
        <f t="shared" si="12"/>
        <v>4828.5443037974683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s="3" customFormat="1" ht="19.5" customHeight="1">
      <c r="A225" s="10">
        <f t="shared" si="11"/>
        <v>221</v>
      </c>
      <c r="B225" s="11" t="s">
        <v>269</v>
      </c>
      <c r="C225" s="12" t="s">
        <v>281</v>
      </c>
      <c r="D225" s="13" t="s">
        <v>185</v>
      </c>
      <c r="E225" s="12"/>
      <c r="F225" s="12"/>
      <c r="G225" s="12">
        <v>951200</v>
      </c>
      <c r="H225" s="2">
        <v>542</v>
      </c>
      <c r="I225" s="12">
        <v>951200</v>
      </c>
      <c r="J225" s="15">
        <v>710</v>
      </c>
      <c r="K225" s="12">
        <v>951200</v>
      </c>
      <c r="L225" s="16">
        <v>736</v>
      </c>
      <c r="M225" s="12"/>
      <c r="N225" s="12"/>
      <c r="O225" s="54">
        <f t="shared" si="13"/>
        <v>951200</v>
      </c>
      <c r="P225" s="17"/>
      <c r="Q225" s="35">
        <v>197</v>
      </c>
      <c r="S225" s="4">
        <f t="shared" si="12"/>
        <v>4828.4263959390864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s="3" customFormat="1" ht="19.5" customHeight="1">
      <c r="A226" s="10">
        <f t="shared" si="11"/>
        <v>222</v>
      </c>
      <c r="B226" s="11" t="s">
        <v>269</v>
      </c>
      <c r="C226" s="12" t="s">
        <v>282</v>
      </c>
      <c r="D226" s="13" t="s">
        <v>185</v>
      </c>
      <c r="E226" s="12"/>
      <c r="F226" s="12"/>
      <c r="G226" s="12">
        <v>1209180</v>
      </c>
      <c r="H226" s="2">
        <v>542</v>
      </c>
      <c r="I226" s="12">
        <v>1209180</v>
      </c>
      <c r="J226" s="15">
        <v>710</v>
      </c>
      <c r="K226" s="12">
        <v>1209180</v>
      </c>
      <c r="L226" s="16">
        <v>736</v>
      </c>
      <c r="M226" s="12"/>
      <c r="N226" s="12"/>
      <c r="O226" s="54">
        <f t="shared" si="13"/>
        <v>1209180</v>
      </c>
      <c r="P226" s="17"/>
      <c r="Q226" s="35">
        <v>238</v>
      </c>
      <c r="S226" s="4">
        <f t="shared" si="12"/>
        <v>5080.588235294118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s="3" customFormat="1" ht="19.5" customHeight="1">
      <c r="A227" s="10">
        <f t="shared" si="11"/>
        <v>223</v>
      </c>
      <c r="B227" s="11" t="s">
        <v>269</v>
      </c>
      <c r="C227" s="12" t="s">
        <v>283</v>
      </c>
      <c r="D227" s="13" t="s">
        <v>185</v>
      </c>
      <c r="E227" s="12"/>
      <c r="F227" s="12"/>
      <c r="G227" s="12">
        <v>1493680</v>
      </c>
      <c r="H227" s="2">
        <v>542</v>
      </c>
      <c r="I227" s="12">
        <v>1493680</v>
      </c>
      <c r="J227" s="15">
        <v>710</v>
      </c>
      <c r="K227" s="12">
        <v>1493680</v>
      </c>
      <c r="L227" s="16">
        <v>736</v>
      </c>
      <c r="M227" s="12"/>
      <c r="N227" s="12"/>
      <c r="O227" s="54">
        <f t="shared" si="13"/>
        <v>1493680</v>
      </c>
      <c r="P227" s="17"/>
      <c r="Q227" s="35">
        <v>294</v>
      </c>
      <c r="S227" s="4">
        <f t="shared" si="12"/>
        <v>5080.5442176870747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s="3" customFormat="1" ht="19.5" customHeight="1">
      <c r="A228" s="10">
        <f t="shared" si="11"/>
        <v>224</v>
      </c>
      <c r="B228" s="11" t="s">
        <v>269</v>
      </c>
      <c r="C228" s="12" t="s">
        <v>284</v>
      </c>
      <c r="D228" s="13" t="s">
        <v>185</v>
      </c>
      <c r="E228" s="12"/>
      <c r="F228" s="12"/>
      <c r="G228" s="12">
        <v>1924960</v>
      </c>
      <c r="H228" s="2">
        <v>542</v>
      </c>
      <c r="I228" s="12">
        <v>1924960</v>
      </c>
      <c r="J228" s="15">
        <v>710</v>
      </c>
      <c r="K228" s="12">
        <v>1924960</v>
      </c>
      <c r="L228" s="16">
        <v>736</v>
      </c>
      <c r="M228" s="12"/>
      <c r="N228" s="12"/>
      <c r="O228" s="54">
        <f t="shared" si="13"/>
        <v>1924960</v>
      </c>
      <c r="P228" s="17"/>
      <c r="Q228" s="35">
        <v>354</v>
      </c>
      <c r="S228" s="4">
        <f t="shared" si="12"/>
        <v>5437.7401129943501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s="3" customFormat="1" ht="19.5" customHeight="1">
      <c r="A229" s="10">
        <f t="shared" si="11"/>
        <v>225</v>
      </c>
      <c r="B229" s="11" t="s">
        <v>269</v>
      </c>
      <c r="C229" s="12" t="s">
        <v>285</v>
      </c>
      <c r="D229" s="13" t="s">
        <v>185</v>
      </c>
      <c r="E229" s="12"/>
      <c r="F229" s="12"/>
      <c r="G229" s="12">
        <v>2300170</v>
      </c>
      <c r="H229" s="2">
        <v>542</v>
      </c>
      <c r="I229" s="12">
        <v>2300170</v>
      </c>
      <c r="J229" s="15">
        <v>710</v>
      </c>
      <c r="K229" s="12">
        <v>2300170</v>
      </c>
      <c r="L229" s="16">
        <v>736</v>
      </c>
      <c r="M229" s="12"/>
      <c r="N229" s="12"/>
      <c r="O229" s="54">
        <f t="shared" si="13"/>
        <v>2300170</v>
      </c>
      <c r="P229" s="17"/>
      <c r="Q229" s="35">
        <v>423</v>
      </c>
      <c r="S229" s="4">
        <f t="shared" si="12"/>
        <v>5437.7541371158395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s="3" customFormat="1" ht="19.5" customHeight="1">
      <c r="A230" s="10">
        <f t="shared" si="11"/>
        <v>226</v>
      </c>
      <c r="B230" s="11" t="s">
        <v>286</v>
      </c>
      <c r="C230" s="12" t="s">
        <v>270</v>
      </c>
      <c r="D230" s="13" t="s">
        <v>185</v>
      </c>
      <c r="E230" s="12"/>
      <c r="F230" s="12"/>
      <c r="G230" s="12">
        <v>42270</v>
      </c>
      <c r="H230" s="2">
        <v>542</v>
      </c>
      <c r="I230" s="12">
        <v>42270</v>
      </c>
      <c r="J230" s="15">
        <v>710</v>
      </c>
      <c r="K230" s="12">
        <v>42270</v>
      </c>
      <c r="L230" s="16">
        <v>735</v>
      </c>
      <c r="M230" s="12"/>
      <c r="N230" s="12"/>
      <c r="O230" s="54">
        <f t="shared" si="13"/>
        <v>42270</v>
      </c>
      <c r="P230" s="17"/>
      <c r="Q230" s="35">
        <v>9.6</v>
      </c>
      <c r="S230" s="4">
        <f t="shared" si="12"/>
        <v>4403.125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s="3" customFormat="1" ht="19.5" customHeight="1">
      <c r="A231" s="10">
        <f t="shared" si="11"/>
        <v>227</v>
      </c>
      <c r="B231" s="11" t="s">
        <v>286</v>
      </c>
      <c r="C231" s="12" t="s">
        <v>271</v>
      </c>
      <c r="D231" s="13" t="s">
        <v>185</v>
      </c>
      <c r="E231" s="12"/>
      <c r="F231" s="12"/>
      <c r="G231" s="12">
        <v>68720</v>
      </c>
      <c r="H231" s="2">
        <v>542</v>
      </c>
      <c r="I231" s="12">
        <v>68720</v>
      </c>
      <c r="J231" s="15">
        <v>710</v>
      </c>
      <c r="K231" s="12">
        <v>68720</v>
      </c>
      <c r="L231" s="16">
        <v>735</v>
      </c>
      <c r="M231" s="12"/>
      <c r="N231" s="12"/>
      <c r="O231" s="54">
        <f t="shared" si="13"/>
        <v>68720</v>
      </c>
      <c r="P231" s="17"/>
      <c r="Q231" s="35">
        <v>15.6</v>
      </c>
      <c r="S231" s="4">
        <f t="shared" si="12"/>
        <v>4405.1282051282051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s="3" customFormat="1" ht="19.5" customHeight="1">
      <c r="A232" s="10">
        <f t="shared" si="11"/>
        <v>228</v>
      </c>
      <c r="B232" s="11" t="s">
        <v>286</v>
      </c>
      <c r="C232" s="12" t="s">
        <v>761</v>
      </c>
      <c r="D232" s="13" t="s">
        <v>185</v>
      </c>
      <c r="E232" s="12"/>
      <c r="F232" s="12"/>
      <c r="G232" s="12">
        <v>99100</v>
      </c>
      <c r="H232" s="2">
        <v>542</v>
      </c>
      <c r="I232" s="12">
        <v>99100</v>
      </c>
      <c r="J232" s="15">
        <v>710</v>
      </c>
      <c r="K232" s="12">
        <v>99100</v>
      </c>
      <c r="L232" s="16">
        <v>735</v>
      </c>
      <c r="M232" s="12"/>
      <c r="N232" s="12"/>
      <c r="O232" s="54">
        <f t="shared" si="13"/>
        <v>99100</v>
      </c>
      <c r="P232" s="17"/>
      <c r="Q232" s="35">
        <v>22.5</v>
      </c>
      <c r="S232" s="4">
        <f t="shared" si="12"/>
        <v>4404.4444444444443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s="3" customFormat="1" ht="19.5" customHeight="1">
      <c r="A233" s="10">
        <f t="shared" si="11"/>
        <v>229</v>
      </c>
      <c r="B233" s="11" t="s">
        <v>286</v>
      </c>
      <c r="C233" s="12" t="s">
        <v>273</v>
      </c>
      <c r="D233" s="13" t="s">
        <v>185</v>
      </c>
      <c r="E233" s="12"/>
      <c r="F233" s="12"/>
      <c r="G233" s="12">
        <v>138740</v>
      </c>
      <c r="H233" s="2">
        <v>542</v>
      </c>
      <c r="I233" s="12">
        <v>138740</v>
      </c>
      <c r="J233" s="15">
        <v>710</v>
      </c>
      <c r="K233" s="12">
        <v>138740</v>
      </c>
      <c r="L233" s="16">
        <v>735</v>
      </c>
      <c r="M233" s="12"/>
      <c r="N233" s="12"/>
      <c r="O233" s="54">
        <f t="shared" si="13"/>
        <v>138740</v>
      </c>
      <c r="P233" s="17"/>
      <c r="Q233" s="35">
        <v>31.5</v>
      </c>
      <c r="S233" s="4">
        <f t="shared" si="12"/>
        <v>4404.4444444444443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s="3" customFormat="1" ht="19.5" customHeight="1">
      <c r="A234" s="10">
        <f t="shared" si="11"/>
        <v>230</v>
      </c>
      <c r="B234" s="11" t="s">
        <v>286</v>
      </c>
      <c r="C234" s="12" t="s">
        <v>274</v>
      </c>
      <c r="D234" s="13" t="s">
        <v>185</v>
      </c>
      <c r="E234" s="12"/>
      <c r="F234" s="12"/>
      <c r="G234" s="12">
        <v>182800</v>
      </c>
      <c r="H234" s="2">
        <v>542</v>
      </c>
      <c r="I234" s="12">
        <v>182800</v>
      </c>
      <c r="J234" s="15">
        <v>710</v>
      </c>
      <c r="K234" s="12">
        <v>182800</v>
      </c>
      <c r="L234" s="16">
        <v>735</v>
      </c>
      <c r="M234" s="12"/>
      <c r="N234" s="12"/>
      <c r="O234" s="54">
        <f t="shared" si="13"/>
        <v>182800</v>
      </c>
      <c r="P234" s="17"/>
      <c r="Q234" s="35">
        <v>41.5</v>
      </c>
      <c r="S234" s="4">
        <f t="shared" si="12"/>
        <v>4404.8192771084341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s="3" customFormat="1" ht="19.5" customHeight="1">
      <c r="A235" s="10">
        <f t="shared" si="11"/>
        <v>231</v>
      </c>
      <c r="B235" s="11" t="s">
        <v>286</v>
      </c>
      <c r="C235" s="12" t="s">
        <v>275</v>
      </c>
      <c r="D235" s="13" t="s">
        <v>185</v>
      </c>
      <c r="E235" s="12"/>
      <c r="F235" s="12"/>
      <c r="G235" s="12">
        <v>229040</v>
      </c>
      <c r="H235" s="2">
        <v>542</v>
      </c>
      <c r="I235" s="12">
        <v>229040</v>
      </c>
      <c r="J235" s="15">
        <v>710</v>
      </c>
      <c r="K235" s="12">
        <v>229040</v>
      </c>
      <c r="L235" s="16">
        <v>735</v>
      </c>
      <c r="M235" s="12"/>
      <c r="N235" s="12"/>
      <c r="O235" s="54">
        <f t="shared" si="13"/>
        <v>229040</v>
      </c>
      <c r="P235" s="17"/>
      <c r="Q235" s="35">
        <v>52</v>
      </c>
      <c r="S235" s="4">
        <f t="shared" si="12"/>
        <v>4404.6153846153848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s="3" customFormat="1" ht="19.5" customHeight="1">
      <c r="A236" s="10">
        <f t="shared" si="11"/>
        <v>232</v>
      </c>
      <c r="B236" s="11" t="s">
        <v>286</v>
      </c>
      <c r="C236" s="12" t="s">
        <v>276</v>
      </c>
      <c r="D236" s="13" t="s">
        <v>185</v>
      </c>
      <c r="E236" s="12"/>
      <c r="F236" s="12"/>
      <c r="G236" s="12">
        <v>281910</v>
      </c>
      <c r="H236" s="2">
        <v>542</v>
      </c>
      <c r="I236" s="12">
        <v>281910</v>
      </c>
      <c r="J236" s="15">
        <v>710</v>
      </c>
      <c r="K236" s="12">
        <v>281910</v>
      </c>
      <c r="L236" s="16">
        <v>735</v>
      </c>
      <c r="M236" s="12"/>
      <c r="N236" s="12"/>
      <c r="O236" s="54">
        <f t="shared" si="13"/>
        <v>281910</v>
      </c>
      <c r="P236" s="17"/>
      <c r="Q236" s="35">
        <v>64</v>
      </c>
      <c r="S236" s="4">
        <f t="shared" si="12"/>
        <v>4404.84375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s="3" customFormat="1" ht="19.5" customHeight="1">
      <c r="A237" s="10">
        <f t="shared" si="11"/>
        <v>233</v>
      </c>
      <c r="B237" s="11" t="s">
        <v>286</v>
      </c>
      <c r="C237" s="12" t="s">
        <v>277</v>
      </c>
      <c r="D237" s="13" t="s">
        <v>185</v>
      </c>
      <c r="E237" s="12"/>
      <c r="F237" s="12"/>
      <c r="G237" s="12">
        <v>341350</v>
      </c>
      <c r="H237" s="2">
        <v>542</v>
      </c>
      <c r="I237" s="12">
        <v>341350</v>
      </c>
      <c r="J237" s="15">
        <v>710</v>
      </c>
      <c r="K237" s="12">
        <v>341350</v>
      </c>
      <c r="L237" s="16">
        <v>735</v>
      </c>
      <c r="M237" s="12"/>
      <c r="N237" s="12"/>
      <c r="O237" s="54">
        <f t="shared" si="13"/>
        <v>341350</v>
      </c>
      <c r="P237" s="17"/>
      <c r="Q237" s="35">
        <v>77.5</v>
      </c>
      <c r="S237" s="4">
        <f t="shared" si="12"/>
        <v>4404.5161290322585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s="3" customFormat="1" ht="19.5" customHeight="1">
      <c r="A238" s="10">
        <f t="shared" si="11"/>
        <v>234</v>
      </c>
      <c r="B238" s="11" t="s">
        <v>286</v>
      </c>
      <c r="C238" s="12" t="s">
        <v>278</v>
      </c>
      <c r="D238" s="13" t="s">
        <v>185</v>
      </c>
      <c r="E238" s="12"/>
      <c r="F238" s="12"/>
      <c r="G238" s="12">
        <v>414030</v>
      </c>
      <c r="H238" s="2">
        <v>542</v>
      </c>
      <c r="I238" s="12">
        <v>414030</v>
      </c>
      <c r="J238" s="15">
        <v>710</v>
      </c>
      <c r="K238" s="12">
        <v>414030</v>
      </c>
      <c r="L238" s="16">
        <v>735</v>
      </c>
      <c r="M238" s="12"/>
      <c r="N238" s="12"/>
      <c r="O238" s="54">
        <f t="shared" si="13"/>
        <v>414030</v>
      </c>
      <c r="P238" s="17"/>
      <c r="Q238" s="35">
        <v>94</v>
      </c>
      <c r="S238" s="4">
        <f t="shared" si="12"/>
        <v>4404.5744680851067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s="3" customFormat="1" ht="19.5" customHeight="1">
      <c r="A239" s="10">
        <f t="shared" si="11"/>
        <v>235</v>
      </c>
      <c r="B239" s="11" t="s">
        <v>286</v>
      </c>
      <c r="C239" s="12" t="s">
        <v>279</v>
      </c>
      <c r="D239" s="13" t="s">
        <v>185</v>
      </c>
      <c r="E239" s="12"/>
      <c r="F239" s="12"/>
      <c r="G239" s="12">
        <v>585810</v>
      </c>
      <c r="H239" s="2">
        <v>542</v>
      </c>
      <c r="I239" s="12">
        <v>585810</v>
      </c>
      <c r="J239" s="15">
        <v>710</v>
      </c>
      <c r="K239" s="12">
        <v>585810</v>
      </c>
      <c r="L239" s="16">
        <v>735</v>
      </c>
      <c r="M239" s="12"/>
      <c r="N239" s="12"/>
      <c r="O239" s="54">
        <f t="shared" si="13"/>
        <v>585810</v>
      </c>
      <c r="P239" s="17"/>
      <c r="Q239" s="35">
        <v>133</v>
      </c>
      <c r="S239" s="4">
        <f t="shared" si="12"/>
        <v>4404.5864661654132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s="3" customFormat="1" ht="19.5" customHeight="1">
      <c r="A240" s="10">
        <f t="shared" si="11"/>
        <v>236</v>
      </c>
      <c r="B240" s="11" t="s">
        <v>286</v>
      </c>
      <c r="C240" s="12" t="s">
        <v>280</v>
      </c>
      <c r="D240" s="13" t="s">
        <v>185</v>
      </c>
      <c r="E240" s="12"/>
      <c r="F240" s="12"/>
      <c r="G240" s="12">
        <v>864290</v>
      </c>
      <c r="H240" s="2">
        <v>542</v>
      </c>
      <c r="I240" s="12">
        <v>864290</v>
      </c>
      <c r="J240" s="15">
        <v>710</v>
      </c>
      <c r="K240" s="12">
        <v>864290</v>
      </c>
      <c r="L240" s="16">
        <v>735</v>
      </c>
      <c r="M240" s="12"/>
      <c r="N240" s="12"/>
      <c r="O240" s="54">
        <f t="shared" si="13"/>
        <v>864290</v>
      </c>
      <c r="P240" s="17"/>
      <c r="Q240" s="35">
        <v>179</v>
      </c>
      <c r="S240" s="4">
        <f t="shared" si="12"/>
        <v>4828.4357541899444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s="3" customFormat="1" ht="19.5" customHeight="1">
      <c r="A241" s="10">
        <f t="shared" si="11"/>
        <v>237</v>
      </c>
      <c r="B241" s="11" t="s">
        <v>286</v>
      </c>
      <c r="C241" s="12" t="s">
        <v>281</v>
      </c>
      <c r="D241" s="13" t="s">
        <v>185</v>
      </c>
      <c r="E241" s="12"/>
      <c r="F241" s="12"/>
      <c r="G241" s="12">
        <v>1091230</v>
      </c>
      <c r="H241" s="2">
        <v>542</v>
      </c>
      <c r="I241" s="12">
        <v>1091230</v>
      </c>
      <c r="J241" s="15">
        <v>710</v>
      </c>
      <c r="K241" s="12">
        <v>1091230</v>
      </c>
      <c r="L241" s="16">
        <v>736</v>
      </c>
      <c r="M241" s="12"/>
      <c r="N241" s="12"/>
      <c r="O241" s="54">
        <f t="shared" si="13"/>
        <v>1091230</v>
      </c>
      <c r="P241" s="17"/>
      <c r="Q241" s="35">
        <v>226</v>
      </c>
      <c r="S241" s="4">
        <f t="shared" si="12"/>
        <v>4828.4513274336286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s="3" customFormat="1" ht="19.5" customHeight="1">
      <c r="A242" s="10">
        <f t="shared" si="11"/>
        <v>238</v>
      </c>
      <c r="B242" s="11" t="s">
        <v>286</v>
      </c>
      <c r="C242" s="12" t="s">
        <v>282</v>
      </c>
      <c r="D242" s="13" t="s">
        <v>185</v>
      </c>
      <c r="E242" s="12"/>
      <c r="F242" s="12"/>
      <c r="G242" s="12">
        <v>1381920</v>
      </c>
      <c r="H242" s="2">
        <v>542</v>
      </c>
      <c r="I242" s="12">
        <v>1381920</v>
      </c>
      <c r="J242" s="15">
        <v>710</v>
      </c>
      <c r="K242" s="12">
        <v>1381920</v>
      </c>
      <c r="L242" s="16">
        <v>736</v>
      </c>
      <c r="M242" s="12"/>
      <c r="N242" s="12"/>
      <c r="O242" s="54">
        <f t="shared" si="13"/>
        <v>1381920</v>
      </c>
      <c r="P242" s="17"/>
      <c r="Q242" s="35">
        <v>272</v>
      </c>
      <c r="S242" s="4">
        <f t="shared" si="12"/>
        <v>5080.588235294118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s="3" customFormat="1" ht="19.5" customHeight="1">
      <c r="A243" s="10">
        <f t="shared" si="11"/>
        <v>239</v>
      </c>
      <c r="B243" s="11" t="s">
        <v>286</v>
      </c>
      <c r="C243" s="12" t="s">
        <v>283</v>
      </c>
      <c r="D243" s="13" t="s">
        <v>185</v>
      </c>
      <c r="E243" s="12"/>
      <c r="F243" s="12"/>
      <c r="G243" s="12">
        <v>1666430</v>
      </c>
      <c r="H243" s="2">
        <v>542</v>
      </c>
      <c r="I243" s="12">
        <v>1666430</v>
      </c>
      <c r="J243" s="15">
        <v>710</v>
      </c>
      <c r="K243" s="12">
        <v>1666430</v>
      </c>
      <c r="L243" s="16">
        <v>736</v>
      </c>
      <c r="M243" s="12"/>
      <c r="N243" s="12"/>
      <c r="O243" s="54">
        <f t="shared" si="13"/>
        <v>1666430</v>
      </c>
      <c r="P243" s="17"/>
      <c r="Q243" s="35">
        <v>328</v>
      </c>
      <c r="S243" s="4">
        <f t="shared" si="12"/>
        <v>5080.5792682926831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s="3" customFormat="1" ht="19.5" customHeight="1">
      <c r="A244" s="10">
        <f t="shared" si="11"/>
        <v>240</v>
      </c>
      <c r="B244" s="11" t="s">
        <v>286</v>
      </c>
      <c r="C244" s="12" t="s">
        <v>284</v>
      </c>
      <c r="D244" s="13" t="s">
        <v>185</v>
      </c>
      <c r="E244" s="12"/>
      <c r="F244" s="12"/>
      <c r="G244" s="12">
        <v>2153350</v>
      </c>
      <c r="H244" s="2">
        <v>542</v>
      </c>
      <c r="I244" s="12">
        <v>2153350</v>
      </c>
      <c r="J244" s="15">
        <v>710</v>
      </c>
      <c r="K244" s="12">
        <v>2153350</v>
      </c>
      <c r="L244" s="16">
        <v>736</v>
      </c>
      <c r="M244" s="12"/>
      <c r="N244" s="12"/>
      <c r="O244" s="54">
        <f t="shared" si="13"/>
        <v>2153350</v>
      </c>
      <c r="P244" s="17"/>
      <c r="Q244" s="35">
        <v>396</v>
      </c>
      <c r="S244" s="4">
        <f t="shared" si="12"/>
        <v>5437.7525252525256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s="3" customFormat="1" ht="19.5" customHeight="1">
      <c r="A245" s="10">
        <f t="shared" si="11"/>
        <v>241</v>
      </c>
      <c r="B245" s="11" t="s">
        <v>286</v>
      </c>
      <c r="C245" s="12" t="s">
        <v>285</v>
      </c>
      <c r="D245" s="13" t="s">
        <v>185</v>
      </c>
      <c r="E245" s="12"/>
      <c r="F245" s="12"/>
      <c r="G245" s="12">
        <v>2479610</v>
      </c>
      <c r="H245" s="2">
        <v>542</v>
      </c>
      <c r="I245" s="12">
        <v>2479610</v>
      </c>
      <c r="J245" s="15">
        <v>710</v>
      </c>
      <c r="K245" s="12">
        <v>2479610</v>
      </c>
      <c r="L245" s="16">
        <v>736</v>
      </c>
      <c r="M245" s="12"/>
      <c r="N245" s="12"/>
      <c r="O245" s="54">
        <f t="shared" si="13"/>
        <v>2479610</v>
      </c>
      <c r="P245" s="17"/>
      <c r="Q245" s="35">
        <v>456</v>
      </c>
      <c r="S245" s="4">
        <f t="shared" si="12"/>
        <v>5437.7412280701756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s="3" customFormat="1" ht="19.5" customHeight="1">
      <c r="A246" s="10">
        <f t="shared" si="11"/>
        <v>242</v>
      </c>
      <c r="B246" s="11" t="s">
        <v>287</v>
      </c>
      <c r="C246" s="12" t="s">
        <v>270</v>
      </c>
      <c r="D246" s="13" t="s">
        <v>185</v>
      </c>
      <c r="E246" s="12"/>
      <c r="F246" s="12"/>
      <c r="G246" s="12">
        <v>49760</v>
      </c>
      <c r="H246" s="2">
        <v>542</v>
      </c>
      <c r="I246" s="12">
        <v>49760</v>
      </c>
      <c r="J246" s="15">
        <v>710</v>
      </c>
      <c r="K246" s="12">
        <v>49760</v>
      </c>
      <c r="L246" s="16">
        <v>735</v>
      </c>
      <c r="M246" s="12"/>
      <c r="N246" s="12"/>
      <c r="O246" s="54">
        <f t="shared" si="13"/>
        <v>49760</v>
      </c>
      <c r="P246" s="17"/>
      <c r="Q246" s="35">
        <v>11.3</v>
      </c>
      <c r="S246" s="4">
        <f t="shared" si="12"/>
        <v>4403.5398230088495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s="3" customFormat="1" ht="19.5" customHeight="1">
      <c r="A247" s="10">
        <f t="shared" si="11"/>
        <v>243</v>
      </c>
      <c r="B247" s="11" t="s">
        <v>287</v>
      </c>
      <c r="C247" s="12" t="s">
        <v>271</v>
      </c>
      <c r="D247" s="13" t="s">
        <v>185</v>
      </c>
      <c r="E247" s="12"/>
      <c r="F247" s="12"/>
      <c r="G247" s="12">
        <v>76640</v>
      </c>
      <c r="H247" s="2">
        <v>542</v>
      </c>
      <c r="I247" s="12">
        <v>76640</v>
      </c>
      <c r="J247" s="15">
        <v>710</v>
      </c>
      <c r="K247" s="12">
        <v>76640</v>
      </c>
      <c r="L247" s="16">
        <v>735</v>
      </c>
      <c r="M247" s="12"/>
      <c r="N247" s="12"/>
      <c r="O247" s="54">
        <f t="shared" si="13"/>
        <v>76640</v>
      </c>
      <c r="P247" s="17"/>
      <c r="Q247" s="35">
        <v>17.399999999999999</v>
      </c>
      <c r="S247" s="4">
        <f t="shared" si="12"/>
        <v>4404.597701149426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s="3" customFormat="1" ht="19.5" customHeight="1">
      <c r="A248" s="10">
        <f t="shared" si="11"/>
        <v>244</v>
      </c>
      <c r="B248" s="11" t="s">
        <v>287</v>
      </c>
      <c r="C248" s="12" t="s">
        <v>761</v>
      </c>
      <c r="D248" s="13" t="s">
        <v>185</v>
      </c>
      <c r="E248" s="12"/>
      <c r="F248" s="12"/>
      <c r="G248" s="12">
        <v>103510</v>
      </c>
      <c r="H248" s="2">
        <v>542</v>
      </c>
      <c r="I248" s="12">
        <v>103510</v>
      </c>
      <c r="J248" s="15">
        <v>710</v>
      </c>
      <c r="K248" s="12">
        <v>103510</v>
      </c>
      <c r="L248" s="16">
        <v>735</v>
      </c>
      <c r="M248" s="12"/>
      <c r="N248" s="12"/>
      <c r="O248" s="54">
        <f t="shared" si="13"/>
        <v>103510</v>
      </c>
      <c r="P248" s="17"/>
      <c r="Q248" s="35">
        <v>23.5</v>
      </c>
      <c r="S248" s="4">
        <f t="shared" si="12"/>
        <v>4404.6808510638302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s="3" customFormat="1" ht="19.5" customHeight="1">
      <c r="A249" s="10">
        <f t="shared" si="11"/>
        <v>245</v>
      </c>
      <c r="B249" s="11" t="s">
        <v>287</v>
      </c>
      <c r="C249" s="12" t="s">
        <v>273</v>
      </c>
      <c r="D249" s="13" t="s">
        <v>185</v>
      </c>
      <c r="E249" s="12"/>
      <c r="F249" s="12"/>
      <c r="G249" s="12">
        <v>140940</v>
      </c>
      <c r="H249" s="2">
        <v>542</v>
      </c>
      <c r="I249" s="12">
        <v>140940</v>
      </c>
      <c r="J249" s="15">
        <v>710</v>
      </c>
      <c r="K249" s="12">
        <v>140940</v>
      </c>
      <c r="L249" s="16">
        <v>735</v>
      </c>
      <c r="M249" s="12"/>
      <c r="N249" s="12"/>
      <c r="O249" s="54">
        <f t="shared" si="13"/>
        <v>140940</v>
      </c>
      <c r="P249" s="17"/>
      <c r="Q249" s="35">
        <v>32</v>
      </c>
      <c r="S249" s="4">
        <f t="shared" si="12"/>
        <v>4404.375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s="3" customFormat="1" ht="19.5" customHeight="1">
      <c r="A250" s="10">
        <f t="shared" si="11"/>
        <v>246</v>
      </c>
      <c r="B250" s="11" t="s">
        <v>287</v>
      </c>
      <c r="C250" s="12" t="s">
        <v>274</v>
      </c>
      <c r="D250" s="13" t="s">
        <v>185</v>
      </c>
      <c r="E250" s="12"/>
      <c r="F250" s="12"/>
      <c r="G250" s="12">
        <v>176190</v>
      </c>
      <c r="H250" s="2">
        <v>542</v>
      </c>
      <c r="I250" s="12">
        <v>176190</v>
      </c>
      <c r="J250" s="15">
        <v>710</v>
      </c>
      <c r="K250" s="12">
        <v>176190</v>
      </c>
      <c r="L250" s="16">
        <v>735</v>
      </c>
      <c r="M250" s="12"/>
      <c r="N250" s="12"/>
      <c r="O250" s="54">
        <f t="shared" si="13"/>
        <v>176190</v>
      </c>
      <c r="P250" s="17"/>
      <c r="Q250" s="35">
        <v>40</v>
      </c>
      <c r="S250" s="4">
        <f t="shared" si="12"/>
        <v>4404.75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s="3" customFormat="1" ht="19.5" customHeight="1">
      <c r="A251" s="10">
        <f t="shared" si="11"/>
        <v>247</v>
      </c>
      <c r="B251" s="11" t="s">
        <v>287</v>
      </c>
      <c r="C251" s="12" t="s">
        <v>275</v>
      </c>
      <c r="D251" s="13" t="s">
        <v>185</v>
      </c>
      <c r="E251" s="12"/>
      <c r="F251" s="12"/>
      <c r="G251" s="12">
        <v>224630</v>
      </c>
      <c r="H251" s="2">
        <v>542</v>
      </c>
      <c r="I251" s="12">
        <v>224630</v>
      </c>
      <c r="J251" s="15">
        <v>710</v>
      </c>
      <c r="K251" s="12">
        <v>224630</v>
      </c>
      <c r="L251" s="16">
        <v>735</v>
      </c>
      <c r="M251" s="12"/>
      <c r="N251" s="12"/>
      <c r="O251" s="54">
        <f t="shared" si="13"/>
        <v>224630</v>
      </c>
      <c r="P251" s="17"/>
      <c r="Q251" s="35">
        <v>51</v>
      </c>
      <c r="S251" s="4">
        <f t="shared" si="12"/>
        <v>4404.5098039215691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s="3" customFormat="1" ht="19.5" customHeight="1">
      <c r="A252" s="10">
        <f t="shared" si="11"/>
        <v>248</v>
      </c>
      <c r="B252" s="11" t="s">
        <v>287</v>
      </c>
      <c r="C252" s="12" t="s">
        <v>276</v>
      </c>
      <c r="D252" s="13" t="s">
        <v>185</v>
      </c>
      <c r="E252" s="12"/>
      <c r="F252" s="12"/>
      <c r="G252" s="12">
        <v>273090</v>
      </c>
      <c r="H252" s="2">
        <v>542</v>
      </c>
      <c r="I252" s="12">
        <v>273090</v>
      </c>
      <c r="J252" s="15">
        <v>710</v>
      </c>
      <c r="K252" s="12">
        <v>273090</v>
      </c>
      <c r="L252" s="16">
        <v>735</v>
      </c>
      <c r="M252" s="12"/>
      <c r="N252" s="12"/>
      <c r="O252" s="54">
        <f t="shared" si="13"/>
        <v>273090</v>
      </c>
      <c r="P252" s="17"/>
      <c r="Q252" s="35">
        <v>62</v>
      </c>
      <c r="S252" s="4">
        <f t="shared" si="12"/>
        <v>4404.677419354839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s="3" customFormat="1" ht="19.5" customHeight="1">
      <c r="A253" s="10">
        <f t="shared" si="11"/>
        <v>249</v>
      </c>
      <c r="B253" s="11" t="s">
        <v>287</v>
      </c>
      <c r="C253" s="12" t="s">
        <v>277</v>
      </c>
      <c r="D253" s="13" t="s">
        <v>185</v>
      </c>
      <c r="E253" s="12"/>
      <c r="F253" s="12"/>
      <c r="G253" s="12">
        <v>330350</v>
      </c>
      <c r="H253" s="2">
        <v>542</v>
      </c>
      <c r="I253" s="12">
        <v>330350</v>
      </c>
      <c r="J253" s="15">
        <v>710</v>
      </c>
      <c r="K253" s="12">
        <v>330350</v>
      </c>
      <c r="L253" s="16">
        <v>735</v>
      </c>
      <c r="M253" s="12"/>
      <c r="N253" s="12"/>
      <c r="O253" s="54">
        <f t="shared" si="13"/>
        <v>330350</v>
      </c>
      <c r="P253" s="17"/>
      <c r="Q253" s="35">
        <v>75</v>
      </c>
      <c r="S253" s="4">
        <f t="shared" si="12"/>
        <v>4404.666666666667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s="3" customFormat="1" ht="19.5" customHeight="1">
      <c r="A254" s="10">
        <f t="shared" si="11"/>
        <v>250</v>
      </c>
      <c r="B254" s="11" t="s">
        <v>287</v>
      </c>
      <c r="C254" s="12" t="s">
        <v>278</v>
      </c>
      <c r="D254" s="13" t="s">
        <v>185</v>
      </c>
      <c r="E254" s="12"/>
      <c r="F254" s="12"/>
      <c r="G254" s="12">
        <v>396420</v>
      </c>
      <c r="H254" s="2">
        <v>542</v>
      </c>
      <c r="I254" s="12">
        <v>396420</v>
      </c>
      <c r="J254" s="15">
        <v>710</v>
      </c>
      <c r="K254" s="12">
        <v>396420</v>
      </c>
      <c r="L254" s="16">
        <v>735</v>
      </c>
      <c r="M254" s="12"/>
      <c r="N254" s="12"/>
      <c r="O254" s="54">
        <f t="shared" si="13"/>
        <v>396420</v>
      </c>
      <c r="P254" s="17"/>
      <c r="Q254" s="35">
        <v>90</v>
      </c>
      <c r="S254" s="4">
        <f t="shared" si="12"/>
        <v>4404.666666666667</v>
      </c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s="3" customFormat="1" ht="19.5" customHeight="1">
      <c r="A255" s="10">
        <f t="shared" si="11"/>
        <v>251</v>
      </c>
      <c r="B255" s="11" t="s">
        <v>287</v>
      </c>
      <c r="C255" s="12" t="s">
        <v>279</v>
      </c>
      <c r="D255" s="13" t="s">
        <v>185</v>
      </c>
      <c r="E255" s="12"/>
      <c r="F255" s="12"/>
      <c r="G255" s="12">
        <v>554970</v>
      </c>
      <c r="H255" s="2">
        <v>542</v>
      </c>
      <c r="I255" s="12">
        <v>554970</v>
      </c>
      <c r="J255" s="15">
        <v>710</v>
      </c>
      <c r="K255" s="12">
        <v>554970</v>
      </c>
      <c r="L255" s="16">
        <v>735</v>
      </c>
      <c r="M255" s="12"/>
      <c r="N255" s="12"/>
      <c r="O255" s="54">
        <f t="shared" si="13"/>
        <v>554970</v>
      </c>
      <c r="P255" s="17"/>
      <c r="Q255" s="35">
        <v>126</v>
      </c>
      <c r="S255" s="4">
        <f t="shared" si="12"/>
        <v>4404.5238095238092</v>
      </c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s="3" customFormat="1" ht="19.5" customHeight="1">
      <c r="A256" s="10">
        <f t="shared" si="11"/>
        <v>252</v>
      </c>
      <c r="B256" s="11" t="s">
        <v>287</v>
      </c>
      <c r="C256" s="12" t="s">
        <v>280</v>
      </c>
      <c r="D256" s="13" t="s">
        <v>185</v>
      </c>
      <c r="E256" s="12"/>
      <c r="F256" s="12"/>
      <c r="G256" s="12">
        <v>825680</v>
      </c>
      <c r="H256" s="2">
        <v>542</v>
      </c>
      <c r="I256" s="12">
        <v>825680</v>
      </c>
      <c r="J256" s="15">
        <v>710</v>
      </c>
      <c r="K256" s="12">
        <v>825680</v>
      </c>
      <c r="L256" s="16">
        <v>735</v>
      </c>
      <c r="M256" s="12"/>
      <c r="N256" s="12"/>
      <c r="O256" s="54">
        <f t="shared" si="13"/>
        <v>825680</v>
      </c>
      <c r="P256" s="17"/>
      <c r="Q256" s="35">
        <v>171</v>
      </c>
      <c r="S256" s="4">
        <f t="shared" si="12"/>
        <v>4828.5380116959068</v>
      </c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s="3" customFormat="1" ht="19.5" customHeight="1">
      <c r="A257" s="10">
        <f t="shared" si="11"/>
        <v>253</v>
      </c>
      <c r="B257" s="11" t="s">
        <v>287</v>
      </c>
      <c r="C257" s="12" t="s">
        <v>281</v>
      </c>
      <c r="D257" s="13" t="s">
        <v>185</v>
      </c>
      <c r="E257" s="12"/>
      <c r="F257" s="12"/>
      <c r="G257" s="12">
        <v>975350</v>
      </c>
      <c r="H257" s="2">
        <v>542</v>
      </c>
      <c r="I257" s="12">
        <v>975350</v>
      </c>
      <c r="J257" s="15">
        <v>710</v>
      </c>
      <c r="K257" s="12">
        <v>975350</v>
      </c>
      <c r="L257" s="16">
        <v>736</v>
      </c>
      <c r="M257" s="12"/>
      <c r="N257" s="12"/>
      <c r="O257" s="54">
        <f t="shared" si="13"/>
        <v>975350</v>
      </c>
      <c r="P257" s="17"/>
      <c r="Q257" s="35">
        <v>202</v>
      </c>
      <c r="S257" s="4">
        <f t="shared" si="12"/>
        <v>4828.4653465346537</v>
      </c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s="3" customFormat="1" ht="19.5" customHeight="1">
      <c r="A258" s="10">
        <f t="shared" si="11"/>
        <v>254</v>
      </c>
      <c r="B258" s="11" t="s">
        <v>287</v>
      </c>
      <c r="C258" s="12" t="s">
        <v>282</v>
      </c>
      <c r="D258" s="13" t="s">
        <v>185</v>
      </c>
      <c r="E258" s="12"/>
      <c r="F258" s="12"/>
      <c r="G258" s="12">
        <v>1239660</v>
      </c>
      <c r="H258" s="2">
        <v>542</v>
      </c>
      <c r="I258" s="12">
        <v>1239660</v>
      </c>
      <c r="J258" s="15">
        <v>710</v>
      </c>
      <c r="K258" s="12">
        <v>1239660</v>
      </c>
      <c r="L258" s="16">
        <v>736</v>
      </c>
      <c r="M258" s="12"/>
      <c r="N258" s="12"/>
      <c r="O258" s="54">
        <f t="shared" si="13"/>
        <v>1239660</v>
      </c>
      <c r="P258" s="17"/>
      <c r="Q258" s="35">
        <v>244</v>
      </c>
      <c r="S258" s="4">
        <f t="shared" si="12"/>
        <v>5080.5737704918029</v>
      </c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s="3" customFormat="1" ht="19.5" customHeight="1">
      <c r="A259" s="10">
        <f t="shared" si="11"/>
        <v>255</v>
      </c>
      <c r="B259" s="11" t="s">
        <v>287</v>
      </c>
      <c r="C259" s="12" t="s">
        <v>283</v>
      </c>
      <c r="D259" s="13" t="s">
        <v>185</v>
      </c>
      <c r="E259" s="12"/>
      <c r="F259" s="12"/>
      <c r="G259" s="12">
        <v>1514010</v>
      </c>
      <c r="H259" s="2">
        <v>542</v>
      </c>
      <c r="I259" s="12">
        <v>1514010</v>
      </c>
      <c r="J259" s="15">
        <v>710</v>
      </c>
      <c r="K259" s="12">
        <v>1514010</v>
      </c>
      <c r="L259" s="16">
        <v>736</v>
      </c>
      <c r="M259" s="12"/>
      <c r="N259" s="12"/>
      <c r="O259" s="54">
        <f t="shared" si="13"/>
        <v>1514010</v>
      </c>
      <c r="P259" s="17"/>
      <c r="Q259" s="35">
        <v>298</v>
      </c>
      <c r="S259" s="4">
        <f t="shared" si="12"/>
        <v>5080.5704697986575</v>
      </c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s="3" customFormat="1" ht="19.5" customHeight="1">
      <c r="A260" s="10">
        <f t="shared" si="11"/>
        <v>256</v>
      </c>
      <c r="B260" s="11" t="s">
        <v>287</v>
      </c>
      <c r="C260" s="12" t="s">
        <v>284</v>
      </c>
      <c r="D260" s="13" t="s">
        <v>185</v>
      </c>
      <c r="E260" s="12"/>
      <c r="F260" s="12"/>
      <c r="G260" s="12">
        <v>1876020</v>
      </c>
      <c r="H260" s="2">
        <v>542</v>
      </c>
      <c r="I260" s="12">
        <v>1876020</v>
      </c>
      <c r="J260" s="15">
        <v>710</v>
      </c>
      <c r="K260" s="12">
        <v>1876020</v>
      </c>
      <c r="L260" s="16">
        <v>736</v>
      </c>
      <c r="M260" s="12"/>
      <c r="N260" s="12"/>
      <c r="O260" s="54">
        <f t="shared" si="13"/>
        <v>1876020</v>
      </c>
      <c r="P260" s="17"/>
      <c r="Q260" s="35">
        <v>345</v>
      </c>
      <c r="S260" s="4">
        <f t="shared" si="12"/>
        <v>5437.739130434783</v>
      </c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s="3" customFormat="1" ht="19.5" customHeight="1">
      <c r="A261" s="10">
        <f t="shared" si="11"/>
        <v>257</v>
      </c>
      <c r="B261" s="11" t="s">
        <v>287</v>
      </c>
      <c r="C261" s="12" t="s">
        <v>285</v>
      </c>
      <c r="D261" s="13" t="s">
        <v>185</v>
      </c>
      <c r="E261" s="12"/>
      <c r="F261" s="12"/>
      <c r="G261" s="12">
        <v>2262100</v>
      </c>
      <c r="H261" s="2">
        <v>542</v>
      </c>
      <c r="I261" s="12">
        <v>2262100</v>
      </c>
      <c r="J261" s="15">
        <v>710</v>
      </c>
      <c r="K261" s="12">
        <v>2262100</v>
      </c>
      <c r="L261" s="16">
        <v>736</v>
      </c>
      <c r="M261" s="12"/>
      <c r="N261" s="12"/>
      <c r="O261" s="54">
        <f t="shared" si="13"/>
        <v>2262100</v>
      </c>
      <c r="P261" s="17"/>
      <c r="Q261" s="35">
        <v>416</v>
      </c>
      <c r="S261" s="4">
        <f t="shared" si="12"/>
        <v>5437.7403846153848</v>
      </c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s="3" customFormat="1" ht="19.5" customHeight="1">
      <c r="A262" s="10">
        <f t="shared" si="11"/>
        <v>258</v>
      </c>
      <c r="B262" s="11" t="s">
        <v>288</v>
      </c>
      <c r="C262" s="12" t="s">
        <v>289</v>
      </c>
      <c r="D262" s="13" t="s">
        <v>201</v>
      </c>
      <c r="E262" s="12"/>
      <c r="F262" s="12"/>
      <c r="G262" s="12">
        <v>4405</v>
      </c>
      <c r="H262" s="2">
        <v>542</v>
      </c>
      <c r="I262" s="12">
        <v>4405</v>
      </c>
      <c r="J262" s="15">
        <v>710</v>
      </c>
      <c r="K262" s="12">
        <v>4405</v>
      </c>
      <c r="L262" s="16">
        <v>735</v>
      </c>
      <c r="M262" s="12"/>
      <c r="N262" s="12"/>
      <c r="O262" s="54">
        <f t="shared" si="13"/>
        <v>4405</v>
      </c>
      <c r="P262" s="17"/>
      <c r="Q262" s="3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s="3" customFormat="1" ht="19.5" customHeight="1">
      <c r="A263" s="10">
        <f t="shared" si="11"/>
        <v>259</v>
      </c>
      <c r="B263" s="11" t="s">
        <v>288</v>
      </c>
      <c r="C263" s="12" t="s">
        <v>619</v>
      </c>
      <c r="D263" s="13" t="s">
        <v>201</v>
      </c>
      <c r="E263" s="12"/>
      <c r="F263" s="12"/>
      <c r="G263" s="12">
        <v>4829</v>
      </c>
      <c r="H263" s="2">
        <v>542</v>
      </c>
      <c r="I263" s="12">
        <v>4829</v>
      </c>
      <c r="J263" s="15">
        <v>710</v>
      </c>
      <c r="K263" s="12">
        <v>4829</v>
      </c>
      <c r="L263" s="16">
        <v>736</v>
      </c>
      <c r="M263" s="12"/>
      <c r="N263" s="12"/>
      <c r="O263" s="54">
        <f t="shared" si="13"/>
        <v>4829</v>
      </c>
      <c r="P263" s="17"/>
      <c r="Q263" s="3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s="3" customFormat="1" ht="19.5" customHeight="1">
      <c r="A264" s="10">
        <f t="shared" si="11"/>
        <v>260</v>
      </c>
      <c r="B264" s="11" t="s">
        <v>288</v>
      </c>
      <c r="C264" s="12" t="s">
        <v>620</v>
      </c>
      <c r="D264" s="13" t="s">
        <v>58</v>
      </c>
      <c r="E264" s="12"/>
      <c r="F264" s="12"/>
      <c r="G264" s="12">
        <v>5081</v>
      </c>
      <c r="H264" s="2">
        <v>542</v>
      </c>
      <c r="I264" s="12">
        <v>5081</v>
      </c>
      <c r="J264" s="15">
        <v>710</v>
      </c>
      <c r="K264" s="12">
        <v>5081</v>
      </c>
      <c r="L264" s="16">
        <v>736</v>
      </c>
      <c r="M264" s="12"/>
      <c r="N264" s="12"/>
      <c r="O264" s="54">
        <f t="shared" si="13"/>
        <v>5081</v>
      </c>
      <c r="P264" s="17"/>
      <c r="Q264" s="3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s="3" customFormat="1" ht="19.5" customHeight="1">
      <c r="A265" s="10">
        <f t="shared" ref="A265:A328" si="14">+A264+1</f>
        <v>261</v>
      </c>
      <c r="B265" s="11" t="s">
        <v>288</v>
      </c>
      <c r="C265" s="12" t="s">
        <v>691</v>
      </c>
      <c r="D265" s="13" t="s">
        <v>58</v>
      </c>
      <c r="E265" s="12"/>
      <c r="F265" s="12"/>
      <c r="G265" s="12">
        <v>5438</v>
      </c>
      <c r="H265" s="2">
        <v>542</v>
      </c>
      <c r="I265" s="12">
        <v>5438</v>
      </c>
      <c r="J265" s="15">
        <v>710</v>
      </c>
      <c r="K265" s="12">
        <v>5438</v>
      </c>
      <c r="L265" s="16">
        <v>736</v>
      </c>
      <c r="M265" s="12"/>
      <c r="N265" s="12"/>
      <c r="O265" s="54">
        <f t="shared" si="13"/>
        <v>5438</v>
      </c>
      <c r="P265" s="17"/>
      <c r="Q265" s="3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s="3" customFormat="1" ht="19.5" customHeight="1">
      <c r="A266" s="10">
        <f t="shared" si="14"/>
        <v>262</v>
      </c>
      <c r="B266" s="11" t="s">
        <v>557</v>
      </c>
      <c r="C266" s="12" t="s">
        <v>290</v>
      </c>
      <c r="D266" s="13" t="s">
        <v>291</v>
      </c>
      <c r="E266" s="12"/>
      <c r="F266" s="12"/>
      <c r="G266" s="12">
        <v>22120</v>
      </c>
      <c r="H266" s="2">
        <v>541</v>
      </c>
      <c r="I266" s="12">
        <v>22120</v>
      </c>
      <c r="J266" s="15">
        <v>709</v>
      </c>
      <c r="K266" s="12">
        <v>22120</v>
      </c>
      <c r="L266" s="16">
        <v>737</v>
      </c>
      <c r="M266" s="12"/>
      <c r="N266" s="12"/>
      <c r="O266" s="54">
        <f t="shared" ref="O266:O281" si="15">MIN(M266,K266,I266,G266,E266)</f>
        <v>22120</v>
      </c>
      <c r="P266" s="17"/>
      <c r="Q266" s="35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s="3" customFormat="1" ht="19.5" customHeight="1">
      <c r="A267" s="10">
        <f t="shared" si="14"/>
        <v>263</v>
      </c>
      <c r="B267" s="11" t="s">
        <v>557</v>
      </c>
      <c r="C267" s="12" t="s">
        <v>292</v>
      </c>
      <c r="D267" s="13" t="s">
        <v>291</v>
      </c>
      <c r="E267" s="12"/>
      <c r="F267" s="12"/>
      <c r="G267" s="12">
        <v>30880</v>
      </c>
      <c r="H267" s="2">
        <v>541</v>
      </c>
      <c r="I267" s="12">
        <v>30880</v>
      </c>
      <c r="J267" s="15">
        <v>709</v>
      </c>
      <c r="K267" s="12">
        <v>30880</v>
      </c>
      <c r="L267" s="16">
        <v>737</v>
      </c>
      <c r="M267" s="12"/>
      <c r="N267" s="12"/>
      <c r="O267" s="54">
        <f t="shared" si="15"/>
        <v>30880</v>
      </c>
      <c r="P267" s="17"/>
      <c r="Q267" s="35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s="3" customFormat="1" ht="19.5" customHeight="1">
      <c r="A268" s="10">
        <f t="shared" si="14"/>
        <v>264</v>
      </c>
      <c r="B268" s="11" t="s">
        <v>557</v>
      </c>
      <c r="C268" s="12" t="s">
        <v>528</v>
      </c>
      <c r="D268" s="13" t="s">
        <v>291</v>
      </c>
      <c r="E268" s="12"/>
      <c r="F268" s="12"/>
      <c r="G268" s="12">
        <v>38960</v>
      </c>
      <c r="H268" s="2">
        <v>541</v>
      </c>
      <c r="I268" s="12">
        <v>38960</v>
      </c>
      <c r="J268" s="15">
        <v>709</v>
      </c>
      <c r="K268" s="12">
        <v>38960</v>
      </c>
      <c r="L268" s="16">
        <v>737</v>
      </c>
      <c r="M268" s="12"/>
      <c r="N268" s="12"/>
      <c r="O268" s="54">
        <f t="shared" si="15"/>
        <v>38960</v>
      </c>
      <c r="P268" s="17"/>
      <c r="Q268" s="35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s="3" customFormat="1" ht="19.5" customHeight="1">
      <c r="A269" s="10">
        <f t="shared" si="14"/>
        <v>265</v>
      </c>
      <c r="B269" s="11" t="s">
        <v>557</v>
      </c>
      <c r="C269" s="12" t="s">
        <v>293</v>
      </c>
      <c r="D269" s="13" t="s">
        <v>291</v>
      </c>
      <c r="E269" s="12"/>
      <c r="F269" s="12"/>
      <c r="G269" s="12">
        <v>52240</v>
      </c>
      <c r="H269" s="2">
        <v>541</v>
      </c>
      <c r="I269" s="12">
        <v>52240</v>
      </c>
      <c r="J269" s="15">
        <v>709</v>
      </c>
      <c r="K269" s="12">
        <v>52240</v>
      </c>
      <c r="L269" s="16">
        <v>737</v>
      </c>
      <c r="M269" s="12"/>
      <c r="N269" s="12"/>
      <c r="O269" s="54">
        <f t="shared" si="15"/>
        <v>52240</v>
      </c>
      <c r="P269" s="17"/>
      <c r="Q269" s="35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s="3" customFormat="1" ht="19.5" customHeight="1">
      <c r="A270" s="10">
        <f t="shared" si="14"/>
        <v>266</v>
      </c>
      <c r="B270" s="11" t="s">
        <v>557</v>
      </c>
      <c r="C270" s="12" t="s">
        <v>294</v>
      </c>
      <c r="D270" s="13" t="s">
        <v>291</v>
      </c>
      <c r="E270" s="12"/>
      <c r="F270" s="12"/>
      <c r="G270" s="12">
        <v>58570</v>
      </c>
      <c r="H270" s="2">
        <v>541</v>
      </c>
      <c r="I270" s="12">
        <v>58570</v>
      </c>
      <c r="J270" s="15">
        <v>709</v>
      </c>
      <c r="K270" s="12">
        <v>58570</v>
      </c>
      <c r="L270" s="16">
        <v>737</v>
      </c>
      <c r="M270" s="12"/>
      <c r="N270" s="12"/>
      <c r="O270" s="54">
        <f t="shared" si="15"/>
        <v>58570</v>
      </c>
      <c r="P270" s="17"/>
      <c r="Q270" s="35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s="3" customFormat="1" ht="19.5" customHeight="1">
      <c r="A271" s="10">
        <f t="shared" si="14"/>
        <v>267</v>
      </c>
      <c r="B271" s="11" t="s">
        <v>557</v>
      </c>
      <c r="C271" s="12" t="s">
        <v>295</v>
      </c>
      <c r="D271" s="13" t="s">
        <v>291</v>
      </c>
      <c r="E271" s="12"/>
      <c r="F271" s="12"/>
      <c r="G271" s="12">
        <v>69750</v>
      </c>
      <c r="H271" s="2">
        <v>541</v>
      </c>
      <c r="I271" s="12">
        <v>69750</v>
      </c>
      <c r="J271" s="15">
        <v>709</v>
      </c>
      <c r="K271" s="12">
        <v>69750</v>
      </c>
      <c r="L271" s="16">
        <v>737</v>
      </c>
      <c r="M271" s="12"/>
      <c r="N271" s="12"/>
      <c r="O271" s="54">
        <f t="shared" si="15"/>
        <v>69750</v>
      </c>
      <c r="P271" s="17"/>
      <c r="Q271" s="35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s="3" customFormat="1" ht="19.5" customHeight="1">
      <c r="A272" s="10">
        <f t="shared" si="14"/>
        <v>268</v>
      </c>
      <c r="B272" s="11" t="s">
        <v>557</v>
      </c>
      <c r="C272" s="12" t="s">
        <v>296</v>
      </c>
      <c r="D272" s="13" t="s">
        <v>291</v>
      </c>
      <c r="E272" s="12"/>
      <c r="F272" s="12"/>
      <c r="G272" s="12">
        <v>77460</v>
      </c>
      <c r="H272" s="2">
        <v>541</v>
      </c>
      <c r="I272" s="12">
        <v>77460</v>
      </c>
      <c r="J272" s="15">
        <v>709</v>
      </c>
      <c r="K272" s="12">
        <v>77460</v>
      </c>
      <c r="L272" s="16">
        <v>737</v>
      </c>
      <c r="M272" s="12"/>
      <c r="N272" s="12"/>
      <c r="O272" s="54">
        <f t="shared" si="15"/>
        <v>77460</v>
      </c>
      <c r="P272" s="17"/>
      <c r="Q272" s="35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s="3" customFormat="1" ht="19.5" customHeight="1">
      <c r="A273" s="10">
        <f t="shared" si="14"/>
        <v>269</v>
      </c>
      <c r="B273" s="11" t="s">
        <v>557</v>
      </c>
      <c r="C273" s="12" t="s">
        <v>297</v>
      </c>
      <c r="D273" s="13" t="s">
        <v>291</v>
      </c>
      <c r="E273" s="12"/>
      <c r="F273" s="12"/>
      <c r="G273" s="12">
        <v>89590</v>
      </c>
      <c r="H273" s="2">
        <v>541</v>
      </c>
      <c r="I273" s="12">
        <v>89590</v>
      </c>
      <c r="J273" s="15">
        <v>709</v>
      </c>
      <c r="K273" s="12">
        <v>89590</v>
      </c>
      <c r="L273" s="16">
        <v>737</v>
      </c>
      <c r="M273" s="12"/>
      <c r="N273" s="12"/>
      <c r="O273" s="54">
        <f t="shared" si="15"/>
        <v>89590</v>
      </c>
      <c r="P273" s="17"/>
      <c r="Q273" s="35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s="3" customFormat="1" ht="19.5" customHeight="1">
      <c r="A274" s="10">
        <f t="shared" si="14"/>
        <v>270</v>
      </c>
      <c r="B274" s="11" t="s">
        <v>557</v>
      </c>
      <c r="C274" s="12" t="s">
        <v>298</v>
      </c>
      <c r="D274" s="13" t="s">
        <v>291</v>
      </c>
      <c r="E274" s="12"/>
      <c r="F274" s="12"/>
      <c r="G274" s="12">
        <v>97820</v>
      </c>
      <c r="H274" s="2">
        <v>541</v>
      </c>
      <c r="I274" s="12">
        <v>97820</v>
      </c>
      <c r="J274" s="15">
        <v>709</v>
      </c>
      <c r="K274" s="12">
        <v>97820</v>
      </c>
      <c r="L274" s="16">
        <v>737</v>
      </c>
      <c r="M274" s="12"/>
      <c r="N274" s="12"/>
      <c r="O274" s="54">
        <f t="shared" si="15"/>
        <v>97820</v>
      </c>
      <c r="P274" s="17"/>
      <c r="Q274" s="35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s="3" customFormat="1" ht="19.5" customHeight="1">
      <c r="A275" s="10">
        <f t="shared" si="14"/>
        <v>271</v>
      </c>
      <c r="B275" s="11" t="s">
        <v>557</v>
      </c>
      <c r="C275" s="12" t="s">
        <v>299</v>
      </c>
      <c r="D275" s="13" t="s">
        <v>291</v>
      </c>
      <c r="E275" s="12"/>
      <c r="F275" s="12"/>
      <c r="G275" s="12">
        <v>122510</v>
      </c>
      <c r="H275" s="2">
        <v>541</v>
      </c>
      <c r="I275" s="12">
        <v>122510</v>
      </c>
      <c r="J275" s="15">
        <v>709</v>
      </c>
      <c r="K275" s="12">
        <v>122510</v>
      </c>
      <c r="L275" s="16">
        <v>737</v>
      </c>
      <c r="M275" s="12"/>
      <c r="N275" s="12"/>
      <c r="O275" s="54">
        <f t="shared" si="15"/>
        <v>122510</v>
      </c>
      <c r="P275" s="17"/>
      <c r="Q275" s="35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s="3" customFormat="1" ht="19.5" customHeight="1">
      <c r="A276" s="10">
        <f t="shared" si="14"/>
        <v>272</v>
      </c>
      <c r="B276" s="11" t="s">
        <v>557</v>
      </c>
      <c r="C276" s="12" t="s">
        <v>300</v>
      </c>
      <c r="D276" s="13" t="s">
        <v>291</v>
      </c>
      <c r="E276" s="12"/>
      <c r="F276" s="12"/>
      <c r="G276" s="12">
        <v>172690</v>
      </c>
      <c r="H276" s="2">
        <v>541</v>
      </c>
      <c r="I276" s="12">
        <v>172690</v>
      </c>
      <c r="J276" s="15">
        <v>709</v>
      </c>
      <c r="K276" s="12">
        <v>172690</v>
      </c>
      <c r="L276" s="16">
        <v>737</v>
      </c>
      <c r="M276" s="12"/>
      <c r="N276" s="12"/>
      <c r="O276" s="54">
        <f t="shared" si="15"/>
        <v>172690</v>
      </c>
      <c r="P276" s="17"/>
      <c r="Q276" s="35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s="3" customFormat="1" ht="19.5" customHeight="1">
      <c r="A277" s="10">
        <f t="shared" si="14"/>
        <v>273</v>
      </c>
      <c r="B277" s="11" t="s">
        <v>557</v>
      </c>
      <c r="C277" s="12" t="s">
        <v>301</v>
      </c>
      <c r="D277" s="13" t="s">
        <v>291</v>
      </c>
      <c r="E277" s="12"/>
      <c r="F277" s="12"/>
      <c r="G277" s="12">
        <v>210020</v>
      </c>
      <c r="H277" s="2">
        <v>541</v>
      </c>
      <c r="I277" s="12">
        <v>210020</v>
      </c>
      <c r="J277" s="15">
        <v>709</v>
      </c>
      <c r="K277" s="12">
        <v>210020</v>
      </c>
      <c r="L277" s="16">
        <v>737</v>
      </c>
      <c r="M277" s="12"/>
      <c r="N277" s="12"/>
      <c r="O277" s="54">
        <f t="shared" si="15"/>
        <v>210020</v>
      </c>
      <c r="P277" s="17"/>
      <c r="Q277" s="35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s="3" customFormat="1" ht="19.5" customHeight="1">
      <c r="A278" s="10">
        <f t="shared" si="14"/>
        <v>274</v>
      </c>
      <c r="B278" s="11" t="s">
        <v>557</v>
      </c>
      <c r="C278" s="12" t="s">
        <v>302</v>
      </c>
      <c r="D278" s="13" t="s">
        <v>291</v>
      </c>
      <c r="E278" s="12"/>
      <c r="F278" s="12"/>
      <c r="G278" s="12">
        <v>261080</v>
      </c>
      <c r="H278" s="2">
        <v>541</v>
      </c>
      <c r="I278" s="12">
        <v>261080</v>
      </c>
      <c r="J278" s="15">
        <v>709</v>
      </c>
      <c r="K278" s="12">
        <v>261080</v>
      </c>
      <c r="L278" s="16">
        <v>737</v>
      </c>
      <c r="M278" s="12"/>
      <c r="N278" s="12"/>
      <c r="O278" s="54">
        <f t="shared" si="15"/>
        <v>261080</v>
      </c>
      <c r="P278" s="17"/>
      <c r="Q278" s="35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s="3" customFormat="1" ht="19.5" customHeight="1">
      <c r="A279" s="10">
        <f t="shared" si="14"/>
        <v>275</v>
      </c>
      <c r="B279" s="11" t="s">
        <v>557</v>
      </c>
      <c r="C279" s="12" t="s">
        <v>303</v>
      </c>
      <c r="D279" s="13" t="s">
        <v>291</v>
      </c>
      <c r="E279" s="12"/>
      <c r="F279" s="12"/>
      <c r="G279" s="12">
        <v>307680</v>
      </c>
      <c r="H279" s="2">
        <v>541</v>
      </c>
      <c r="I279" s="12">
        <v>307680</v>
      </c>
      <c r="J279" s="15">
        <v>709</v>
      </c>
      <c r="K279" s="12">
        <v>307680</v>
      </c>
      <c r="L279" s="16">
        <v>737</v>
      </c>
      <c r="M279" s="12"/>
      <c r="N279" s="12"/>
      <c r="O279" s="54">
        <f t="shared" si="15"/>
        <v>307680</v>
      </c>
      <c r="P279" s="17"/>
      <c r="Q279" s="35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s="3" customFormat="1" ht="19.5" customHeight="1">
      <c r="A280" s="10">
        <f t="shared" si="14"/>
        <v>276</v>
      </c>
      <c r="B280" s="11" t="s">
        <v>557</v>
      </c>
      <c r="C280" s="12" t="s">
        <v>304</v>
      </c>
      <c r="D280" s="13" t="s">
        <v>291</v>
      </c>
      <c r="E280" s="12"/>
      <c r="F280" s="12"/>
      <c r="G280" s="12">
        <v>413590</v>
      </c>
      <c r="H280" s="2">
        <v>541</v>
      </c>
      <c r="I280" s="12">
        <v>413590</v>
      </c>
      <c r="J280" s="15">
        <v>709</v>
      </c>
      <c r="K280" s="12">
        <v>413590</v>
      </c>
      <c r="L280" s="16">
        <v>737</v>
      </c>
      <c r="M280" s="12"/>
      <c r="N280" s="12"/>
      <c r="O280" s="54">
        <f t="shared" si="15"/>
        <v>413590</v>
      </c>
      <c r="P280" s="17"/>
      <c r="Q280" s="35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s="3" customFormat="1" ht="19.5" customHeight="1">
      <c r="A281" s="10">
        <f t="shared" si="14"/>
        <v>277</v>
      </c>
      <c r="B281" s="11" t="s">
        <v>557</v>
      </c>
      <c r="C281" s="12" t="s">
        <v>305</v>
      </c>
      <c r="D281" s="13" t="s">
        <v>291</v>
      </c>
      <c r="E281" s="12"/>
      <c r="F281" s="12"/>
      <c r="G281" s="12">
        <v>486090</v>
      </c>
      <c r="H281" s="2">
        <v>541</v>
      </c>
      <c r="I281" s="12">
        <v>486090</v>
      </c>
      <c r="J281" s="15">
        <v>709</v>
      </c>
      <c r="K281" s="12">
        <v>486090</v>
      </c>
      <c r="L281" s="16">
        <v>737</v>
      </c>
      <c r="M281" s="12"/>
      <c r="N281" s="12"/>
      <c r="O281" s="54">
        <f t="shared" si="15"/>
        <v>486090</v>
      </c>
      <c r="P281" s="17"/>
      <c r="Q281" s="35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s="3" customFormat="1" ht="19.5" customHeight="1">
      <c r="A282" s="10">
        <f t="shared" si="14"/>
        <v>278</v>
      </c>
      <c r="B282" s="11" t="s">
        <v>651</v>
      </c>
      <c r="C282" s="12" t="s">
        <v>652</v>
      </c>
      <c r="D282" s="13" t="s">
        <v>662</v>
      </c>
      <c r="E282" s="12"/>
      <c r="F282" s="12"/>
      <c r="G282" s="12">
        <v>4160</v>
      </c>
      <c r="H282" s="2">
        <v>541</v>
      </c>
      <c r="I282" s="12">
        <v>4160</v>
      </c>
      <c r="J282" s="15">
        <v>709</v>
      </c>
      <c r="K282" s="12">
        <v>4160</v>
      </c>
      <c r="L282" s="16">
        <v>737</v>
      </c>
      <c r="M282" s="12"/>
      <c r="N282" s="12"/>
      <c r="O282" s="54">
        <f t="shared" ref="O282:O291" si="16">MIN(M282,K282,I282,G282,E282)</f>
        <v>4160</v>
      </c>
      <c r="P282" s="17"/>
      <c r="R282" s="29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s="3" customFormat="1" ht="19.5" customHeight="1">
      <c r="A283" s="10">
        <f t="shared" si="14"/>
        <v>279</v>
      </c>
      <c r="B283" s="11" t="s">
        <v>651</v>
      </c>
      <c r="C283" s="12" t="s">
        <v>653</v>
      </c>
      <c r="D283" s="13" t="s">
        <v>662</v>
      </c>
      <c r="E283" s="12"/>
      <c r="F283" s="12"/>
      <c r="G283" s="12">
        <v>6880</v>
      </c>
      <c r="H283" s="2">
        <v>541</v>
      </c>
      <c r="I283" s="12">
        <v>6880</v>
      </c>
      <c r="J283" s="15">
        <v>709</v>
      </c>
      <c r="K283" s="12">
        <v>6880</v>
      </c>
      <c r="L283" s="16">
        <v>737</v>
      </c>
      <c r="M283" s="12"/>
      <c r="N283" s="12"/>
      <c r="O283" s="54">
        <f t="shared" si="16"/>
        <v>6880</v>
      </c>
      <c r="P283" s="17"/>
      <c r="R283" s="29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s="3" customFormat="1" ht="19.5" customHeight="1">
      <c r="A284" s="10">
        <f t="shared" si="14"/>
        <v>280</v>
      </c>
      <c r="B284" s="11" t="s">
        <v>651</v>
      </c>
      <c r="C284" s="12" t="s">
        <v>654</v>
      </c>
      <c r="D284" s="13" t="s">
        <v>662</v>
      </c>
      <c r="E284" s="12"/>
      <c r="F284" s="12"/>
      <c r="G284" s="12">
        <v>7080</v>
      </c>
      <c r="H284" s="2">
        <v>541</v>
      </c>
      <c r="I284" s="12">
        <v>7080</v>
      </c>
      <c r="J284" s="15">
        <v>709</v>
      </c>
      <c r="K284" s="12">
        <v>7080</v>
      </c>
      <c r="L284" s="16">
        <v>737</v>
      </c>
      <c r="M284" s="12"/>
      <c r="N284" s="12"/>
      <c r="O284" s="54">
        <f t="shared" si="16"/>
        <v>7080</v>
      </c>
      <c r="P284" s="17"/>
      <c r="R284" s="29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s="3" customFormat="1" ht="19.5" customHeight="1">
      <c r="A285" s="10">
        <f t="shared" si="14"/>
        <v>281</v>
      </c>
      <c r="B285" s="11" t="s">
        <v>651</v>
      </c>
      <c r="C285" s="12" t="s">
        <v>655</v>
      </c>
      <c r="D285" s="13" t="s">
        <v>662</v>
      </c>
      <c r="E285" s="12"/>
      <c r="F285" s="12"/>
      <c r="G285" s="12">
        <v>9880</v>
      </c>
      <c r="H285" s="2">
        <v>541</v>
      </c>
      <c r="I285" s="12">
        <v>9880</v>
      </c>
      <c r="J285" s="15">
        <v>709</v>
      </c>
      <c r="K285" s="12">
        <v>9880</v>
      </c>
      <c r="L285" s="16">
        <v>737</v>
      </c>
      <c r="M285" s="12"/>
      <c r="N285" s="12"/>
      <c r="O285" s="54">
        <f t="shared" si="16"/>
        <v>9880</v>
      </c>
      <c r="P285" s="17"/>
      <c r="R285" s="29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s="3" customFormat="1" ht="19.5" customHeight="1">
      <c r="A286" s="10">
        <f t="shared" si="14"/>
        <v>282</v>
      </c>
      <c r="B286" s="11" t="s">
        <v>651</v>
      </c>
      <c r="C286" s="12" t="s">
        <v>656</v>
      </c>
      <c r="D286" s="13" t="s">
        <v>662</v>
      </c>
      <c r="E286" s="12"/>
      <c r="F286" s="12"/>
      <c r="G286" s="12">
        <v>11640</v>
      </c>
      <c r="H286" s="2">
        <v>541</v>
      </c>
      <c r="I286" s="12">
        <v>11640</v>
      </c>
      <c r="J286" s="15">
        <v>709</v>
      </c>
      <c r="K286" s="12">
        <v>11640</v>
      </c>
      <c r="L286" s="16">
        <v>737</v>
      </c>
      <c r="M286" s="12"/>
      <c r="N286" s="12"/>
      <c r="O286" s="54">
        <f t="shared" si="16"/>
        <v>11640</v>
      </c>
      <c r="P286" s="17"/>
      <c r="R286" s="29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s="3" customFormat="1" ht="19.5" customHeight="1">
      <c r="A287" s="10">
        <f t="shared" si="14"/>
        <v>283</v>
      </c>
      <c r="B287" s="11" t="s">
        <v>651</v>
      </c>
      <c r="C287" s="12" t="s">
        <v>657</v>
      </c>
      <c r="D287" s="13" t="s">
        <v>662</v>
      </c>
      <c r="E287" s="12"/>
      <c r="F287" s="12"/>
      <c r="G287" s="12">
        <v>14730</v>
      </c>
      <c r="H287" s="2">
        <v>541</v>
      </c>
      <c r="I287" s="12">
        <v>14730</v>
      </c>
      <c r="J287" s="15">
        <v>709</v>
      </c>
      <c r="K287" s="12">
        <v>14730</v>
      </c>
      <c r="L287" s="16">
        <v>737</v>
      </c>
      <c r="M287" s="12"/>
      <c r="N287" s="12"/>
      <c r="O287" s="54">
        <f t="shared" si="16"/>
        <v>14730</v>
      </c>
      <c r="P287" s="17"/>
      <c r="R287" s="29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s="3" customFormat="1" ht="19.5" customHeight="1">
      <c r="A288" s="10">
        <f t="shared" si="14"/>
        <v>284</v>
      </c>
      <c r="B288" s="11" t="s">
        <v>651</v>
      </c>
      <c r="C288" s="12" t="s">
        <v>658</v>
      </c>
      <c r="D288" s="13" t="s">
        <v>662</v>
      </c>
      <c r="E288" s="12"/>
      <c r="F288" s="12"/>
      <c r="G288" s="12">
        <v>18150</v>
      </c>
      <c r="H288" s="2">
        <v>541</v>
      </c>
      <c r="I288" s="12">
        <v>18150</v>
      </c>
      <c r="J288" s="15">
        <v>709</v>
      </c>
      <c r="K288" s="12">
        <v>18150</v>
      </c>
      <c r="L288" s="16">
        <v>737</v>
      </c>
      <c r="M288" s="12"/>
      <c r="N288" s="12"/>
      <c r="O288" s="54">
        <f t="shared" si="16"/>
        <v>18150</v>
      </c>
      <c r="P288" s="17"/>
      <c r="R288" s="29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s="3" customFormat="1" ht="19.5" customHeight="1">
      <c r="A289" s="10">
        <f t="shared" si="14"/>
        <v>285</v>
      </c>
      <c r="B289" s="11" t="s">
        <v>651</v>
      </c>
      <c r="C289" s="12" t="s">
        <v>659</v>
      </c>
      <c r="D289" s="13" t="s">
        <v>662</v>
      </c>
      <c r="E289" s="12"/>
      <c r="F289" s="12"/>
      <c r="G289" s="12">
        <v>21390</v>
      </c>
      <c r="H289" s="2">
        <v>541</v>
      </c>
      <c r="I289" s="12">
        <v>21390</v>
      </c>
      <c r="J289" s="15">
        <v>709</v>
      </c>
      <c r="K289" s="12">
        <v>21390</v>
      </c>
      <c r="L289" s="16">
        <v>737</v>
      </c>
      <c r="M289" s="12"/>
      <c r="N289" s="12"/>
      <c r="O289" s="54">
        <f t="shared" si="16"/>
        <v>21390</v>
      </c>
      <c r="P289" s="17"/>
      <c r="R289" s="29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s="3" customFormat="1" ht="19.5" customHeight="1">
      <c r="A290" s="10">
        <f t="shared" si="14"/>
        <v>286</v>
      </c>
      <c r="B290" s="11" t="s">
        <v>651</v>
      </c>
      <c r="C290" s="12" t="s">
        <v>660</v>
      </c>
      <c r="D290" s="13" t="s">
        <v>662</v>
      </c>
      <c r="E290" s="12"/>
      <c r="F290" s="12"/>
      <c r="G290" s="12">
        <v>33180</v>
      </c>
      <c r="H290" s="2">
        <v>541</v>
      </c>
      <c r="I290" s="12">
        <v>33180</v>
      </c>
      <c r="J290" s="15">
        <v>709</v>
      </c>
      <c r="K290" s="12">
        <v>33180</v>
      </c>
      <c r="L290" s="16">
        <v>737</v>
      </c>
      <c r="M290" s="12"/>
      <c r="N290" s="12"/>
      <c r="O290" s="54">
        <f t="shared" si="16"/>
        <v>33180</v>
      </c>
      <c r="P290" s="17"/>
      <c r="R290" s="29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s="3" customFormat="1" ht="19.5" customHeight="1">
      <c r="A291" s="10">
        <f t="shared" si="14"/>
        <v>287</v>
      </c>
      <c r="B291" s="11" t="s">
        <v>651</v>
      </c>
      <c r="C291" s="12" t="s">
        <v>661</v>
      </c>
      <c r="D291" s="13" t="s">
        <v>662</v>
      </c>
      <c r="E291" s="12"/>
      <c r="F291" s="12"/>
      <c r="G291" s="12">
        <v>44460</v>
      </c>
      <c r="H291" s="2">
        <v>541</v>
      </c>
      <c r="I291" s="12">
        <v>44460</v>
      </c>
      <c r="J291" s="15">
        <v>709</v>
      </c>
      <c r="K291" s="12">
        <v>44460</v>
      </c>
      <c r="L291" s="16">
        <v>737</v>
      </c>
      <c r="M291" s="12"/>
      <c r="N291" s="12"/>
      <c r="O291" s="54">
        <f t="shared" si="16"/>
        <v>44460</v>
      </c>
      <c r="P291" s="17"/>
      <c r="R291" s="29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s="3" customFormat="1" ht="19.5" customHeight="1">
      <c r="A292" s="10">
        <f t="shared" si="14"/>
        <v>288</v>
      </c>
      <c r="B292" s="11" t="s">
        <v>306</v>
      </c>
      <c r="C292" s="12" t="s">
        <v>290</v>
      </c>
      <c r="D292" s="13" t="s">
        <v>291</v>
      </c>
      <c r="E292" s="12"/>
      <c r="F292" s="12"/>
      <c r="G292" s="12">
        <v>49500</v>
      </c>
      <c r="H292" s="2">
        <v>621</v>
      </c>
      <c r="I292" s="12">
        <v>39270</v>
      </c>
      <c r="J292" s="15">
        <v>730</v>
      </c>
      <c r="K292" s="12">
        <v>49500</v>
      </c>
      <c r="L292" s="16">
        <v>753</v>
      </c>
      <c r="M292" s="12"/>
      <c r="N292" s="12"/>
      <c r="O292" s="54">
        <f>K292</f>
        <v>49500</v>
      </c>
      <c r="P292" s="17" t="s">
        <v>745</v>
      </c>
      <c r="Q292" s="35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s="3" customFormat="1" ht="19.5" customHeight="1">
      <c r="A293" s="10">
        <f t="shared" si="14"/>
        <v>289</v>
      </c>
      <c r="B293" s="11" t="s">
        <v>306</v>
      </c>
      <c r="C293" s="12" t="s">
        <v>292</v>
      </c>
      <c r="D293" s="13" t="s">
        <v>291</v>
      </c>
      <c r="E293" s="12"/>
      <c r="F293" s="12"/>
      <c r="G293" s="12">
        <v>63800</v>
      </c>
      <c r="H293" s="2">
        <v>621</v>
      </c>
      <c r="I293" s="12">
        <v>50050</v>
      </c>
      <c r="J293" s="15">
        <v>730</v>
      </c>
      <c r="K293" s="12">
        <v>63800</v>
      </c>
      <c r="L293" s="16">
        <v>753</v>
      </c>
      <c r="M293" s="12"/>
      <c r="N293" s="12"/>
      <c r="O293" s="54">
        <f t="shared" ref="O293:O307" si="17">K293</f>
        <v>63800</v>
      </c>
      <c r="P293" s="17" t="s">
        <v>745</v>
      </c>
      <c r="Q293" s="35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s="3" customFormat="1" ht="19.5" customHeight="1">
      <c r="A294" s="10">
        <f t="shared" si="14"/>
        <v>290</v>
      </c>
      <c r="B294" s="11" t="s">
        <v>306</v>
      </c>
      <c r="C294" s="12" t="s">
        <v>307</v>
      </c>
      <c r="D294" s="13" t="s">
        <v>291</v>
      </c>
      <c r="E294" s="12"/>
      <c r="F294" s="12"/>
      <c r="G294" s="12">
        <v>82000</v>
      </c>
      <c r="H294" s="2">
        <v>621</v>
      </c>
      <c r="I294" s="12">
        <v>65450</v>
      </c>
      <c r="J294" s="15">
        <v>730</v>
      </c>
      <c r="K294" s="12">
        <v>82000</v>
      </c>
      <c r="L294" s="16">
        <v>753</v>
      </c>
      <c r="M294" s="12"/>
      <c r="N294" s="12"/>
      <c r="O294" s="54">
        <f t="shared" si="17"/>
        <v>82000</v>
      </c>
      <c r="P294" s="17" t="s">
        <v>745</v>
      </c>
      <c r="Q294" s="35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s="3" customFormat="1" ht="19.5" customHeight="1">
      <c r="A295" s="10">
        <f t="shared" si="14"/>
        <v>291</v>
      </c>
      <c r="B295" s="11" t="s">
        <v>306</v>
      </c>
      <c r="C295" s="12" t="s">
        <v>293</v>
      </c>
      <c r="D295" s="13" t="s">
        <v>291</v>
      </c>
      <c r="E295" s="12"/>
      <c r="F295" s="12"/>
      <c r="G295" s="12">
        <v>100100</v>
      </c>
      <c r="H295" s="2">
        <v>621</v>
      </c>
      <c r="I295" s="12">
        <v>79750</v>
      </c>
      <c r="J295" s="15">
        <v>730</v>
      </c>
      <c r="K295" s="12">
        <v>100100</v>
      </c>
      <c r="L295" s="16">
        <v>753</v>
      </c>
      <c r="M295" s="12"/>
      <c r="N295" s="12"/>
      <c r="O295" s="54">
        <f t="shared" si="17"/>
        <v>100100</v>
      </c>
      <c r="P295" s="17" t="s">
        <v>745</v>
      </c>
      <c r="Q295" s="35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s="3" customFormat="1" ht="19.5" customHeight="1">
      <c r="A296" s="10">
        <f t="shared" si="14"/>
        <v>292</v>
      </c>
      <c r="B296" s="11" t="s">
        <v>306</v>
      </c>
      <c r="C296" s="12" t="s">
        <v>294</v>
      </c>
      <c r="D296" s="13" t="s">
        <v>291</v>
      </c>
      <c r="E296" s="12"/>
      <c r="F296" s="12"/>
      <c r="G296" s="12">
        <v>115800</v>
      </c>
      <c r="H296" s="2">
        <v>621</v>
      </c>
      <c r="I296" s="12">
        <v>91850</v>
      </c>
      <c r="J296" s="15">
        <v>730</v>
      </c>
      <c r="K296" s="12">
        <v>115800</v>
      </c>
      <c r="L296" s="16">
        <v>753</v>
      </c>
      <c r="M296" s="12"/>
      <c r="N296" s="12"/>
      <c r="O296" s="54">
        <f t="shared" si="17"/>
        <v>115800</v>
      </c>
      <c r="P296" s="17" t="s">
        <v>745</v>
      </c>
      <c r="Q296" s="35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s="3" customFormat="1" ht="19.5" customHeight="1">
      <c r="A297" s="10">
        <f t="shared" si="14"/>
        <v>293</v>
      </c>
      <c r="B297" s="11" t="s">
        <v>306</v>
      </c>
      <c r="C297" s="12" t="s">
        <v>295</v>
      </c>
      <c r="D297" s="13" t="s">
        <v>291</v>
      </c>
      <c r="E297" s="12"/>
      <c r="F297" s="12"/>
      <c r="G297" s="12">
        <v>160000</v>
      </c>
      <c r="H297" s="2">
        <v>621</v>
      </c>
      <c r="I297" s="12">
        <v>125950</v>
      </c>
      <c r="J297" s="15">
        <v>730</v>
      </c>
      <c r="K297" s="12">
        <v>160000</v>
      </c>
      <c r="L297" s="16">
        <v>753</v>
      </c>
      <c r="M297" s="12"/>
      <c r="N297" s="12"/>
      <c r="O297" s="54">
        <f t="shared" si="17"/>
        <v>160000</v>
      </c>
      <c r="P297" s="17" t="s">
        <v>745</v>
      </c>
      <c r="Q297" s="35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s="3" customFormat="1" ht="19.5" customHeight="1">
      <c r="A298" s="10">
        <f t="shared" si="14"/>
        <v>294</v>
      </c>
      <c r="B298" s="11" t="s">
        <v>306</v>
      </c>
      <c r="C298" s="12" t="s">
        <v>296</v>
      </c>
      <c r="D298" s="13" t="s">
        <v>291</v>
      </c>
      <c r="E298" s="12"/>
      <c r="F298" s="12"/>
      <c r="G298" s="12">
        <v>187300</v>
      </c>
      <c r="H298" s="2">
        <v>621</v>
      </c>
      <c r="I298" s="12">
        <v>148500</v>
      </c>
      <c r="J298" s="15">
        <v>730</v>
      </c>
      <c r="K298" s="12">
        <v>187300</v>
      </c>
      <c r="L298" s="16">
        <v>753</v>
      </c>
      <c r="M298" s="12"/>
      <c r="N298" s="12"/>
      <c r="O298" s="54">
        <f t="shared" si="17"/>
        <v>187300</v>
      </c>
      <c r="P298" s="17" t="s">
        <v>745</v>
      </c>
      <c r="Q298" s="35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s="3" customFormat="1" ht="19.5" customHeight="1">
      <c r="A299" s="10">
        <f t="shared" si="14"/>
        <v>295</v>
      </c>
      <c r="B299" s="11" t="s">
        <v>306</v>
      </c>
      <c r="C299" s="12" t="s">
        <v>297</v>
      </c>
      <c r="D299" s="13" t="s">
        <v>291</v>
      </c>
      <c r="E299" s="12"/>
      <c r="F299" s="12"/>
      <c r="G299" s="12">
        <v>267900</v>
      </c>
      <c r="H299" s="2">
        <v>621</v>
      </c>
      <c r="I299" s="12">
        <v>209000</v>
      </c>
      <c r="J299" s="15">
        <v>730</v>
      </c>
      <c r="K299" s="12">
        <v>267900</v>
      </c>
      <c r="L299" s="16">
        <v>753</v>
      </c>
      <c r="M299" s="12"/>
      <c r="N299" s="12"/>
      <c r="O299" s="54">
        <f t="shared" si="17"/>
        <v>267900</v>
      </c>
      <c r="P299" s="17" t="s">
        <v>745</v>
      </c>
      <c r="Q299" s="35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s="3" customFormat="1" ht="19.5" customHeight="1">
      <c r="A300" s="10">
        <f t="shared" si="14"/>
        <v>296</v>
      </c>
      <c r="B300" s="11" t="s">
        <v>306</v>
      </c>
      <c r="C300" s="12" t="s">
        <v>298</v>
      </c>
      <c r="D300" s="13" t="s">
        <v>291</v>
      </c>
      <c r="E300" s="12"/>
      <c r="F300" s="12"/>
      <c r="G300" s="12">
        <v>304300</v>
      </c>
      <c r="H300" s="2">
        <v>621</v>
      </c>
      <c r="I300" s="12">
        <v>242000</v>
      </c>
      <c r="J300" s="15">
        <v>730</v>
      </c>
      <c r="K300" s="12">
        <v>304300</v>
      </c>
      <c r="L300" s="16">
        <v>753</v>
      </c>
      <c r="M300" s="12"/>
      <c r="N300" s="12"/>
      <c r="O300" s="54">
        <f t="shared" si="17"/>
        <v>304300</v>
      </c>
      <c r="P300" s="17" t="s">
        <v>745</v>
      </c>
      <c r="Q300" s="35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s="3" customFormat="1" ht="19.5" customHeight="1">
      <c r="A301" s="10">
        <f t="shared" si="14"/>
        <v>297</v>
      </c>
      <c r="B301" s="11" t="s">
        <v>306</v>
      </c>
      <c r="C301" s="12" t="s">
        <v>299</v>
      </c>
      <c r="D301" s="13" t="s">
        <v>291</v>
      </c>
      <c r="E301" s="12"/>
      <c r="F301" s="12"/>
      <c r="G301" s="12">
        <v>379700</v>
      </c>
      <c r="H301" s="2">
        <v>621</v>
      </c>
      <c r="I301" s="12">
        <v>301950</v>
      </c>
      <c r="J301" s="15">
        <v>730</v>
      </c>
      <c r="K301" s="12">
        <v>379700</v>
      </c>
      <c r="L301" s="16">
        <v>753</v>
      </c>
      <c r="M301" s="12"/>
      <c r="N301" s="12"/>
      <c r="O301" s="54">
        <f t="shared" si="17"/>
        <v>379700</v>
      </c>
      <c r="P301" s="17" t="s">
        <v>745</v>
      </c>
      <c r="Q301" s="35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s="3" customFormat="1" ht="19.5" customHeight="1">
      <c r="A302" s="10">
        <f t="shared" si="14"/>
        <v>298</v>
      </c>
      <c r="B302" s="11" t="s">
        <v>306</v>
      </c>
      <c r="C302" s="12" t="s">
        <v>300</v>
      </c>
      <c r="D302" s="13" t="s">
        <v>291</v>
      </c>
      <c r="E302" s="12"/>
      <c r="F302" s="12"/>
      <c r="G302" s="12">
        <v>576000</v>
      </c>
      <c r="H302" s="2">
        <v>621</v>
      </c>
      <c r="I302" s="12">
        <v>455400</v>
      </c>
      <c r="J302" s="15">
        <v>730</v>
      </c>
      <c r="K302" s="12">
        <v>576000</v>
      </c>
      <c r="L302" s="16">
        <v>753</v>
      </c>
      <c r="M302" s="12"/>
      <c r="N302" s="12"/>
      <c r="O302" s="54">
        <f t="shared" si="17"/>
        <v>576000</v>
      </c>
      <c r="P302" s="17" t="s">
        <v>745</v>
      </c>
      <c r="Q302" s="35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s="3" customFormat="1" ht="19.5" customHeight="1">
      <c r="A303" s="10">
        <f t="shared" si="14"/>
        <v>299</v>
      </c>
      <c r="B303" s="11" t="s">
        <v>306</v>
      </c>
      <c r="C303" s="12" t="s">
        <v>301</v>
      </c>
      <c r="D303" s="13" t="s">
        <v>291</v>
      </c>
      <c r="E303" s="12"/>
      <c r="F303" s="12"/>
      <c r="G303" s="12">
        <v>713800</v>
      </c>
      <c r="H303" s="2">
        <v>621</v>
      </c>
      <c r="I303" s="12"/>
      <c r="J303" s="15"/>
      <c r="K303" s="12">
        <v>713800</v>
      </c>
      <c r="L303" s="16">
        <v>753</v>
      </c>
      <c r="M303" s="12"/>
      <c r="N303" s="12"/>
      <c r="O303" s="54">
        <f t="shared" si="17"/>
        <v>713800</v>
      </c>
      <c r="P303" s="17" t="s">
        <v>745</v>
      </c>
      <c r="Q303" s="35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s="3" customFormat="1" ht="19.5" customHeight="1">
      <c r="A304" s="10">
        <f t="shared" si="14"/>
        <v>300</v>
      </c>
      <c r="B304" s="11" t="s">
        <v>306</v>
      </c>
      <c r="C304" s="12" t="s">
        <v>302</v>
      </c>
      <c r="D304" s="13" t="s">
        <v>291</v>
      </c>
      <c r="E304" s="12"/>
      <c r="F304" s="12"/>
      <c r="G304" s="12">
        <v>777500</v>
      </c>
      <c r="H304" s="2">
        <v>621</v>
      </c>
      <c r="I304" s="12"/>
      <c r="J304" s="15"/>
      <c r="K304" s="12">
        <v>777500</v>
      </c>
      <c r="L304" s="16">
        <v>753</v>
      </c>
      <c r="M304" s="12"/>
      <c r="N304" s="12"/>
      <c r="O304" s="54">
        <f t="shared" si="17"/>
        <v>777500</v>
      </c>
      <c r="P304" s="17" t="s">
        <v>745</v>
      </c>
      <c r="Q304" s="35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s="3" customFormat="1" ht="19.5" customHeight="1">
      <c r="A305" s="10">
        <f t="shared" si="14"/>
        <v>301</v>
      </c>
      <c r="B305" s="11" t="s">
        <v>306</v>
      </c>
      <c r="C305" s="12" t="s">
        <v>303</v>
      </c>
      <c r="D305" s="13" t="s">
        <v>291</v>
      </c>
      <c r="E305" s="12"/>
      <c r="F305" s="12"/>
      <c r="G305" s="12">
        <v>1005000</v>
      </c>
      <c r="H305" s="2">
        <v>621</v>
      </c>
      <c r="I305" s="12"/>
      <c r="J305" s="15"/>
      <c r="K305" s="12">
        <v>1005000</v>
      </c>
      <c r="L305" s="16">
        <v>753</v>
      </c>
      <c r="M305" s="12"/>
      <c r="N305" s="12"/>
      <c r="O305" s="54">
        <f t="shared" si="17"/>
        <v>1005000</v>
      </c>
      <c r="P305" s="17" t="s">
        <v>745</v>
      </c>
      <c r="Q305" s="35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s="3" customFormat="1" ht="19.5" customHeight="1">
      <c r="A306" s="10">
        <f t="shared" si="14"/>
        <v>302</v>
      </c>
      <c r="B306" s="11" t="s">
        <v>306</v>
      </c>
      <c r="C306" s="12" t="s">
        <v>304</v>
      </c>
      <c r="D306" s="13" t="s">
        <v>291</v>
      </c>
      <c r="E306" s="12"/>
      <c r="F306" s="12"/>
      <c r="G306" s="12">
        <v>1193500</v>
      </c>
      <c r="H306" s="2">
        <v>621</v>
      </c>
      <c r="I306" s="12"/>
      <c r="J306" s="15"/>
      <c r="K306" s="12">
        <v>1193500</v>
      </c>
      <c r="L306" s="16">
        <v>753</v>
      </c>
      <c r="M306" s="12"/>
      <c r="N306" s="12"/>
      <c r="O306" s="54">
        <f t="shared" si="17"/>
        <v>1193500</v>
      </c>
      <c r="P306" s="17" t="s">
        <v>745</v>
      </c>
      <c r="Q306" s="35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s="3" customFormat="1" ht="19.5" customHeight="1">
      <c r="A307" s="10">
        <f t="shared" si="14"/>
        <v>303</v>
      </c>
      <c r="B307" s="11" t="s">
        <v>306</v>
      </c>
      <c r="C307" s="12" t="s">
        <v>305</v>
      </c>
      <c r="D307" s="13" t="s">
        <v>291</v>
      </c>
      <c r="E307" s="12"/>
      <c r="F307" s="12"/>
      <c r="G307" s="12">
        <v>1375500</v>
      </c>
      <c r="H307" s="2">
        <v>621</v>
      </c>
      <c r="I307" s="12"/>
      <c r="J307" s="15"/>
      <c r="K307" s="12">
        <v>1375500</v>
      </c>
      <c r="L307" s="16">
        <v>753</v>
      </c>
      <c r="M307" s="12"/>
      <c r="N307" s="12"/>
      <c r="O307" s="54">
        <f t="shared" si="17"/>
        <v>1375500</v>
      </c>
      <c r="P307" s="17" t="s">
        <v>745</v>
      </c>
      <c r="Q307" s="35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s="3" customFormat="1" ht="19.5" customHeight="1">
      <c r="A308" s="10">
        <f t="shared" si="14"/>
        <v>304</v>
      </c>
      <c r="B308" s="11" t="s">
        <v>308</v>
      </c>
      <c r="C308" s="12" t="s">
        <v>290</v>
      </c>
      <c r="D308" s="13" t="s">
        <v>291</v>
      </c>
      <c r="E308" s="12"/>
      <c r="F308" s="12"/>
      <c r="G308" s="12">
        <v>8910</v>
      </c>
      <c r="H308" s="2">
        <v>541</v>
      </c>
      <c r="I308" s="12">
        <v>8910</v>
      </c>
      <c r="J308" s="15">
        <v>709</v>
      </c>
      <c r="K308" s="12">
        <v>8910</v>
      </c>
      <c r="L308" s="16">
        <v>737</v>
      </c>
      <c r="M308" s="12"/>
      <c r="N308" s="12"/>
      <c r="O308" s="54">
        <f t="shared" ref="O308:O376" si="18">MIN(M308,K308,I308,G308,E308)</f>
        <v>8910</v>
      </c>
      <c r="P308" s="17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s="3" customFormat="1" ht="19.5" customHeight="1">
      <c r="A309" s="10">
        <f t="shared" si="14"/>
        <v>305</v>
      </c>
      <c r="B309" s="11" t="s">
        <v>308</v>
      </c>
      <c r="C309" s="12" t="s">
        <v>292</v>
      </c>
      <c r="D309" s="13" t="s">
        <v>291</v>
      </c>
      <c r="E309" s="12"/>
      <c r="F309" s="12"/>
      <c r="G309" s="12">
        <v>14360</v>
      </c>
      <c r="H309" s="2">
        <v>541</v>
      </c>
      <c r="I309" s="12">
        <v>14360</v>
      </c>
      <c r="J309" s="15">
        <v>709</v>
      </c>
      <c r="K309" s="12">
        <v>14360</v>
      </c>
      <c r="L309" s="16">
        <v>737</v>
      </c>
      <c r="M309" s="12"/>
      <c r="N309" s="12"/>
      <c r="O309" s="54">
        <f t="shared" si="18"/>
        <v>14360</v>
      </c>
      <c r="P309" s="17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s="3" customFormat="1" ht="19.5" customHeight="1">
      <c r="A310" s="10">
        <f t="shared" si="14"/>
        <v>306</v>
      </c>
      <c r="B310" s="11" t="s">
        <v>308</v>
      </c>
      <c r="C310" s="12" t="s">
        <v>307</v>
      </c>
      <c r="D310" s="13" t="s">
        <v>291</v>
      </c>
      <c r="E310" s="12"/>
      <c r="F310" s="12"/>
      <c r="G310" s="12">
        <v>15530</v>
      </c>
      <c r="H310" s="2">
        <v>541</v>
      </c>
      <c r="I310" s="12">
        <v>15530</v>
      </c>
      <c r="J310" s="15">
        <v>709</v>
      </c>
      <c r="K310" s="12">
        <v>15530</v>
      </c>
      <c r="L310" s="16">
        <v>737</v>
      </c>
      <c r="M310" s="12"/>
      <c r="N310" s="12"/>
      <c r="O310" s="54">
        <f t="shared" si="18"/>
        <v>15530</v>
      </c>
      <c r="P310" s="17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s="3" customFormat="1" ht="19.5" customHeight="1">
      <c r="A311" s="10">
        <f t="shared" si="14"/>
        <v>307</v>
      </c>
      <c r="B311" s="11" t="s">
        <v>308</v>
      </c>
      <c r="C311" s="12" t="s">
        <v>293</v>
      </c>
      <c r="D311" s="13" t="s">
        <v>291</v>
      </c>
      <c r="E311" s="12"/>
      <c r="F311" s="12"/>
      <c r="G311" s="12">
        <v>24280</v>
      </c>
      <c r="H311" s="2">
        <v>541</v>
      </c>
      <c r="I311" s="12">
        <v>24280</v>
      </c>
      <c r="J311" s="15">
        <v>709</v>
      </c>
      <c r="K311" s="12">
        <v>24280</v>
      </c>
      <c r="L311" s="16">
        <v>737</v>
      </c>
      <c r="M311" s="12"/>
      <c r="N311" s="12"/>
      <c r="O311" s="54">
        <f t="shared" si="18"/>
        <v>24280</v>
      </c>
      <c r="P311" s="17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s="3" customFormat="1" ht="19.5" customHeight="1">
      <c r="A312" s="10">
        <f t="shared" si="14"/>
        <v>308</v>
      </c>
      <c r="B312" s="11" t="s">
        <v>308</v>
      </c>
      <c r="C312" s="12" t="s">
        <v>294</v>
      </c>
      <c r="D312" s="13" t="s">
        <v>291</v>
      </c>
      <c r="E312" s="12"/>
      <c r="F312" s="12"/>
      <c r="G312" s="12">
        <v>25120</v>
      </c>
      <c r="H312" s="2">
        <v>541</v>
      </c>
      <c r="I312" s="12">
        <v>25120</v>
      </c>
      <c r="J312" s="15">
        <v>709</v>
      </c>
      <c r="K312" s="12">
        <v>25120</v>
      </c>
      <c r="L312" s="16">
        <v>737</v>
      </c>
      <c r="M312" s="12"/>
      <c r="N312" s="12"/>
      <c r="O312" s="54">
        <f t="shared" si="18"/>
        <v>25120</v>
      </c>
      <c r="P312" s="17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s="3" customFormat="1" ht="19.5" customHeight="1">
      <c r="A313" s="10">
        <f t="shared" si="14"/>
        <v>309</v>
      </c>
      <c r="B313" s="11" t="s">
        <v>308</v>
      </c>
      <c r="C313" s="12" t="s">
        <v>295</v>
      </c>
      <c r="D313" s="13" t="s">
        <v>291</v>
      </c>
      <c r="E313" s="12"/>
      <c r="F313" s="12"/>
      <c r="G313" s="12">
        <v>31720</v>
      </c>
      <c r="H313" s="2">
        <v>541</v>
      </c>
      <c r="I313" s="12">
        <v>31720</v>
      </c>
      <c r="J313" s="15">
        <v>709</v>
      </c>
      <c r="K313" s="12">
        <v>31720</v>
      </c>
      <c r="L313" s="16">
        <v>737</v>
      </c>
      <c r="M313" s="12"/>
      <c r="N313" s="12"/>
      <c r="O313" s="54">
        <f t="shared" si="18"/>
        <v>31720</v>
      </c>
      <c r="P313" s="17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s="3" customFormat="1" ht="19.5" customHeight="1">
      <c r="A314" s="10">
        <f t="shared" si="14"/>
        <v>310</v>
      </c>
      <c r="B314" s="11" t="s">
        <v>308</v>
      </c>
      <c r="C314" s="12" t="s">
        <v>296</v>
      </c>
      <c r="D314" s="13" t="s">
        <v>291</v>
      </c>
      <c r="E314" s="12"/>
      <c r="F314" s="12"/>
      <c r="G314" s="12">
        <v>47540</v>
      </c>
      <c r="H314" s="2">
        <v>541</v>
      </c>
      <c r="I314" s="12">
        <v>47540</v>
      </c>
      <c r="J314" s="15">
        <v>709</v>
      </c>
      <c r="K314" s="12">
        <v>47540</v>
      </c>
      <c r="L314" s="16">
        <v>737</v>
      </c>
      <c r="M314" s="12"/>
      <c r="N314" s="12"/>
      <c r="O314" s="54">
        <f t="shared" si="18"/>
        <v>47540</v>
      </c>
      <c r="P314" s="17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s="3" customFormat="1" ht="19.5" customHeight="1">
      <c r="A315" s="10">
        <f t="shared" si="14"/>
        <v>311</v>
      </c>
      <c r="B315" s="11" t="s">
        <v>308</v>
      </c>
      <c r="C315" s="12" t="s">
        <v>297</v>
      </c>
      <c r="D315" s="13" t="s">
        <v>291</v>
      </c>
      <c r="E315" s="12"/>
      <c r="F315" s="12"/>
      <c r="G315" s="12">
        <v>61570</v>
      </c>
      <c r="H315" s="2">
        <v>541</v>
      </c>
      <c r="I315" s="12">
        <v>61570</v>
      </c>
      <c r="J315" s="15">
        <v>709</v>
      </c>
      <c r="K315" s="12">
        <v>61570</v>
      </c>
      <c r="L315" s="16">
        <v>737</v>
      </c>
      <c r="M315" s="12"/>
      <c r="N315" s="12"/>
      <c r="O315" s="54">
        <f t="shared" si="18"/>
        <v>61570</v>
      </c>
      <c r="P315" s="17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s="3" customFormat="1" ht="19.5" customHeight="1">
      <c r="A316" s="10">
        <f t="shared" si="14"/>
        <v>312</v>
      </c>
      <c r="B316" s="11" t="s">
        <v>308</v>
      </c>
      <c r="C316" s="12" t="s">
        <v>298</v>
      </c>
      <c r="D316" s="13" t="s">
        <v>291</v>
      </c>
      <c r="E316" s="12"/>
      <c r="F316" s="12"/>
      <c r="G316" s="12">
        <v>65350</v>
      </c>
      <c r="H316" s="2">
        <v>541</v>
      </c>
      <c r="I316" s="12">
        <v>65350</v>
      </c>
      <c r="J316" s="15">
        <v>709</v>
      </c>
      <c r="K316" s="12">
        <v>65350</v>
      </c>
      <c r="L316" s="16">
        <v>737</v>
      </c>
      <c r="M316" s="12"/>
      <c r="N316" s="12"/>
      <c r="O316" s="54">
        <f t="shared" si="18"/>
        <v>65350</v>
      </c>
      <c r="P316" s="17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s="3" customFormat="1" ht="19.5" customHeight="1">
      <c r="A317" s="10">
        <f t="shared" si="14"/>
        <v>313</v>
      </c>
      <c r="B317" s="11" t="s">
        <v>308</v>
      </c>
      <c r="C317" s="12" t="s">
        <v>299</v>
      </c>
      <c r="D317" s="13" t="s">
        <v>291</v>
      </c>
      <c r="E317" s="12"/>
      <c r="F317" s="12"/>
      <c r="G317" s="12">
        <v>132500</v>
      </c>
      <c r="H317" s="2">
        <v>541</v>
      </c>
      <c r="I317" s="12">
        <v>132500</v>
      </c>
      <c r="J317" s="15">
        <v>709</v>
      </c>
      <c r="K317" s="12">
        <v>132500</v>
      </c>
      <c r="L317" s="16">
        <v>737</v>
      </c>
      <c r="M317" s="12"/>
      <c r="N317" s="12"/>
      <c r="O317" s="54">
        <f t="shared" si="18"/>
        <v>132500</v>
      </c>
      <c r="P317" s="17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s="3" customFormat="1" ht="19.5" customHeight="1">
      <c r="A318" s="10">
        <f t="shared" si="14"/>
        <v>314</v>
      </c>
      <c r="B318" s="11" t="s">
        <v>308</v>
      </c>
      <c r="C318" s="12" t="s">
        <v>300</v>
      </c>
      <c r="D318" s="13" t="s">
        <v>291</v>
      </c>
      <c r="E318" s="12"/>
      <c r="F318" s="12"/>
      <c r="G318" s="12">
        <v>159750</v>
      </c>
      <c r="H318" s="2">
        <v>541</v>
      </c>
      <c r="I318" s="12">
        <v>159750</v>
      </c>
      <c r="J318" s="15">
        <v>709</v>
      </c>
      <c r="K318" s="12">
        <v>159750</v>
      </c>
      <c r="L318" s="16">
        <v>737</v>
      </c>
      <c r="M318" s="12"/>
      <c r="N318" s="12"/>
      <c r="O318" s="54">
        <f t="shared" si="18"/>
        <v>159750</v>
      </c>
      <c r="P318" s="17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s="3" customFormat="1" ht="19.5" customHeight="1">
      <c r="A319" s="10">
        <f t="shared" si="14"/>
        <v>315</v>
      </c>
      <c r="B319" s="11" t="s">
        <v>308</v>
      </c>
      <c r="C319" s="12" t="s">
        <v>301</v>
      </c>
      <c r="D319" s="13" t="s">
        <v>291</v>
      </c>
      <c r="E319" s="12"/>
      <c r="F319" s="12"/>
      <c r="G319" s="12">
        <v>248440</v>
      </c>
      <c r="H319" s="2">
        <v>541</v>
      </c>
      <c r="I319" s="12">
        <v>248440</v>
      </c>
      <c r="J319" s="15">
        <v>709</v>
      </c>
      <c r="K319" s="12">
        <v>248440</v>
      </c>
      <c r="L319" s="16">
        <v>737</v>
      </c>
      <c r="M319" s="12"/>
      <c r="N319" s="12"/>
      <c r="O319" s="54">
        <f t="shared" si="18"/>
        <v>248440</v>
      </c>
      <c r="P319" s="17"/>
      <c r="R319" s="3" t="s">
        <v>806</v>
      </c>
      <c r="W319" s="3" t="s">
        <v>762</v>
      </c>
      <c r="AA319" s="4"/>
      <c r="AB319" s="4"/>
      <c r="AC319" s="4"/>
      <c r="AD319" s="4"/>
    </row>
    <row r="320" spans="1:30" s="3" customFormat="1" ht="19.5" customHeight="1">
      <c r="A320" s="10">
        <f t="shared" si="14"/>
        <v>316</v>
      </c>
      <c r="B320" s="11" t="s">
        <v>308</v>
      </c>
      <c r="C320" s="12" t="s">
        <v>302</v>
      </c>
      <c r="D320" s="13" t="s">
        <v>291</v>
      </c>
      <c r="E320" s="12"/>
      <c r="F320" s="12"/>
      <c r="G320" s="12">
        <v>294180</v>
      </c>
      <c r="H320" s="2">
        <v>541</v>
      </c>
      <c r="I320" s="12">
        <v>294180</v>
      </c>
      <c r="J320" s="15">
        <v>709</v>
      </c>
      <c r="K320" s="12">
        <v>294180</v>
      </c>
      <c r="L320" s="16">
        <v>737</v>
      </c>
      <c r="M320" s="12"/>
      <c r="N320" s="12"/>
      <c r="O320" s="54">
        <f t="shared" si="18"/>
        <v>294180</v>
      </c>
      <c r="P320" s="17"/>
      <c r="S320" s="50" t="s">
        <v>622</v>
      </c>
      <c r="T320" s="26" t="s">
        <v>621</v>
      </c>
      <c r="U320" s="50" t="s">
        <v>623</v>
      </c>
      <c r="V320" s="50" t="s">
        <v>624</v>
      </c>
      <c r="W320" s="50" t="s">
        <v>622</v>
      </c>
      <c r="X320" s="26" t="s">
        <v>621</v>
      </c>
      <c r="Y320" s="50" t="s">
        <v>623</v>
      </c>
      <c r="Z320" s="50" t="s">
        <v>624</v>
      </c>
      <c r="AA320" s="4"/>
      <c r="AC320" s="4"/>
      <c r="AD320" s="4"/>
    </row>
    <row r="321" spans="1:31" s="3" customFormat="1" ht="19.5" customHeight="1">
      <c r="A321" s="10">
        <f t="shared" si="14"/>
        <v>317</v>
      </c>
      <c r="B321" s="11" t="s">
        <v>308</v>
      </c>
      <c r="C321" s="12" t="s">
        <v>303</v>
      </c>
      <c r="D321" s="13" t="s">
        <v>291</v>
      </c>
      <c r="E321" s="12"/>
      <c r="F321" s="12"/>
      <c r="G321" s="12">
        <v>390510</v>
      </c>
      <c r="H321" s="2">
        <v>541</v>
      </c>
      <c r="I321" s="12">
        <v>390510</v>
      </c>
      <c r="J321" s="15">
        <v>709</v>
      </c>
      <c r="K321" s="12">
        <v>390510</v>
      </c>
      <c r="L321" s="16">
        <v>737</v>
      </c>
      <c r="M321" s="12"/>
      <c r="N321" s="12"/>
      <c r="O321" s="54">
        <f t="shared" si="18"/>
        <v>390510</v>
      </c>
      <c r="P321" s="17"/>
      <c r="R321" s="12" t="s">
        <v>692</v>
      </c>
      <c r="S321" s="4">
        <v>269640</v>
      </c>
      <c r="T321" s="4">
        <v>51540</v>
      </c>
      <c r="U321" s="4">
        <f t="shared" ref="U321:U326" si="19">S321*6</f>
        <v>1617840</v>
      </c>
      <c r="V321" s="4">
        <f t="shared" ref="V321:V333" si="20">U321+T321</f>
        <v>1669380</v>
      </c>
      <c r="W321" s="4">
        <v>311120</v>
      </c>
      <c r="X321" s="4">
        <v>62420</v>
      </c>
      <c r="Y321" s="4">
        <f>W321*6</f>
        <v>1866720</v>
      </c>
      <c r="Z321" s="4">
        <f t="shared" ref="Z321:Z333" si="21">Y321+X321</f>
        <v>1929140</v>
      </c>
      <c r="AA321" s="4"/>
      <c r="AC321" s="4"/>
      <c r="AD321" s="4"/>
    </row>
    <row r="322" spans="1:31" s="3" customFormat="1" ht="19.5" customHeight="1">
      <c r="A322" s="10">
        <f t="shared" si="14"/>
        <v>318</v>
      </c>
      <c r="B322" s="11" t="s">
        <v>308</v>
      </c>
      <c r="C322" s="12" t="s">
        <v>304</v>
      </c>
      <c r="D322" s="13" t="s">
        <v>291</v>
      </c>
      <c r="E322" s="12"/>
      <c r="F322" s="12"/>
      <c r="G322" s="12">
        <v>452850</v>
      </c>
      <c r="H322" s="2">
        <v>541</v>
      </c>
      <c r="I322" s="12">
        <v>452850</v>
      </c>
      <c r="J322" s="15">
        <v>709</v>
      </c>
      <c r="K322" s="12">
        <v>452850</v>
      </c>
      <c r="L322" s="16">
        <v>737</v>
      </c>
      <c r="M322" s="12"/>
      <c r="N322" s="12"/>
      <c r="O322" s="54">
        <f t="shared" si="18"/>
        <v>452850</v>
      </c>
      <c r="P322" s="17"/>
      <c r="R322" s="12" t="s">
        <v>693</v>
      </c>
      <c r="S322" s="4">
        <v>286810</v>
      </c>
      <c r="T322" s="4">
        <v>58740</v>
      </c>
      <c r="U322" s="4">
        <f t="shared" si="19"/>
        <v>1720860</v>
      </c>
      <c r="V322" s="4">
        <f t="shared" si="20"/>
        <v>1779600</v>
      </c>
      <c r="W322" s="4">
        <v>330930</v>
      </c>
      <c r="X322" s="4">
        <v>71130</v>
      </c>
      <c r="Y322" s="4">
        <f t="shared" ref="Y322:Y326" si="22">W322*6</f>
        <v>1985580</v>
      </c>
      <c r="Z322" s="4">
        <f t="shared" si="21"/>
        <v>2056710</v>
      </c>
      <c r="AA322" s="4"/>
      <c r="AC322" s="4"/>
      <c r="AD322" s="4"/>
    </row>
    <row r="323" spans="1:31" s="3" customFormat="1" ht="19.5" customHeight="1">
      <c r="A323" s="10">
        <f t="shared" si="14"/>
        <v>319</v>
      </c>
      <c r="B323" s="11" t="s">
        <v>308</v>
      </c>
      <c r="C323" s="12" t="s">
        <v>305</v>
      </c>
      <c r="D323" s="13" t="s">
        <v>291</v>
      </c>
      <c r="E323" s="12"/>
      <c r="F323" s="12"/>
      <c r="G323" s="12">
        <v>534860</v>
      </c>
      <c r="H323" s="2">
        <v>541</v>
      </c>
      <c r="I323" s="12">
        <v>534860</v>
      </c>
      <c r="J323" s="15">
        <v>709</v>
      </c>
      <c r="K323" s="12">
        <v>534860</v>
      </c>
      <c r="L323" s="16">
        <v>737</v>
      </c>
      <c r="M323" s="12"/>
      <c r="N323" s="12"/>
      <c r="O323" s="54">
        <f t="shared" si="18"/>
        <v>534860</v>
      </c>
      <c r="P323" s="17"/>
      <c r="R323" s="12" t="s">
        <v>694</v>
      </c>
      <c r="S323" s="4">
        <v>329400</v>
      </c>
      <c r="T323" s="4">
        <v>66990</v>
      </c>
      <c r="U323" s="4">
        <f t="shared" si="19"/>
        <v>1976400</v>
      </c>
      <c r="V323" s="4">
        <f t="shared" si="20"/>
        <v>2043390</v>
      </c>
      <c r="W323" s="4">
        <v>380070</v>
      </c>
      <c r="X323" s="4">
        <v>81140</v>
      </c>
      <c r="Y323" s="4">
        <f t="shared" si="22"/>
        <v>2280420</v>
      </c>
      <c r="Z323" s="4">
        <f t="shared" si="21"/>
        <v>2361560</v>
      </c>
      <c r="AA323" s="4"/>
      <c r="AC323" s="4"/>
      <c r="AD323" s="4"/>
    </row>
    <row r="324" spans="1:31" s="3" customFormat="1" ht="19.5" customHeight="1">
      <c r="A324" s="10">
        <f t="shared" si="14"/>
        <v>320</v>
      </c>
      <c r="B324" s="11" t="s">
        <v>308</v>
      </c>
      <c r="C324" s="12" t="s">
        <v>309</v>
      </c>
      <c r="D324" s="13" t="s">
        <v>291</v>
      </c>
      <c r="E324" s="12"/>
      <c r="F324" s="12"/>
      <c r="G324" s="12"/>
      <c r="H324" s="2"/>
      <c r="I324" s="12"/>
      <c r="J324" s="15"/>
      <c r="K324" s="12"/>
      <c r="L324" s="16"/>
      <c r="M324" s="12"/>
      <c r="N324" s="12"/>
      <c r="O324" s="54">
        <f t="shared" si="18"/>
        <v>0</v>
      </c>
      <c r="P324" s="17" t="s">
        <v>556</v>
      </c>
      <c r="R324" s="12" t="s">
        <v>695</v>
      </c>
      <c r="S324" s="4">
        <v>370280</v>
      </c>
      <c r="T324" s="4">
        <f>(T323+T325)/2</f>
        <v>71845</v>
      </c>
      <c r="U324" s="4">
        <f t="shared" si="19"/>
        <v>2221680</v>
      </c>
      <c r="V324" s="4">
        <f t="shared" si="20"/>
        <v>2293525</v>
      </c>
      <c r="W324" s="4">
        <v>427250</v>
      </c>
      <c r="X324" s="4">
        <f>(X323+X325)/2</f>
        <v>87020</v>
      </c>
      <c r="Y324" s="4">
        <f t="shared" si="22"/>
        <v>2563500</v>
      </c>
      <c r="Z324" s="4">
        <f t="shared" si="21"/>
        <v>2650520</v>
      </c>
      <c r="AA324" s="4"/>
      <c r="AC324" s="4"/>
      <c r="AD324" s="4"/>
    </row>
    <row r="325" spans="1:31" s="3" customFormat="1" ht="19.5" customHeight="1">
      <c r="A325" s="10">
        <f t="shared" si="14"/>
        <v>321</v>
      </c>
      <c r="B325" s="11" t="s">
        <v>614</v>
      </c>
      <c r="C325" s="12" t="s">
        <v>692</v>
      </c>
      <c r="D325" s="13" t="s">
        <v>613</v>
      </c>
      <c r="E325" s="12"/>
      <c r="F325" s="12"/>
      <c r="G325" s="12">
        <f>Z321</f>
        <v>1929140</v>
      </c>
      <c r="H325" s="2">
        <v>535</v>
      </c>
      <c r="I325" s="12">
        <f>Z321</f>
        <v>1929140</v>
      </c>
      <c r="J325" s="15">
        <v>696</v>
      </c>
      <c r="K325" s="12">
        <f>V321</f>
        <v>1669380</v>
      </c>
      <c r="L325" s="16">
        <v>726</v>
      </c>
      <c r="M325" s="12"/>
      <c r="N325" s="12"/>
      <c r="O325" s="54">
        <f>MIN(M325,K325,I325,G325,E325)</f>
        <v>1669380</v>
      </c>
      <c r="P325" s="17"/>
      <c r="R325" s="12" t="s">
        <v>696</v>
      </c>
      <c r="S325" s="4">
        <v>411080</v>
      </c>
      <c r="T325" s="4">
        <v>76700</v>
      </c>
      <c r="U325" s="4">
        <f t="shared" si="19"/>
        <v>2466480</v>
      </c>
      <c r="V325" s="4">
        <f t="shared" si="20"/>
        <v>2543180</v>
      </c>
      <c r="W325" s="4">
        <v>474320</v>
      </c>
      <c r="X325" s="4">
        <v>92900</v>
      </c>
      <c r="Y325" s="4">
        <f t="shared" si="22"/>
        <v>2845920</v>
      </c>
      <c r="Z325" s="4">
        <f t="shared" si="21"/>
        <v>2938820</v>
      </c>
      <c r="AA325" s="4"/>
      <c r="AC325" s="4"/>
      <c r="AD325" s="4"/>
      <c r="AE325" s="4"/>
    </row>
    <row r="326" spans="1:31" s="3" customFormat="1" ht="19.5" customHeight="1">
      <c r="A326" s="10">
        <f t="shared" si="14"/>
        <v>322</v>
      </c>
      <c r="B326" s="11" t="s">
        <v>614</v>
      </c>
      <c r="C326" s="12" t="s">
        <v>693</v>
      </c>
      <c r="D326" s="13" t="s">
        <v>613</v>
      </c>
      <c r="E326" s="12"/>
      <c r="F326" s="12"/>
      <c r="G326" s="12">
        <f t="shared" ref="G326:G337" si="23">Z322</f>
        <v>2056710</v>
      </c>
      <c r="H326" s="2">
        <v>535</v>
      </c>
      <c r="I326" s="12">
        <f t="shared" ref="I326:I337" si="24">Z322</f>
        <v>2056710</v>
      </c>
      <c r="J326" s="15">
        <v>696</v>
      </c>
      <c r="K326" s="12">
        <f t="shared" ref="K326:K337" si="25">V322</f>
        <v>1779600</v>
      </c>
      <c r="L326" s="16">
        <v>726</v>
      </c>
      <c r="M326" s="12"/>
      <c r="N326" s="12"/>
      <c r="O326" s="54">
        <f>MIN(M326,K326,I326,G326,E326)</f>
        <v>1779600</v>
      </c>
      <c r="P326" s="17"/>
      <c r="R326" s="12" t="s">
        <v>697</v>
      </c>
      <c r="S326" s="4">
        <v>491690</v>
      </c>
      <c r="T326" s="4">
        <v>95030</v>
      </c>
      <c r="U326" s="4">
        <f t="shared" si="19"/>
        <v>2950140</v>
      </c>
      <c r="V326" s="4">
        <f t="shared" si="20"/>
        <v>3045170</v>
      </c>
      <c r="W326" s="4">
        <v>567330</v>
      </c>
      <c r="X326" s="4">
        <v>115110</v>
      </c>
      <c r="Y326" s="4">
        <f t="shared" si="22"/>
        <v>3403980</v>
      </c>
      <c r="Z326" s="4">
        <f t="shared" si="21"/>
        <v>3519090</v>
      </c>
      <c r="AA326" s="4"/>
      <c r="AC326" s="4"/>
      <c r="AD326" s="4"/>
      <c r="AE326" s="4"/>
    </row>
    <row r="327" spans="1:31" s="3" customFormat="1" ht="19.5" customHeight="1">
      <c r="A327" s="10">
        <f t="shared" si="14"/>
        <v>323</v>
      </c>
      <c r="B327" s="11" t="s">
        <v>614</v>
      </c>
      <c r="C327" s="12" t="s">
        <v>694</v>
      </c>
      <c r="D327" s="13" t="s">
        <v>613</v>
      </c>
      <c r="E327" s="12"/>
      <c r="F327" s="12"/>
      <c r="G327" s="12">
        <f t="shared" si="23"/>
        <v>2361560</v>
      </c>
      <c r="H327" s="2">
        <v>535</v>
      </c>
      <c r="I327" s="12">
        <f t="shared" si="24"/>
        <v>2361560</v>
      </c>
      <c r="J327" s="15">
        <v>696</v>
      </c>
      <c r="K327" s="12">
        <f t="shared" si="25"/>
        <v>2043390</v>
      </c>
      <c r="L327" s="16">
        <v>726</v>
      </c>
      <c r="M327" s="12"/>
      <c r="N327" s="12"/>
      <c r="O327" s="54">
        <f>MIN(M327,K327,I327,G327,E327)</f>
        <v>2043390</v>
      </c>
      <c r="P327" s="17"/>
      <c r="R327" s="12" t="s">
        <v>698</v>
      </c>
      <c r="S327" s="4">
        <v>550200</v>
      </c>
      <c r="T327" s="4">
        <v>98490</v>
      </c>
      <c r="U327" s="4">
        <f t="shared" ref="U327:U333" si="26">S327*6.1</f>
        <v>3356220</v>
      </c>
      <c r="V327" s="4">
        <f t="shared" si="20"/>
        <v>3454710</v>
      </c>
      <c r="W327" s="4">
        <v>634850</v>
      </c>
      <c r="X327" s="4">
        <v>119300</v>
      </c>
      <c r="Y327" s="4">
        <f t="shared" ref="Y327:Y333" si="27">W327*6.1</f>
        <v>3872585</v>
      </c>
      <c r="Z327" s="4">
        <f t="shared" si="21"/>
        <v>3991885</v>
      </c>
      <c r="AA327" s="4"/>
      <c r="AC327" s="4"/>
      <c r="AD327" s="4"/>
      <c r="AE327" s="4"/>
    </row>
    <row r="328" spans="1:31" s="3" customFormat="1" ht="19.5" customHeight="1">
      <c r="A328" s="10">
        <f t="shared" si="14"/>
        <v>324</v>
      </c>
      <c r="B328" s="11" t="s">
        <v>614</v>
      </c>
      <c r="C328" s="12" t="s">
        <v>695</v>
      </c>
      <c r="D328" s="13" t="s">
        <v>613</v>
      </c>
      <c r="E328" s="12"/>
      <c r="F328" s="12"/>
      <c r="G328" s="12">
        <f t="shared" si="23"/>
        <v>2650520</v>
      </c>
      <c r="H328" s="2">
        <v>535</v>
      </c>
      <c r="I328" s="12">
        <f t="shared" si="24"/>
        <v>2650520</v>
      </c>
      <c r="J328" s="15">
        <v>696</v>
      </c>
      <c r="K328" s="12">
        <f t="shared" si="25"/>
        <v>2293525</v>
      </c>
      <c r="L328" s="16">
        <v>726</v>
      </c>
      <c r="M328" s="12"/>
      <c r="N328" s="12"/>
      <c r="O328" s="54">
        <f>MIN(M328,K328,I328,G328,E328)</f>
        <v>2293525</v>
      </c>
      <c r="P328" s="17"/>
      <c r="R328" s="12" t="s">
        <v>699</v>
      </c>
      <c r="S328" s="4">
        <v>649800</v>
      </c>
      <c r="T328" s="4">
        <v>112870</v>
      </c>
      <c r="U328" s="4">
        <f t="shared" si="26"/>
        <v>3963780</v>
      </c>
      <c r="V328" s="4">
        <f t="shared" si="20"/>
        <v>4076650</v>
      </c>
      <c r="W328" s="4">
        <v>749760</v>
      </c>
      <c r="X328" s="4">
        <v>136730</v>
      </c>
      <c r="Y328" s="4">
        <f t="shared" si="27"/>
        <v>4573536</v>
      </c>
      <c r="Z328" s="4">
        <f t="shared" si="21"/>
        <v>4710266</v>
      </c>
      <c r="AA328" s="4"/>
      <c r="AC328" s="4"/>
      <c r="AD328" s="4"/>
      <c r="AE328" s="4"/>
    </row>
    <row r="329" spans="1:31" s="3" customFormat="1" ht="19.5" customHeight="1">
      <c r="A329" s="10">
        <f t="shared" ref="A329:A392" si="28">+A328+1</f>
        <v>325</v>
      </c>
      <c r="B329" s="11" t="s">
        <v>614</v>
      </c>
      <c r="C329" s="12" t="s">
        <v>696</v>
      </c>
      <c r="D329" s="13" t="s">
        <v>613</v>
      </c>
      <c r="E329" s="12"/>
      <c r="F329" s="12"/>
      <c r="G329" s="12">
        <f t="shared" si="23"/>
        <v>2938820</v>
      </c>
      <c r="H329" s="2">
        <v>535</v>
      </c>
      <c r="I329" s="12">
        <f t="shared" si="24"/>
        <v>2938820</v>
      </c>
      <c r="J329" s="15">
        <v>696</v>
      </c>
      <c r="K329" s="12">
        <f t="shared" si="25"/>
        <v>2543180</v>
      </c>
      <c r="L329" s="16">
        <v>726</v>
      </c>
      <c r="M329" s="12"/>
      <c r="N329" s="12"/>
      <c r="O329" s="54">
        <f t="shared" ref="O329:O337" si="29">MIN(M329,K329,I329,G329,E329)</f>
        <v>2543180</v>
      </c>
      <c r="P329" s="17"/>
      <c r="R329" s="12" t="s">
        <v>700</v>
      </c>
      <c r="S329" s="4">
        <v>733140</v>
      </c>
      <c r="T329" s="4">
        <v>132640</v>
      </c>
      <c r="U329" s="4">
        <f t="shared" si="26"/>
        <v>4472154</v>
      </c>
      <c r="V329" s="4">
        <f t="shared" si="20"/>
        <v>4604794</v>
      </c>
      <c r="W329" s="4">
        <v>845930</v>
      </c>
      <c r="X329" s="4">
        <v>160680</v>
      </c>
      <c r="Y329" s="4">
        <f t="shared" si="27"/>
        <v>5160173</v>
      </c>
      <c r="Z329" s="4">
        <f t="shared" si="21"/>
        <v>5320853</v>
      </c>
      <c r="AA329" s="4"/>
      <c r="AC329" s="4"/>
      <c r="AD329" s="4"/>
      <c r="AE329" s="4"/>
    </row>
    <row r="330" spans="1:31" s="3" customFormat="1" ht="19.5" customHeight="1">
      <c r="A330" s="10">
        <f t="shared" si="28"/>
        <v>326</v>
      </c>
      <c r="B330" s="11" t="s">
        <v>614</v>
      </c>
      <c r="C330" s="12" t="s">
        <v>697</v>
      </c>
      <c r="D330" s="13" t="s">
        <v>613</v>
      </c>
      <c r="E330" s="12"/>
      <c r="F330" s="12"/>
      <c r="G330" s="12">
        <f t="shared" si="23"/>
        <v>3519090</v>
      </c>
      <c r="H330" s="2">
        <v>535</v>
      </c>
      <c r="I330" s="12">
        <f t="shared" si="24"/>
        <v>3519090</v>
      </c>
      <c r="J330" s="15">
        <v>696</v>
      </c>
      <c r="K330" s="12">
        <f t="shared" si="25"/>
        <v>3045170</v>
      </c>
      <c r="L330" s="16">
        <v>726</v>
      </c>
      <c r="M330" s="12"/>
      <c r="N330" s="12"/>
      <c r="O330" s="54">
        <f t="shared" si="29"/>
        <v>3045170</v>
      </c>
      <c r="P330" s="17"/>
      <c r="R330" s="12" t="s">
        <v>701</v>
      </c>
      <c r="S330" s="4">
        <v>919750</v>
      </c>
      <c r="T330" s="4">
        <v>167480</v>
      </c>
      <c r="U330" s="4">
        <f t="shared" si="26"/>
        <v>5610475</v>
      </c>
      <c r="V330" s="4">
        <f t="shared" si="20"/>
        <v>5777955</v>
      </c>
      <c r="W330" s="4">
        <v>1061250</v>
      </c>
      <c r="X330" s="4">
        <v>202890</v>
      </c>
      <c r="Y330" s="4">
        <f t="shared" si="27"/>
        <v>6473625</v>
      </c>
      <c r="Z330" s="4">
        <f t="shared" si="21"/>
        <v>6676515</v>
      </c>
      <c r="AA330" s="4"/>
      <c r="AC330" s="4"/>
      <c r="AD330" s="4"/>
      <c r="AE330" s="4"/>
    </row>
    <row r="331" spans="1:31" s="3" customFormat="1" ht="19.5" customHeight="1">
      <c r="A331" s="10">
        <f t="shared" si="28"/>
        <v>327</v>
      </c>
      <c r="B331" s="11" t="s">
        <v>614</v>
      </c>
      <c r="C331" s="12" t="s">
        <v>698</v>
      </c>
      <c r="D331" s="13" t="s">
        <v>613</v>
      </c>
      <c r="E331" s="12"/>
      <c r="F331" s="12"/>
      <c r="G331" s="12">
        <f t="shared" si="23"/>
        <v>3991885</v>
      </c>
      <c r="H331" s="2">
        <v>535</v>
      </c>
      <c r="I331" s="12">
        <f t="shared" si="24"/>
        <v>3991885</v>
      </c>
      <c r="J331" s="15">
        <v>696</v>
      </c>
      <c r="K331" s="12">
        <f t="shared" si="25"/>
        <v>3454710</v>
      </c>
      <c r="L331" s="16">
        <v>726</v>
      </c>
      <c r="M331" s="12"/>
      <c r="N331" s="12"/>
      <c r="O331" s="54">
        <f t="shared" si="29"/>
        <v>3454710</v>
      </c>
      <c r="P331" s="17"/>
      <c r="R331" s="12" t="s">
        <v>702</v>
      </c>
      <c r="S331" s="4">
        <v>1007200</v>
      </c>
      <c r="T331" s="4">
        <v>191270</v>
      </c>
      <c r="U331" s="4">
        <f t="shared" si="26"/>
        <v>6143920</v>
      </c>
      <c r="V331" s="4">
        <f t="shared" si="20"/>
        <v>6335190</v>
      </c>
      <c r="W331" s="4">
        <v>1162170</v>
      </c>
      <c r="X331" s="4">
        <v>231170</v>
      </c>
      <c r="Y331" s="4">
        <f t="shared" si="27"/>
        <v>7089237</v>
      </c>
      <c r="Z331" s="4">
        <f t="shared" si="21"/>
        <v>7320407</v>
      </c>
      <c r="AA331" s="4"/>
      <c r="AC331" s="4"/>
      <c r="AD331" s="4"/>
      <c r="AE331" s="4"/>
    </row>
    <row r="332" spans="1:31" s="3" customFormat="1" ht="19.5" customHeight="1">
      <c r="A332" s="10">
        <f t="shared" si="28"/>
        <v>328</v>
      </c>
      <c r="B332" s="11" t="s">
        <v>614</v>
      </c>
      <c r="C332" s="12" t="s">
        <v>699</v>
      </c>
      <c r="D332" s="13" t="s">
        <v>613</v>
      </c>
      <c r="E332" s="12"/>
      <c r="F332" s="12"/>
      <c r="G332" s="12">
        <f t="shared" si="23"/>
        <v>4710266</v>
      </c>
      <c r="H332" s="2">
        <v>535</v>
      </c>
      <c r="I332" s="12">
        <f t="shared" si="24"/>
        <v>4710266</v>
      </c>
      <c r="J332" s="15">
        <v>696</v>
      </c>
      <c r="K332" s="12">
        <f t="shared" si="25"/>
        <v>4076650</v>
      </c>
      <c r="L332" s="16">
        <v>726</v>
      </c>
      <c r="M332" s="12"/>
      <c r="N332" s="12"/>
      <c r="O332" s="54">
        <f t="shared" si="29"/>
        <v>4076650</v>
      </c>
      <c r="P332" s="17"/>
      <c r="R332" s="12" t="s">
        <v>703</v>
      </c>
      <c r="S332" s="4">
        <v>1177300</v>
      </c>
      <c r="T332" s="4">
        <v>216990</v>
      </c>
      <c r="U332" s="4">
        <f t="shared" si="26"/>
        <v>7181530</v>
      </c>
      <c r="V332" s="4">
        <f t="shared" si="20"/>
        <v>7398520</v>
      </c>
      <c r="W332" s="4">
        <v>1358420</v>
      </c>
      <c r="X332" s="4">
        <v>262860</v>
      </c>
      <c r="Y332" s="4">
        <f t="shared" si="27"/>
        <v>8286361.9999999991</v>
      </c>
      <c r="Z332" s="4">
        <f t="shared" si="21"/>
        <v>8549222</v>
      </c>
      <c r="AA332" s="4"/>
      <c r="AC332" s="4"/>
      <c r="AD332" s="4"/>
      <c r="AE332" s="4"/>
    </row>
    <row r="333" spans="1:31" s="3" customFormat="1" ht="19.5" customHeight="1">
      <c r="A333" s="10">
        <f t="shared" si="28"/>
        <v>329</v>
      </c>
      <c r="B333" s="11" t="s">
        <v>614</v>
      </c>
      <c r="C333" s="12" t="s">
        <v>700</v>
      </c>
      <c r="D333" s="13" t="s">
        <v>613</v>
      </c>
      <c r="E333" s="12"/>
      <c r="F333" s="12"/>
      <c r="G333" s="12">
        <f t="shared" si="23"/>
        <v>5320853</v>
      </c>
      <c r="H333" s="2">
        <v>535</v>
      </c>
      <c r="I333" s="12">
        <f t="shared" si="24"/>
        <v>5320853</v>
      </c>
      <c r="J333" s="15">
        <v>696</v>
      </c>
      <c r="K333" s="12">
        <f t="shared" si="25"/>
        <v>4604794</v>
      </c>
      <c r="L333" s="16">
        <v>726</v>
      </c>
      <c r="M333" s="12"/>
      <c r="N333" s="12"/>
      <c r="O333" s="54">
        <f t="shared" si="29"/>
        <v>4604794</v>
      </c>
      <c r="P333" s="17"/>
      <c r="R333" s="12" t="s">
        <v>704</v>
      </c>
      <c r="S333" s="4">
        <v>1415700</v>
      </c>
      <c r="T333" s="4">
        <v>254640</v>
      </c>
      <c r="U333" s="4">
        <f t="shared" si="26"/>
        <v>8635770</v>
      </c>
      <c r="V333" s="4">
        <f t="shared" si="20"/>
        <v>8890410</v>
      </c>
      <c r="W333" s="4">
        <v>1633500</v>
      </c>
      <c r="X333" s="4">
        <v>308480</v>
      </c>
      <c r="Y333" s="4">
        <f t="shared" si="27"/>
        <v>9964350</v>
      </c>
      <c r="Z333" s="4">
        <f t="shared" si="21"/>
        <v>10272830</v>
      </c>
      <c r="AA333" s="4"/>
      <c r="AC333" s="4"/>
      <c r="AD333" s="4"/>
      <c r="AE333" s="4"/>
    </row>
    <row r="334" spans="1:31" s="3" customFormat="1" ht="19.5" customHeight="1">
      <c r="A334" s="10">
        <f t="shared" si="28"/>
        <v>330</v>
      </c>
      <c r="B334" s="11" t="s">
        <v>614</v>
      </c>
      <c r="C334" s="12" t="s">
        <v>701</v>
      </c>
      <c r="D334" s="13" t="s">
        <v>613</v>
      </c>
      <c r="E334" s="12"/>
      <c r="F334" s="12"/>
      <c r="G334" s="12">
        <f t="shared" si="23"/>
        <v>6676515</v>
      </c>
      <c r="H334" s="2">
        <v>535</v>
      </c>
      <c r="I334" s="12">
        <f t="shared" si="24"/>
        <v>6676515</v>
      </c>
      <c r="J334" s="15">
        <v>696</v>
      </c>
      <c r="K334" s="12">
        <f t="shared" si="25"/>
        <v>5777955</v>
      </c>
      <c r="L334" s="16">
        <v>726</v>
      </c>
      <c r="M334" s="12"/>
      <c r="N334" s="12"/>
      <c r="O334" s="54">
        <f t="shared" si="29"/>
        <v>5777955</v>
      </c>
      <c r="P334" s="17"/>
      <c r="Z334" s="4"/>
      <c r="AA334" s="4"/>
      <c r="AB334" s="4"/>
      <c r="AC334" s="4"/>
      <c r="AD334" s="4"/>
      <c r="AE334" s="4"/>
    </row>
    <row r="335" spans="1:31" s="3" customFormat="1" ht="19.5" customHeight="1">
      <c r="A335" s="10">
        <f t="shared" si="28"/>
        <v>331</v>
      </c>
      <c r="B335" s="11" t="s">
        <v>614</v>
      </c>
      <c r="C335" s="12" t="s">
        <v>702</v>
      </c>
      <c r="D335" s="13" t="s">
        <v>613</v>
      </c>
      <c r="E335" s="12"/>
      <c r="F335" s="12"/>
      <c r="G335" s="12">
        <f t="shared" si="23"/>
        <v>7320407</v>
      </c>
      <c r="H335" s="2">
        <v>535</v>
      </c>
      <c r="I335" s="12">
        <f t="shared" si="24"/>
        <v>7320407</v>
      </c>
      <c r="J335" s="15">
        <v>696</v>
      </c>
      <c r="K335" s="12">
        <f t="shared" si="25"/>
        <v>6335190</v>
      </c>
      <c r="L335" s="16">
        <v>726</v>
      </c>
      <c r="M335" s="12"/>
      <c r="N335" s="12"/>
      <c r="O335" s="54">
        <f t="shared" si="29"/>
        <v>6335190</v>
      </c>
      <c r="P335" s="17"/>
      <c r="Z335" s="4"/>
      <c r="AA335" s="4"/>
      <c r="AB335" s="4"/>
      <c r="AC335" s="4"/>
      <c r="AD335" s="4"/>
      <c r="AE335" s="4"/>
    </row>
    <row r="336" spans="1:31" s="3" customFormat="1" ht="19.5" customHeight="1">
      <c r="A336" s="10">
        <f t="shared" si="28"/>
        <v>332</v>
      </c>
      <c r="B336" s="11" t="s">
        <v>614</v>
      </c>
      <c r="C336" s="12" t="s">
        <v>703</v>
      </c>
      <c r="D336" s="13" t="s">
        <v>613</v>
      </c>
      <c r="E336" s="12"/>
      <c r="F336" s="12"/>
      <c r="G336" s="12">
        <f t="shared" si="23"/>
        <v>8549222</v>
      </c>
      <c r="H336" s="2">
        <v>535</v>
      </c>
      <c r="I336" s="12">
        <f t="shared" si="24"/>
        <v>8549222</v>
      </c>
      <c r="J336" s="15">
        <v>696</v>
      </c>
      <c r="K336" s="12">
        <f t="shared" si="25"/>
        <v>7398520</v>
      </c>
      <c r="L336" s="16">
        <v>726</v>
      </c>
      <c r="M336" s="12"/>
      <c r="N336" s="12"/>
      <c r="O336" s="54">
        <f t="shared" si="29"/>
        <v>7398520</v>
      </c>
      <c r="P336" s="17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44" s="3" customFormat="1" ht="19.5" customHeight="1">
      <c r="A337" s="10">
        <f t="shared" si="28"/>
        <v>333</v>
      </c>
      <c r="B337" s="11" t="s">
        <v>614</v>
      </c>
      <c r="C337" s="12" t="s">
        <v>704</v>
      </c>
      <c r="D337" s="13" t="s">
        <v>613</v>
      </c>
      <c r="E337" s="12"/>
      <c r="F337" s="12"/>
      <c r="G337" s="12">
        <f t="shared" si="23"/>
        <v>10272830</v>
      </c>
      <c r="H337" s="2">
        <v>535</v>
      </c>
      <c r="I337" s="12">
        <f t="shared" si="24"/>
        <v>10272830</v>
      </c>
      <c r="J337" s="15">
        <v>696</v>
      </c>
      <c r="K337" s="12">
        <f t="shared" si="25"/>
        <v>8890410</v>
      </c>
      <c r="L337" s="16">
        <v>726</v>
      </c>
      <c r="M337" s="12"/>
      <c r="N337" s="12"/>
      <c r="O337" s="54">
        <f t="shared" si="29"/>
        <v>8890410</v>
      </c>
      <c r="P337" s="17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44" s="3" customFormat="1" ht="19.5" customHeight="1">
      <c r="A338" s="10">
        <f t="shared" si="28"/>
        <v>334</v>
      </c>
      <c r="B338" s="11" t="s">
        <v>310</v>
      </c>
      <c r="C338" s="12" t="s">
        <v>290</v>
      </c>
      <c r="D338" s="13" t="s">
        <v>185</v>
      </c>
      <c r="E338" s="12"/>
      <c r="F338" s="12"/>
      <c r="G338" s="12"/>
      <c r="H338" s="2"/>
      <c r="I338" s="12"/>
      <c r="J338" s="15">
        <v>697</v>
      </c>
      <c r="K338" s="12">
        <v>22830</v>
      </c>
      <c r="L338" s="16">
        <v>727</v>
      </c>
      <c r="M338" s="12"/>
      <c r="N338" s="12"/>
      <c r="O338" s="54">
        <f t="shared" si="18"/>
        <v>22830</v>
      </c>
      <c r="P338" s="17" t="s">
        <v>311</v>
      </c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44" s="3" customFormat="1" ht="19.5" customHeight="1">
      <c r="A339" s="10">
        <f t="shared" si="28"/>
        <v>335</v>
      </c>
      <c r="B339" s="11" t="s">
        <v>310</v>
      </c>
      <c r="C339" s="12" t="s">
        <v>292</v>
      </c>
      <c r="D339" s="13" t="s">
        <v>185</v>
      </c>
      <c r="E339" s="12"/>
      <c r="F339" s="12"/>
      <c r="G339" s="12"/>
      <c r="H339" s="2"/>
      <c r="I339" s="12"/>
      <c r="J339" s="15">
        <v>697</v>
      </c>
      <c r="K339" s="12">
        <v>48050</v>
      </c>
      <c r="L339" s="16">
        <v>727</v>
      </c>
      <c r="M339" s="12"/>
      <c r="N339" s="12"/>
      <c r="O339" s="54">
        <f t="shared" si="18"/>
        <v>48050</v>
      </c>
      <c r="P339" s="17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44" s="3" customFormat="1" ht="19.5" customHeight="1">
      <c r="A340" s="10">
        <f t="shared" si="28"/>
        <v>336</v>
      </c>
      <c r="B340" s="11" t="s">
        <v>310</v>
      </c>
      <c r="C340" s="12" t="s">
        <v>307</v>
      </c>
      <c r="D340" s="13" t="s">
        <v>185</v>
      </c>
      <c r="E340" s="12"/>
      <c r="F340" s="12"/>
      <c r="G340" s="12"/>
      <c r="H340" s="2"/>
      <c r="I340" s="12"/>
      <c r="J340" s="15">
        <v>697</v>
      </c>
      <c r="K340" s="12">
        <v>55880</v>
      </c>
      <c r="L340" s="16">
        <v>727</v>
      </c>
      <c r="M340" s="12"/>
      <c r="N340" s="12"/>
      <c r="O340" s="54">
        <f t="shared" si="18"/>
        <v>55880</v>
      </c>
      <c r="P340" s="17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44" s="3" customFormat="1" ht="19.5" customHeight="1">
      <c r="A341" s="10">
        <f t="shared" si="28"/>
        <v>337</v>
      </c>
      <c r="B341" s="11" t="s">
        <v>310</v>
      </c>
      <c r="C341" s="12" t="s">
        <v>293</v>
      </c>
      <c r="D341" s="13" t="s">
        <v>185</v>
      </c>
      <c r="E341" s="12"/>
      <c r="F341" s="12"/>
      <c r="G341" s="12"/>
      <c r="H341" s="2"/>
      <c r="I341" s="12"/>
      <c r="J341" s="15">
        <v>697</v>
      </c>
      <c r="K341" s="12">
        <v>90520</v>
      </c>
      <c r="L341" s="16">
        <v>727</v>
      </c>
      <c r="M341" s="12"/>
      <c r="N341" s="12"/>
      <c r="O341" s="54">
        <f t="shared" si="18"/>
        <v>90520</v>
      </c>
      <c r="P341" s="17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44" s="3" customFormat="1" ht="19.5" customHeight="1">
      <c r="A342" s="10">
        <f t="shared" si="28"/>
        <v>338</v>
      </c>
      <c r="B342" s="11" t="s">
        <v>310</v>
      </c>
      <c r="C342" s="12" t="s">
        <v>294</v>
      </c>
      <c r="D342" s="13" t="s">
        <v>185</v>
      </c>
      <c r="E342" s="12"/>
      <c r="F342" s="12"/>
      <c r="G342" s="12"/>
      <c r="H342" s="2"/>
      <c r="I342" s="12">
        <v>127340</v>
      </c>
      <c r="J342" s="15">
        <v>697</v>
      </c>
      <c r="K342" s="12">
        <v>105110</v>
      </c>
      <c r="L342" s="16">
        <v>727</v>
      </c>
      <c r="M342" s="12"/>
      <c r="N342" s="12"/>
      <c r="O342" s="54">
        <f t="shared" si="18"/>
        <v>105110</v>
      </c>
      <c r="P342" s="17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44" s="3" customFormat="1" ht="19.5" customHeight="1">
      <c r="A343" s="10">
        <f t="shared" si="28"/>
        <v>339</v>
      </c>
      <c r="B343" s="11" t="s">
        <v>310</v>
      </c>
      <c r="C343" s="12" t="s">
        <v>295</v>
      </c>
      <c r="D343" s="13" t="s">
        <v>185</v>
      </c>
      <c r="E343" s="12"/>
      <c r="F343" s="12"/>
      <c r="G343" s="12"/>
      <c r="H343" s="2"/>
      <c r="I343" s="12">
        <v>182990</v>
      </c>
      <c r="J343" s="15">
        <v>697</v>
      </c>
      <c r="K343" s="12">
        <v>151060</v>
      </c>
      <c r="L343" s="16">
        <v>727</v>
      </c>
      <c r="M343" s="12"/>
      <c r="N343" s="12"/>
      <c r="O343" s="54">
        <f t="shared" si="18"/>
        <v>151060</v>
      </c>
      <c r="P343" s="17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44" s="3" customFormat="1" ht="19.5" customHeight="1">
      <c r="A344" s="10">
        <f t="shared" si="28"/>
        <v>340</v>
      </c>
      <c r="B344" s="11" t="s">
        <v>310</v>
      </c>
      <c r="C344" s="12" t="s">
        <v>296</v>
      </c>
      <c r="D344" s="13" t="s">
        <v>185</v>
      </c>
      <c r="E344" s="12"/>
      <c r="F344" s="12"/>
      <c r="G344" s="12"/>
      <c r="H344" s="2"/>
      <c r="I344" s="12">
        <v>292110</v>
      </c>
      <c r="J344" s="15">
        <v>697</v>
      </c>
      <c r="K344" s="12">
        <v>241130</v>
      </c>
      <c r="L344" s="16">
        <v>727</v>
      </c>
      <c r="M344" s="12"/>
      <c r="N344" s="12"/>
      <c r="O344" s="54">
        <f t="shared" si="18"/>
        <v>241130</v>
      </c>
      <c r="P344" s="17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44" s="3" customFormat="1" ht="19.5" customHeight="1">
      <c r="A345" s="10">
        <f t="shared" si="28"/>
        <v>341</v>
      </c>
      <c r="B345" s="11" t="s">
        <v>310</v>
      </c>
      <c r="C345" s="12" t="s">
        <v>297</v>
      </c>
      <c r="D345" s="13" t="s">
        <v>185</v>
      </c>
      <c r="E345" s="12"/>
      <c r="F345" s="12"/>
      <c r="G345" s="12"/>
      <c r="H345" s="2"/>
      <c r="I345" s="12">
        <f>(I344+I346)/2</f>
        <v>334915</v>
      </c>
      <c r="J345" s="15">
        <v>697</v>
      </c>
      <c r="K345" s="12">
        <f>(K344+K346)/2</f>
        <v>276455</v>
      </c>
      <c r="L345" s="16">
        <v>727</v>
      </c>
      <c r="M345" s="12"/>
      <c r="N345" s="12"/>
      <c r="O345" s="54">
        <f t="shared" si="18"/>
        <v>276455</v>
      </c>
      <c r="P345" s="17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44" s="3" customFormat="1" ht="19.5" customHeight="1">
      <c r="A346" s="10">
        <f t="shared" si="28"/>
        <v>342</v>
      </c>
      <c r="B346" s="11" t="s">
        <v>310</v>
      </c>
      <c r="C346" s="12" t="s">
        <v>298</v>
      </c>
      <c r="D346" s="13" t="s">
        <v>185</v>
      </c>
      <c r="E346" s="12"/>
      <c r="F346" s="12"/>
      <c r="G346" s="12"/>
      <c r="H346" s="2"/>
      <c r="I346" s="12">
        <v>377720</v>
      </c>
      <c r="J346" s="15">
        <v>697</v>
      </c>
      <c r="K346" s="12">
        <v>311780</v>
      </c>
      <c r="L346" s="16">
        <v>727</v>
      </c>
      <c r="M346" s="12"/>
      <c r="N346" s="12"/>
      <c r="O346" s="54">
        <f t="shared" si="18"/>
        <v>311780</v>
      </c>
      <c r="P346" s="17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44" s="3" customFormat="1" ht="19.5" customHeight="1">
      <c r="A347" s="10">
        <f t="shared" si="28"/>
        <v>343</v>
      </c>
      <c r="B347" s="11" t="s">
        <v>310</v>
      </c>
      <c r="C347" s="12" t="s">
        <v>299</v>
      </c>
      <c r="D347" s="13" t="s">
        <v>185</v>
      </c>
      <c r="E347" s="12"/>
      <c r="F347" s="12"/>
      <c r="G347" s="12"/>
      <c r="H347" s="2"/>
      <c r="I347" s="12">
        <v>507530</v>
      </c>
      <c r="J347" s="15">
        <v>697</v>
      </c>
      <c r="K347" s="12">
        <v>418930</v>
      </c>
      <c r="L347" s="16">
        <v>727</v>
      </c>
      <c r="M347" s="12"/>
      <c r="N347" s="12"/>
      <c r="O347" s="54">
        <f t="shared" si="18"/>
        <v>418930</v>
      </c>
      <c r="P347" s="17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44" s="3" customFormat="1" ht="19.5" customHeight="1">
      <c r="A348" s="10">
        <f t="shared" si="28"/>
        <v>344</v>
      </c>
      <c r="B348" s="11" t="s">
        <v>310</v>
      </c>
      <c r="C348" s="12" t="s">
        <v>300</v>
      </c>
      <c r="D348" s="13" t="s">
        <v>185</v>
      </c>
      <c r="E348" s="12"/>
      <c r="F348" s="12"/>
      <c r="G348" s="12"/>
      <c r="H348" s="2"/>
      <c r="I348" s="12">
        <v>671480</v>
      </c>
      <c r="J348" s="15">
        <v>697</v>
      </c>
      <c r="K348" s="12">
        <v>554260</v>
      </c>
      <c r="L348" s="16">
        <v>727</v>
      </c>
      <c r="M348" s="12"/>
      <c r="N348" s="12"/>
      <c r="O348" s="54">
        <f t="shared" si="18"/>
        <v>554260</v>
      </c>
      <c r="P348" s="17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44" s="3" customFormat="1" ht="19.5" customHeight="1">
      <c r="A349" s="10">
        <f t="shared" si="28"/>
        <v>345</v>
      </c>
      <c r="B349" s="11" t="s">
        <v>310</v>
      </c>
      <c r="C349" s="12" t="s">
        <v>301</v>
      </c>
      <c r="D349" s="13" t="s">
        <v>185</v>
      </c>
      <c r="E349" s="12"/>
      <c r="F349" s="12"/>
      <c r="G349" s="12"/>
      <c r="H349" s="2"/>
      <c r="I349" s="12">
        <v>853560</v>
      </c>
      <c r="J349" s="15">
        <v>697</v>
      </c>
      <c r="K349" s="12">
        <v>704550</v>
      </c>
      <c r="L349" s="16">
        <v>727</v>
      </c>
      <c r="M349" s="12"/>
      <c r="N349" s="12"/>
      <c r="O349" s="54">
        <f t="shared" si="18"/>
        <v>704550</v>
      </c>
      <c r="P349" s="17"/>
      <c r="S349" s="4" t="s">
        <v>795</v>
      </c>
      <c r="T349" s="4"/>
      <c r="U349" s="4"/>
      <c r="V349" s="4"/>
      <c r="W349" s="4"/>
      <c r="X349" s="4" t="s">
        <v>312</v>
      </c>
      <c r="Y349" s="4" t="s">
        <v>313</v>
      </c>
      <c r="Z349" s="4" t="s">
        <v>312</v>
      </c>
      <c r="AA349" s="4" t="s">
        <v>313</v>
      </c>
      <c r="AB349" s="4" t="s">
        <v>314</v>
      </c>
      <c r="AC349" s="4"/>
      <c r="AD349" s="4"/>
      <c r="AG349" s="4" t="s">
        <v>796</v>
      </c>
      <c r="AH349" s="4"/>
      <c r="AI349" s="4"/>
      <c r="AJ349" s="4"/>
      <c r="AK349" s="4"/>
      <c r="AL349" s="50" t="s">
        <v>312</v>
      </c>
      <c r="AM349" s="50" t="s">
        <v>312</v>
      </c>
      <c r="AN349" s="50" t="s">
        <v>313</v>
      </c>
      <c r="AO349" s="50" t="s">
        <v>313</v>
      </c>
      <c r="AP349" s="50" t="s">
        <v>314</v>
      </c>
      <c r="AQ349" s="4"/>
      <c r="AR349" s="4"/>
    </row>
    <row r="350" spans="1:44" s="3" customFormat="1" ht="19.5" customHeight="1">
      <c r="A350" s="10">
        <f t="shared" si="28"/>
        <v>346</v>
      </c>
      <c r="B350" s="11" t="s">
        <v>310</v>
      </c>
      <c r="C350" s="12" t="s">
        <v>302</v>
      </c>
      <c r="D350" s="13" t="s">
        <v>185</v>
      </c>
      <c r="E350" s="12"/>
      <c r="F350" s="12"/>
      <c r="G350" s="12"/>
      <c r="H350" s="2"/>
      <c r="I350" s="12">
        <v>1105738</v>
      </c>
      <c r="J350" s="15">
        <v>697</v>
      </c>
      <c r="K350" s="12">
        <v>912680</v>
      </c>
      <c r="L350" s="16">
        <v>727</v>
      </c>
      <c r="M350" s="12"/>
      <c r="N350" s="12"/>
      <c r="O350" s="54">
        <f t="shared" si="18"/>
        <v>912680</v>
      </c>
      <c r="P350" s="17"/>
      <c r="R350" s="3" t="s">
        <v>315</v>
      </c>
      <c r="S350" s="4" t="s">
        <v>316</v>
      </c>
      <c r="T350" s="4" t="s">
        <v>317</v>
      </c>
      <c r="U350" s="4" t="s">
        <v>318</v>
      </c>
      <c r="V350" s="50" t="s">
        <v>319</v>
      </c>
      <c r="W350" s="50" t="s">
        <v>320</v>
      </c>
      <c r="X350" s="4" t="s">
        <v>321</v>
      </c>
      <c r="Y350" s="4" t="s">
        <v>321</v>
      </c>
      <c r="Z350" s="4" t="s">
        <v>322</v>
      </c>
      <c r="AA350" s="4" t="s">
        <v>322</v>
      </c>
      <c r="AB350" s="4" t="s">
        <v>322</v>
      </c>
      <c r="AC350" s="57" t="s">
        <v>323</v>
      </c>
      <c r="AD350" s="57"/>
      <c r="AF350" s="26" t="s">
        <v>315</v>
      </c>
      <c r="AG350" s="50" t="s">
        <v>316</v>
      </c>
      <c r="AH350" s="50" t="s">
        <v>317</v>
      </c>
      <c r="AI350" s="50" t="s">
        <v>318</v>
      </c>
      <c r="AJ350" s="50" t="s">
        <v>319</v>
      </c>
      <c r="AK350" s="50" t="s">
        <v>320</v>
      </c>
      <c r="AL350" s="50" t="s">
        <v>321</v>
      </c>
      <c r="AM350" s="50" t="s">
        <v>322</v>
      </c>
      <c r="AN350" s="50" t="s">
        <v>321</v>
      </c>
      <c r="AO350" s="50" t="s">
        <v>322</v>
      </c>
      <c r="AP350" s="50" t="s">
        <v>322</v>
      </c>
      <c r="AQ350" s="57" t="s">
        <v>323</v>
      </c>
      <c r="AR350" s="57"/>
    </row>
    <row r="351" spans="1:44" s="3" customFormat="1" ht="19.5" customHeight="1">
      <c r="A351" s="10">
        <f t="shared" si="28"/>
        <v>347</v>
      </c>
      <c r="B351" s="11" t="s">
        <v>310</v>
      </c>
      <c r="C351" s="12" t="s">
        <v>303</v>
      </c>
      <c r="D351" s="13" t="s">
        <v>185</v>
      </c>
      <c r="E351" s="12"/>
      <c r="F351" s="12"/>
      <c r="G351" s="12"/>
      <c r="H351" s="2"/>
      <c r="I351" s="12">
        <v>1306140</v>
      </c>
      <c r="J351" s="15">
        <v>697</v>
      </c>
      <c r="K351" s="12">
        <v>1078110</v>
      </c>
      <c r="L351" s="16">
        <v>727</v>
      </c>
      <c r="M351" s="12"/>
      <c r="N351" s="12"/>
      <c r="O351" s="54">
        <f t="shared" si="18"/>
        <v>1078110</v>
      </c>
      <c r="P351" s="17"/>
      <c r="R351" s="3" t="s">
        <v>31</v>
      </c>
      <c r="S351" s="4">
        <v>109780</v>
      </c>
      <c r="T351" s="4">
        <v>19540</v>
      </c>
      <c r="U351" s="4">
        <v>60300</v>
      </c>
      <c r="V351" s="4">
        <v>179890</v>
      </c>
      <c r="W351" s="4">
        <v>41530</v>
      </c>
      <c r="X351" s="4"/>
      <c r="Y351" s="4"/>
      <c r="Z351" s="4"/>
      <c r="AA351" s="4"/>
      <c r="AB351" s="4"/>
      <c r="AC351" s="32">
        <v>0.6</v>
      </c>
      <c r="AD351" s="4">
        <f>AC351*S351+U351</f>
        <v>126168</v>
      </c>
      <c r="AF351" s="3" t="s">
        <v>31</v>
      </c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32">
        <v>0.6</v>
      </c>
      <c r="AR351" s="4">
        <f>AQ351*AG351+AI351</f>
        <v>0</v>
      </c>
    </row>
    <row r="352" spans="1:44" s="3" customFormat="1" ht="19.5" customHeight="1">
      <c r="A352" s="10">
        <f t="shared" si="28"/>
        <v>348</v>
      </c>
      <c r="B352" s="11" t="s">
        <v>310</v>
      </c>
      <c r="C352" s="12" t="s">
        <v>304</v>
      </c>
      <c r="D352" s="13" t="s">
        <v>185</v>
      </c>
      <c r="E352" s="12"/>
      <c r="F352" s="12"/>
      <c r="G352" s="12"/>
      <c r="H352" s="2"/>
      <c r="I352" s="12">
        <v>1378220</v>
      </c>
      <c r="J352" s="15">
        <v>697</v>
      </c>
      <c r="K352" s="12">
        <v>1137600</v>
      </c>
      <c r="L352" s="16">
        <v>727</v>
      </c>
      <c r="M352" s="12"/>
      <c r="N352" s="12"/>
      <c r="O352" s="54">
        <f t="shared" si="18"/>
        <v>1137600</v>
      </c>
      <c r="P352" s="17"/>
      <c r="R352" s="3" t="s">
        <v>16</v>
      </c>
      <c r="S352" s="4">
        <v>167030</v>
      </c>
      <c r="T352" s="4">
        <v>26300</v>
      </c>
      <c r="U352" s="4">
        <v>104370</v>
      </c>
      <c r="V352" s="4">
        <v>239090</v>
      </c>
      <c r="W352" s="4">
        <v>62770</v>
      </c>
      <c r="X352" s="4"/>
      <c r="Y352" s="4"/>
      <c r="Z352" s="4"/>
      <c r="AA352" s="4"/>
      <c r="AB352" s="4"/>
      <c r="AC352" s="32">
        <v>0.6</v>
      </c>
      <c r="AD352" s="4">
        <f t="shared" ref="AD352:AD358" si="30">AC352*S352+U352</f>
        <v>204588</v>
      </c>
      <c r="AF352" s="3" t="s">
        <v>16</v>
      </c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32">
        <v>0.6</v>
      </c>
      <c r="AR352" s="4">
        <f t="shared" ref="AR352:AR367" si="31">AQ352*AG352+AI352</f>
        <v>0</v>
      </c>
    </row>
    <row r="353" spans="1:44" s="3" customFormat="1" ht="19.5" customHeight="1">
      <c r="A353" s="10">
        <f t="shared" si="28"/>
        <v>349</v>
      </c>
      <c r="B353" s="11" t="s">
        <v>310</v>
      </c>
      <c r="C353" s="12" t="s">
        <v>305</v>
      </c>
      <c r="D353" s="13" t="s">
        <v>185</v>
      </c>
      <c r="E353" s="12"/>
      <c r="F353" s="12"/>
      <c r="G353" s="12"/>
      <c r="H353" s="2"/>
      <c r="I353" s="12">
        <v>1651680</v>
      </c>
      <c r="J353" s="15">
        <v>697</v>
      </c>
      <c r="K353" s="12">
        <v>1363310</v>
      </c>
      <c r="L353" s="16">
        <v>727</v>
      </c>
      <c r="M353" s="12"/>
      <c r="N353" s="12"/>
      <c r="O353" s="54">
        <f t="shared" si="18"/>
        <v>1363310</v>
      </c>
      <c r="P353" s="17"/>
      <c r="R353" s="3" t="s">
        <v>30</v>
      </c>
      <c r="S353" s="4">
        <v>244180</v>
      </c>
      <c r="T353" s="4">
        <v>34030</v>
      </c>
      <c r="U353" s="4">
        <v>130680</v>
      </c>
      <c r="V353" s="4">
        <v>339250</v>
      </c>
      <c r="W353" s="4">
        <v>85190</v>
      </c>
      <c r="X353" s="4"/>
      <c r="Y353" s="4"/>
      <c r="Z353" s="4"/>
      <c r="AA353" s="4"/>
      <c r="AB353" s="4"/>
      <c r="AC353" s="32">
        <v>0.6</v>
      </c>
      <c r="AD353" s="4">
        <f t="shared" si="30"/>
        <v>277188</v>
      </c>
      <c r="AF353" s="3" t="s">
        <v>30</v>
      </c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32">
        <v>0.6</v>
      </c>
      <c r="AR353" s="4">
        <f t="shared" si="31"/>
        <v>0</v>
      </c>
    </row>
    <row r="354" spans="1:44" s="3" customFormat="1" ht="19.5" customHeight="1">
      <c r="A354" s="10">
        <f t="shared" si="28"/>
        <v>350</v>
      </c>
      <c r="B354" s="11" t="s">
        <v>310</v>
      </c>
      <c r="C354" s="12" t="s">
        <v>309</v>
      </c>
      <c r="D354" s="13" t="s">
        <v>185</v>
      </c>
      <c r="E354" s="12"/>
      <c r="F354" s="12"/>
      <c r="G354" s="12"/>
      <c r="H354" s="2"/>
      <c r="I354" s="12">
        <v>2255060</v>
      </c>
      <c r="J354" s="15">
        <v>697</v>
      </c>
      <c r="K354" s="12">
        <v>1861340</v>
      </c>
      <c r="L354" s="16">
        <v>727</v>
      </c>
      <c r="M354" s="12"/>
      <c r="N354" s="12"/>
      <c r="O354" s="54">
        <f t="shared" si="18"/>
        <v>1861340</v>
      </c>
      <c r="P354" s="17"/>
      <c r="R354" s="3" t="s">
        <v>17</v>
      </c>
      <c r="S354" s="4">
        <v>315930</v>
      </c>
      <c r="T354" s="4">
        <v>42570</v>
      </c>
      <c r="U354" s="4">
        <v>182640</v>
      </c>
      <c r="V354" s="4">
        <v>446720</v>
      </c>
      <c r="W354" s="4">
        <v>104150</v>
      </c>
      <c r="X354" s="4"/>
      <c r="Y354" s="4"/>
      <c r="Z354" s="4"/>
      <c r="AA354" s="4"/>
      <c r="AB354" s="4"/>
      <c r="AC354" s="32">
        <v>0.6</v>
      </c>
      <c r="AD354" s="4">
        <f t="shared" si="30"/>
        <v>372198</v>
      </c>
      <c r="AE354" s="4"/>
      <c r="AF354" s="3" t="s">
        <v>17</v>
      </c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32">
        <v>0.6</v>
      </c>
      <c r="AR354" s="4">
        <f t="shared" si="31"/>
        <v>0</v>
      </c>
    </row>
    <row r="355" spans="1:44" s="3" customFormat="1" ht="19.5" customHeight="1">
      <c r="A355" s="10">
        <f t="shared" si="28"/>
        <v>351</v>
      </c>
      <c r="B355" s="11" t="s">
        <v>323</v>
      </c>
      <c r="C355" s="12" t="s">
        <v>324</v>
      </c>
      <c r="D355" s="13" t="s">
        <v>185</v>
      </c>
      <c r="E355" s="12"/>
      <c r="F355" s="12"/>
      <c r="G355" s="12"/>
      <c r="H355" s="2"/>
      <c r="I355" s="12">
        <f>AR351</f>
        <v>0</v>
      </c>
      <c r="J355" s="15">
        <v>697</v>
      </c>
      <c r="K355" s="12">
        <f>AD351</f>
        <v>126168</v>
      </c>
      <c r="L355" s="16">
        <v>727</v>
      </c>
      <c r="M355" s="12"/>
      <c r="N355" s="12"/>
      <c r="O355" s="54">
        <f>K355</f>
        <v>126168</v>
      </c>
      <c r="P355" s="17"/>
      <c r="R355" s="3" t="s">
        <v>18</v>
      </c>
      <c r="S355" s="4">
        <v>386070</v>
      </c>
      <c r="T355" s="4">
        <v>51540</v>
      </c>
      <c r="U355" s="4">
        <v>216080</v>
      </c>
      <c r="V355" s="4">
        <v>524280</v>
      </c>
      <c r="W355" s="4">
        <v>139480</v>
      </c>
      <c r="X355" s="4"/>
      <c r="Y355" s="4"/>
      <c r="Z355" s="4"/>
      <c r="AA355" s="4"/>
      <c r="AB355" s="4"/>
      <c r="AC355" s="32">
        <v>0.6</v>
      </c>
      <c r="AD355" s="4">
        <f t="shared" si="30"/>
        <v>447722</v>
      </c>
      <c r="AE355" s="4"/>
      <c r="AF355" s="3" t="s">
        <v>18</v>
      </c>
      <c r="AG355" s="4">
        <v>378320</v>
      </c>
      <c r="AH355" s="4">
        <v>62420</v>
      </c>
      <c r="AI355" s="4">
        <v>261780</v>
      </c>
      <c r="AJ355" s="4">
        <v>635160</v>
      </c>
      <c r="AK355" s="4">
        <v>168960</v>
      </c>
      <c r="AL355" s="4"/>
      <c r="AM355" s="4"/>
      <c r="AN355" s="4"/>
      <c r="AO355" s="4"/>
      <c r="AP355" s="4"/>
      <c r="AQ355" s="32">
        <v>0.6</v>
      </c>
      <c r="AR355" s="4">
        <f t="shared" si="31"/>
        <v>488772</v>
      </c>
    </row>
    <row r="356" spans="1:44" s="3" customFormat="1" ht="19.5" customHeight="1">
      <c r="A356" s="10">
        <f t="shared" si="28"/>
        <v>352</v>
      </c>
      <c r="B356" s="11" t="s">
        <v>323</v>
      </c>
      <c r="C356" s="12" t="s">
        <v>325</v>
      </c>
      <c r="D356" s="13" t="s">
        <v>185</v>
      </c>
      <c r="E356" s="12"/>
      <c r="F356" s="12"/>
      <c r="G356" s="12"/>
      <c r="H356" s="2"/>
      <c r="I356" s="12">
        <f t="shared" ref="I356:I371" si="32">AR352</f>
        <v>0</v>
      </c>
      <c r="J356" s="15">
        <v>697</v>
      </c>
      <c r="K356" s="12">
        <f t="shared" ref="K356:K362" si="33">AD352</f>
        <v>204588</v>
      </c>
      <c r="L356" s="16">
        <v>727</v>
      </c>
      <c r="M356" s="12"/>
      <c r="N356" s="12"/>
      <c r="O356" s="54">
        <f t="shared" ref="O356:O358" si="34">K356</f>
        <v>204588</v>
      </c>
      <c r="P356" s="17"/>
      <c r="R356" s="3" t="s">
        <v>19</v>
      </c>
      <c r="S356" s="4">
        <v>410670</v>
      </c>
      <c r="T356" s="4">
        <v>58740</v>
      </c>
      <c r="U356" s="4">
        <v>286030</v>
      </c>
      <c r="V356" s="4">
        <v>755400</v>
      </c>
      <c r="W356" s="4">
        <v>168150</v>
      </c>
      <c r="X356" s="4"/>
      <c r="Y356" s="4"/>
      <c r="Z356" s="4"/>
      <c r="AA356" s="4"/>
      <c r="AB356" s="4"/>
      <c r="AC356" s="32">
        <v>0.6</v>
      </c>
      <c r="AD356" s="4">
        <f t="shared" si="30"/>
        <v>532432</v>
      </c>
      <c r="AE356" s="4"/>
      <c r="AF356" s="3" t="s">
        <v>19</v>
      </c>
      <c r="AG356" s="4">
        <v>402420</v>
      </c>
      <c r="AH356" s="4">
        <v>71130</v>
      </c>
      <c r="AI356" s="4">
        <v>346520</v>
      </c>
      <c r="AJ356" s="4">
        <v>915170</v>
      </c>
      <c r="AK356" s="4">
        <v>203690</v>
      </c>
      <c r="AL356" s="4"/>
      <c r="AM356" s="4"/>
      <c r="AN356" s="4"/>
      <c r="AO356" s="4"/>
      <c r="AP356" s="4"/>
      <c r="AQ356" s="32">
        <v>0.6</v>
      </c>
      <c r="AR356" s="4">
        <f t="shared" si="31"/>
        <v>587972</v>
      </c>
    </row>
    <row r="357" spans="1:44" s="3" customFormat="1" ht="19.5" customHeight="1">
      <c r="A357" s="10">
        <f t="shared" si="28"/>
        <v>353</v>
      </c>
      <c r="B357" s="11" t="s">
        <v>323</v>
      </c>
      <c r="C357" s="12" t="s">
        <v>326</v>
      </c>
      <c r="D357" s="13" t="s">
        <v>185</v>
      </c>
      <c r="E357" s="12"/>
      <c r="F357" s="12"/>
      <c r="G357" s="12"/>
      <c r="H357" s="2"/>
      <c r="I357" s="12">
        <f t="shared" si="32"/>
        <v>0</v>
      </c>
      <c r="J357" s="15">
        <v>697</v>
      </c>
      <c r="K357" s="12">
        <f t="shared" si="33"/>
        <v>277188</v>
      </c>
      <c r="L357" s="16">
        <v>727</v>
      </c>
      <c r="M357" s="12"/>
      <c r="N357" s="12"/>
      <c r="O357" s="54">
        <f t="shared" si="34"/>
        <v>277188</v>
      </c>
      <c r="P357" s="17"/>
      <c r="R357" s="3" t="s">
        <v>20</v>
      </c>
      <c r="S357" s="4">
        <v>471630</v>
      </c>
      <c r="T357" s="4">
        <v>66990</v>
      </c>
      <c r="U357" s="4">
        <v>393620</v>
      </c>
      <c r="V357" s="4">
        <v>857900</v>
      </c>
      <c r="W357" s="4">
        <v>215870</v>
      </c>
      <c r="X357" s="4"/>
      <c r="Y357" s="4"/>
      <c r="Z357" s="4"/>
      <c r="AA357" s="4"/>
      <c r="AB357" s="4"/>
      <c r="AC357" s="32">
        <v>0.6</v>
      </c>
      <c r="AD357" s="4">
        <f t="shared" si="30"/>
        <v>676598</v>
      </c>
      <c r="AE357" s="4"/>
      <c r="AF357" s="3" t="s">
        <v>20</v>
      </c>
      <c r="AG357" s="4">
        <v>462170</v>
      </c>
      <c r="AH357" s="4">
        <v>81140</v>
      </c>
      <c r="AI357" s="4">
        <v>476850</v>
      </c>
      <c r="AJ357" s="4">
        <v>1039350</v>
      </c>
      <c r="AK357" s="4">
        <v>261510</v>
      </c>
      <c r="AL357" s="4"/>
      <c r="AM357" s="4"/>
      <c r="AN357" s="4"/>
      <c r="AO357" s="4"/>
      <c r="AP357" s="4"/>
      <c r="AQ357" s="32">
        <v>0.6</v>
      </c>
      <c r="AR357" s="4">
        <f t="shared" si="31"/>
        <v>754152</v>
      </c>
    </row>
    <row r="358" spans="1:44" s="3" customFormat="1" ht="19.5" customHeight="1">
      <c r="A358" s="10">
        <f t="shared" si="28"/>
        <v>354</v>
      </c>
      <c r="B358" s="11" t="s">
        <v>323</v>
      </c>
      <c r="C358" s="12" t="s">
        <v>327</v>
      </c>
      <c r="D358" s="13" t="s">
        <v>185</v>
      </c>
      <c r="E358" s="12"/>
      <c r="F358" s="12"/>
      <c r="G358" s="12"/>
      <c r="H358" s="2"/>
      <c r="I358" s="12">
        <f t="shared" si="32"/>
        <v>0</v>
      </c>
      <c r="J358" s="15">
        <v>697</v>
      </c>
      <c r="K358" s="12">
        <f t="shared" si="33"/>
        <v>372198</v>
      </c>
      <c r="L358" s="16">
        <v>727</v>
      </c>
      <c r="M358" s="12"/>
      <c r="N358" s="12"/>
      <c r="O358" s="54">
        <f t="shared" si="34"/>
        <v>372198</v>
      </c>
      <c r="P358" s="17"/>
      <c r="R358" s="3" t="s">
        <v>21</v>
      </c>
      <c r="S358" s="4">
        <f>(S357+S359)/2</f>
        <v>530110</v>
      </c>
      <c r="T358" s="4">
        <f>(T357+T359)/2</f>
        <v>71845</v>
      </c>
      <c r="U358" s="4">
        <f>(U357+U359)/2</f>
        <v>446330</v>
      </c>
      <c r="V358" s="4">
        <f t="shared" ref="V358:W358" si="35">(V357+V359)/2</f>
        <v>1020285</v>
      </c>
      <c r="W358" s="4">
        <f t="shared" si="35"/>
        <v>267305</v>
      </c>
      <c r="X358" s="4"/>
      <c r="Y358" s="4"/>
      <c r="Z358" s="4"/>
      <c r="AA358" s="4"/>
      <c r="AB358" s="4"/>
      <c r="AC358" s="32">
        <v>0.6</v>
      </c>
      <c r="AD358" s="4">
        <f t="shared" si="30"/>
        <v>764396</v>
      </c>
      <c r="AE358" s="4"/>
      <c r="AF358" s="3" t="s">
        <v>21</v>
      </c>
      <c r="AG358" s="4">
        <f t="shared" ref="AG358:AI358" si="36">(AG357+AG359)/2</f>
        <v>519470</v>
      </c>
      <c r="AH358" s="4">
        <f t="shared" si="36"/>
        <v>87020</v>
      </c>
      <c r="AI358" s="4">
        <f t="shared" si="36"/>
        <v>540715</v>
      </c>
      <c r="AJ358" s="4">
        <f t="shared" ref="AJ358" si="37">(AJ357+AJ359)/2</f>
        <v>1236085</v>
      </c>
      <c r="AK358" s="4">
        <f t="shared" ref="AK358" si="38">(AK357+AK359)/2</f>
        <v>323820</v>
      </c>
      <c r="AL358" s="4"/>
      <c r="AM358" s="4"/>
      <c r="AN358" s="4"/>
      <c r="AO358" s="4"/>
      <c r="AP358" s="4"/>
      <c r="AQ358" s="32">
        <v>0.6</v>
      </c>
      <c r="AR358" s="4">
        <f t="shared" si="31"/>
        <v>852397</v>
      </c>
    </row>
    <row r="359" spans="1:44" s="3" customFormat="1" ht="19.5" customHeight="1">
      <c r="A359" s="10">
        <f t="shared" si="28"/>
        <v>355</v>
      </c>
      <c r="B359" s="11" t="s">
        <v>323</v>
      </c>
      <c r="C359" s="12" t="s">
        <v>328</v>
      </c>
      <c r="D359" s="13" t="s">
        <v>185</v>
      </c>
      <c r="E359" s="12"/>
      <c r="F359" s="12"/>
      <c r="G359" s="12"/>
      <c r="H359" s="2"/>
      <c r="I359" s="12">
        <f t="shared" si="32"/>
        <v>488772</v>
      </c>
      <c r="J359" s="15">
        <v>697</v>
      </c>
      <c r="K359" s="12">
        <f>AD355</f>
        <v>447722</v>
      </c>
      <c r="L359" s="16">
        <v>727</v>
      </c>
      <c r="M359" s="12"/>
      <c r="N359" s="12"/>
      <c r="O359" s="54">
        <f t="shared" si="18"/>
        <v>447722</v>
      </c>
      <c r="P359" s="17"/>
      <c r="R359" s="3" t="s">
        <v>22</v>
      </c>
      <c r="S359" s="4">
        <v>588590</v>
      </c>
      <c r="T359" s="4">
        <v>76700</v>
      </c>
      <c r="U359" s="4">
        <v>499040</v>
      </c>
      <c r="V359" s="4">
        <v>1182670</v>
      </c>
      <c r="W359" s="4">
        <v>318740</v>
      </c>
      <c r="X359" s="4"/>
      <c r="Y359" s="4"/>
      <c r="Z359" s="4"/>
      <c r="AA359" s="4"/>
      <c r="AB359" s="4"/>
      <c r="AC359" s="32">
        <v>0.6</v>
      </c>
      <c r="AD359" s="4">
        <f t="shared" ref="AD359:AD367" si="39">AC359*S359+U359</f>
        <v>852194</v>
      </c>
      <c r="AE359" s="4"/>
      <c r="AF359" s="3" t="s">
        <v>22</v>
      </c>
      <c r="AG359" s="4">
        <v>576770</v>
      </c>
      <c r="AH359" s="4">
        <v>92900</v>
      </c>
      <c r="AI359" s="4">
        <v>604580</v>
      </c>
      <c r="AJ359" s="4">
        <v>1432820</v>
      </c>
      <c r="AK359" s="4">
        <v>386130</v>
      </c>
      <c r="AL359" s="4"/>
      <c r="AM359" s="4"/>
      <c r="AN359" s="4"/>
      <c r="AO359" s="4"/>
      <c r="AP359" s="4"/>
      <c r="AQ359" s="32">
        <v>0.6</v>
      </c>
      <c r="AR359" s="4">
        <f t="shared" si="31"/>
        <v>950642</v>
      </c>
    </row>
    <row r="360" spans="1:44" s="3" customFormat="1" ht="19.5" customHeight="1">
      <c r="A360" s="10">
        <f t="shared" si="28"/>
        <v>356</v>
      </c>
      <c r="B360" s="11" t="s">
        <v>323</v>
      </c>
      <c r="C360" s="12" t="s">
        <v>329</v>
      </c>
      <c r="D360" s="13" t="s">
        <v>185</v>
      </c>
      <c r="E360" s="12"/>
      <c r="F360" s="12"/>
      <c r="G360" s="12"/>
      <c r="H360" s="2"/>
      <c r="I360" s="12">
        <f t="shared" si="32"/>
        <v>587972</v>
      </c>
      <c r="J360" s="15">
        <v>697</v>
      </c>
      <c r="K360" s="12">
        <f t="shared" si="33"/>
        <v>532432</v>
      </c>
      <c r="L360" s="16">
        <v>727</v>
      </c>
      <c r="M360" s="12"/>
      <c r="N360" s="12"/>
      <c r="O360" s="54">
        <f t="shared" si="18"/>
        <v>532432</v>
      </c>
      <c r="P360" s="17"/>
      <c r="R360" s="3" t="s">
        <v>23</v>
      </c>
      <c r="S360" s="4">
        <v>703990</v>
      </c>
      <c r="T360" s="4">
        <v>95030</v>
      </c>
      <c r="U360" s="4">
        <v>645210</v>
      </c>
      <c r="V360" s="4">
        <v>1420110</v>
      </c>
      <c r="W360" s="4">
        <v>358210</v>
      </c>
      <c r="X360" s="4">
        <f>+V360+T360+$W$360+$U$360</f>
        <v>2518560</v>
      </c>
      <c r="Y360" s="4">
        <f t="shared" ref="Y360:Y367" si="40">T360+V360+$U$355+$W$355</f>
        <v>1870700</v>
      </c>
      <c r="Z360" s="4">
        <f>V360+W360+U360+U360</f>
        <v>3068740</v>
      </c>
      <c r="AA360" s="4">
        <f t="shared" ref="AA360:AA367" si="41">U360+V360+$U$355+$W$355</f>
        <v>2420880</v>
      </c>
      <c r="AB360" s="4">
        <f t="shared" ref="AB360:AB367" si="42">V360+U360+$U$351+$W$351</f>
        <v>2167150</v>
      </c>
      <c r="AC360" s="32">
        <v>0.6</v>
      </c>
      <c r="AD360" s="4">
        <f t="shared" si="39"/>
        <v>1067604</v>
      </c>
      <c r="AE360" s="4"/>
      <c r="AF360" s="3" t="s">
        <v>23</v>
      </c>
      <c r="AG360" s="4">
        <v>689850</v>
      </c>
      <c r="AH360" s="4">
        <v>115110</v>
      </c>
      <c r="AI360" s="4">
        <v>781670</v>
      </c>
      <c r="AJ360" s="4">
        <v>1720490</v>
      </c>
      <c r="AK360" s="4">
        <v>433950</v>
      </c>
      <c r="AL360" s="4">
        <f>+AJ360+AH360+$AK$360+$AI$360</f>
        <v>3051220</v>
      </c>
      <c r="AM360" s="4">
        <f>AJ360+AK360+AI360+AI360</f>
        <v>3717780</v>
      </c>
      <c r="AN360" s="4">
        <f t="shared" ref="AN360:AN367" si="43">AH360+AJ360+$AI$355+$AK$355</f>
        <v>2266340</v>
      </c>
      <c r="AO360" s="4">
        <f t="shared" ref="AO360:AO367" si="44">AI360+AJ360+$AI$355+$AK$355</f>
        <v>2932900</v>
      </c>
      <c r="AP360" s="4">
        <f>(AJ360+AI360+$AI$351+$AK$351)*0</f>
        <v>0</v>
      </c>
      <c r="AQ360" s="32">
        <v>0.6</v>
      </c>
      <c r="AR360" s="4">
        <f t="shared" si="31"/>
        <v>1195580</v>
      </c>
    </row>
    <row r="361" spans="1:44" s="3" customFormat="1" ht="19.5" customHeight="1">
      <c r="A361" s="10">
        <f t="shared" si="28"/>
        <v>357</v>
      </c>
      <c r="B361" s="11" t="s">
        <v>323</v>
      </c>
      <c r="C361" s="12" t="s">
        <v>330</v>
      </c>
      <c r="D361" s="13" t="s">
        <v>185</v>
      </c>
      <c r="E361" s="12"/>
      <c r="F361" s="12"/>
      <c r="G361" s="12"/>
      <c r="H361" s="2"/>
      <c r="I361" s="12">
        <f t="shared" si="32"/>
        <v>754152</v>
      </c>
      <c r="J361" s="15">
        <v>697</v>
      </c>
      <c r="K361" s="12">
        <f t="shared" si="33"/>
        <v>676598</v>
      </c>
      <c r="L361" s="16">
        <v>727</v>
      </c>
      <c r="M361" s="12"/>
      <c r="N361" s="12"/>
      <c r="O361" s="54">
        <f t="shared" si="18"/>
        <v>676598</v>
      </c>
      <c r="P361" s="17"/>
      <c r="R361" s="3" t="s">
        <v>24</v>
      </c>
      <c r="S361" s="4">
        <v>825080</v>
      </c>
      <c r="T361" s="4">
        <v>98490</v>
      </c>
      <c r="U361" s="4">
        <v>835800</v>
      </c>
      <c r="V361" s="4">
        <v>1850830</v>
      </c>
      <c r="W361" s="4">
        <v>407070</v>
      </c>
      <c r="X361" s="4">
        <f t="shared" ref="X361:X367" si="45">+V361+T361+$W$360+$U$360</f>
        <v>2952740</v>
      </c>
      <c r="Y361" s="4">
        <f t="shared" si="40"/>
        <v>2304880</v>
      </c>
      <c r="Z361" s="4">
        <f t="shared" ref="Z361:Z367" si="46">+V361+U361+$W$360+$U$360</f>
        <v>3690050</v>
      </c>
      <c r="AA361" s="4">
        <f t="shared" si="41"/>
        <v>3042190</v>
      </c>
      <c r="AB361" s="4">
        <f t="shared" si="42"/>
        <v>2788460</v>
      </c>
      <c r="AC361" s="32">
        <v>0.6</v>
      </c>
      <c r="AD361" s="4">
        <f t="shared" si="39"/>
        <v>1330848</v>
      </c>
      <c r="AE361" s="4"/>
      <c r="AF361" s="3" t="s">
        <v>24</v>
      </c>
      <c r="AG361" s="4">
        <v>808470</v>
      </c>
      <c r="AH361" s="4">
        <v>119300</v>
      </c>
      <c r="AI361" s="4">
        <v>1012580</v>
      </c>
      <c r="AJ361" s="4">
        <v>2242320</v>
      </c>
      <c r="AK361" s="4">
        <v>493160</v>
      </c>
      <c r="AL361" s="4">
        <f t="shared" ref="AL361:AL367" si="47">+AJ361+AH361+$AK$360+$AI$360</f>
        <v>3577240</v>
      </c>
      <c r="AM361" s="4">
        <f>+AJ361+AI361+$AK$360+$AI$360</f>
        <v>4470520</v>
      </c>
      <c r="AN361" s="4">
        <f t="shared" si="43"/>
        <v>2792360</v>
      </c>
      <c r="AO361" s="4">
        <f t="shared" si="44"/>
        <v>3685640</v>
      </c>
      <c r="AP361" s="4">
        <f t="shared" ref="AP361:AP367" si="48">(AJ361+AI361+$AI$351+$AK$351)*0</f>
        <v>0</v>
      </c>
      <c r="AQ361" s="32">
        <v>0.6</v>
      </c>
      <c r="AR361" s="4">
        <f t="shared" si="31"/>
        <v>1497662</v>
      </c>
    </row>
    <row r="362" spans="1:44" s="3" customFormat="1" ht="19.5" customHeight="1">
      <c r="A362" s="10">
        <f t="shared" si="28"/>
        <v>358</v>
      </c>
      <c r="B362" s="11" t="s">
        <v>323</v>
      </c>
      <c r="C362" s="12" t="s">
        <v>331</v>
      </c>
      <c r="D362" s="13" t="s">
        <v>185</v>
      </c>
      <c r="E362" s="12"/>
      <c r="F362" s="12"/>
      <c r="G362" s="12"/>
      <c r="H362" s="2"/>
      <c r="I362" s="12">
        <f t="shared" si="32"/>
        <v>852397</v>
      </c>
      <c r="J362" s="15">
        <v>697</v>
      </c>
      <c r="K362" s="12">
        <f t="shared" si="33"/>
        <v>764396</v>
      </c>
      <c r="L362" s="16">
        <v>727</v>
      </c>
      <c r="M362" s="12"/>
      <c r="N362" s="12"/>
      <c r="O362" s="54">
        <f t="shared" si="18"/>
        <v>764396</v>
      </c>
      <c r="P362" s="17"/>
      <c r="R362" s="3" t="s">
        <v>25</v>
      </c>
      <c r="S362" s="4">
        <v>1017970</v>
      </c>
      <c r="T362" s="4">
        <v>112870</v>
      </c>
      <c r="U362" s="4">
        <v>1023080</v>
      </c>
      <c r="V362" s="4">
        <v>2265930</v>
      </c>
      <c r="W362" s="4">
        <v>537190</v>
      </c>
      <c r="X362" s="4">
        <f t="shared" si="45"/>
        <v>3382220</v>
      </c>
      <c r="Y362" s="4">
        <f t="shared" si="40"/>
        <v>2734360</v>
      </c>
      <c r="Z362" s="4">
        <f t="shared" si="46"/>
        <v>4292430</v>
      </c>
      <c r="AA362" s="4">
        <f t="shared" si="41"/>
        <v>3644570</v>
      </c>
      <c r="AB362" s="4">
        <f t="shared" si="42"/>
        <v>3390840</v>
      </c>
      <c r="AC362" s="32">
        <v>0.6</v>
      </c>
      <c r="AD362" s="4">
        <f t="shared" si="39"/>
        <v>1633862</v>
      </c>
      <c r="AE362" s="4"/>
      <c r="AF362" s="3" t="s">
        <v>25</v>
      </c>
      <c r="AG362" s="4">
        <v>997530</v>
      </c>
      <c r="AH362" s="4">
        <v>136730</v>
      </c>
      <c r="AI362" s="4">
        <v>1239470</v>
      </c>
      <c r="AJ362" s="4">
        <v>2745240</v>
      </c>
      <c r="AK362" s="4">
        <v>650810</v>
      </c>
      <c r="AL362" s="4">
        <f t="shared" si="47"/>
        <v>4097590</v>
      </c>
      <c r="AM362" s="4">
        <f t="shared" ref="AM362:AM367" si="49">+AJ362+AI362+$AK$360+$AI$360</f>
        <v>5200330</v>
      </c>
      <c r="AN362" s="4">
        <f t="shared" si="43"/>
        <v>3312710</v>
      </c>
      <c r="AO362" s="4">
        <f t="shared" si="44"/>
        <v>4415450</v>
      </c>
      <c r="AP362" s="4">
        <f t="shared" si="48"/>
        <v>0</v>
      </c>
      <c r="AQ362" s="32">
        <v>0.6</v>
      </c>
      <c r="AR362" s="4">
        <f t="shared" si="31"/>
        <v>1837988</v>
      </c>
    </row>
    <row r="363" spans="1:44" s="3" customFormat="1" ht="19.5" customHeight="1">
      <c r="A363" s="10">
        <f t="shared" si="28"/>
        <v>359</v>
      </c>
      <c r="B363" s="11" t="s">
        <v>323</v>
      </c>
      <c r="C363" s="12" t="s">
        <v>332</v>
      </c>
      <c r="D363" s="13" t="s">
        <v>185</v>
      </c>
      <c r="E363" s="12"/>
      <c r="F363" s="12"/>
      <c r="G363" s="12"/>
      <c r="H363" s="2"/>
      <c r="I363" s="12">
        <f t="shared" si="32"/>
        <v>950642</v>
      </c>
      <c r="J363" s="15">
        <v>697</v>
      </c>
      <c r="K363" s="12">
        <f>AD359</f>
        <v>852194</v>
      </c>
      <c r="L363" s="16">
        <v>727</v>
      </c>
      <c r="M363" s="12"/>
      <c r="N363" s="12"/>
      <c r="O363" s="54">
        <f>MIN(M363,K363,I363,G363,E363)</f>
        <v>852194</v>
      </c>
      <c r="P363" s="17"/>
      <c r="R363" s="3" t="s">
        <v>26</v>
      </c>
      <c r="S363" s="4">
        <v>1146200</v>
      </c>
      <c r="T363" s="4">
        <v>132640</v>
      </c>
      <c r="U363" s="4">
        <v>1266830</v>
      </c>
      <c r="V363" s="4">
        <v>2631310</v>
      </c>
      <c r="W363" s="4">
        <v>642050</v>
      </c>
      <c r="X363" s="4">
        <f t="shared" si="45"/>
        <v>3767370</v>
      </c>
      <c r="Y363" s="4">
        <f t="shared" si="40"/>
        <v>3119510</v>
      </c>
      <c r="Z363" s="4">
        <f t="shared" si="46"/>
        <v>4901560</v>
      </c>
      <c r="AA363" s="4">
        <f t="shared" si="41"/>
        <v>4253700</v>
      </c>
      <c r="AB363" s="4">
        <f t="shared" si="42"/>
        <v>3999970</v>
      </c>
      <c r="AC363" s="32">
        <v>0.6</v>
      </c>
      <c r="AD363" s="4">
        <f t="shared" si="39"/>
        <v>1954550</v>
      </c>
      <c r="AE363" s="4"/>
      <c r="AF363" s="3" t="s">
        <v>26</v>
      </c>
      <c r="AG363" s="4">
        <v>1123200</v>
      </c>
      <c r="AH363" s="4">
        <v>160680</v>
      </c>
      <c r="AI363" s="4">
        <v>1534790</v>
      </c>
      <c r="AJ363" s="4">
        <v>3187910</v>
      </c>
      <c r="AK363" s="4">
        <v>777840</v>
      </c>
      <c r="AL363" s="4">
        <f t="shared" si="47"/>
        <v>4564210</v>
      </c>
      <c r="AM363" s="4">
        <f t="shared" si="49"/>
        <v>5938320</v>
      </c>
      <c r="AN363" s="4">
        <f t="shared" si="43"/>
        <v>3779330</v>
      </c>
      <c r="AO363" s="4">
        <f t="shared" si="44"/>
        <v>5153440</v>
      </c>
      <c r="AP363" s="4">
        <f t="shared" si="48"/>
        <v>0</v>
      </c>
      <c r="AQ363" s="32">
        <v>0.6</v>
      </c>
      <c r="AR363" s="4">
        <f t="shared" si="31"/>
        <v>2208710</v>
      </c>
    </row>
    <row r="364" spans="1:44" s="3" customFormat="1" ht="19.5" customHeight="1">
      <c r="A364" s="10">
        <f t="shared" si="28"/>
        <v>360</v>
      </c>
      <c r="B364" s="11" t="s">
        <v>323</v>
      </c>
      <c r="C364" s="12" t="s">
        <v>333</v>
      </c>
      <c r="D364" s="13" t="s">
        <v>185</v>
      </c>
      <c r="E364" s="12"/>
      <c r="F364" s="12"/>
      <c r="G364" s="12"/>
      <c r="H364" s="2"/>
      <c r="I364" s="12">
        <f t="shared" si="32"/>
        <v>1195580</v>
      </c>
      <c r="J364" s="15">
        <v>697</v>
      </c>
      <c r="K364" s="12">
        <f t="shared" ref="K364:K371" si="50">AD360</f>
        <v>1067604</v>
      </c>
      <c r="L364" s="16">
        <v>727</v>
      </c>
      <c r="M364" s="12"/>
      <c r="N364" s="12"/>
      <c r="O364" s="54">
        <f t="shared" si="18"/>
        <v>1067604</v>
      </c>
      <c r="P364" s="17"/>
      <c r="R364" s="3" t="s">
        <v>27</v>
      </c>
      <c r="S364" s="4">
        <v>1416170</v>
      </c>
      <c r="T364" s="4">
        <v>167480</v>
      </c>
      <c r="U364" s="4">
        <v>1519160</v>
      </c>
      <c r="V364" s="4">
        <v>3004760</v>
      </c>
      <c r="W364" s="4">
        <v>841770</v>
      </c>
      <c r="X364" s="4">
        <f t="shared" si="45"/>
        <v>4175660</v>
      </c>
      <c r="Y364" s="4">
        <f t="shared" si="40"/>
        <v>3527800</v>
      </c>
      <c r="Z364" s="4">
        <f t="shared" si="46"/>
        <v>5527340</v>
      </c>
      <c r="AA364" s="4">
        <f t="shared" si="41"/>
        <v>4879480</v>
      </c>
      <c r="AB364" s="4">
        <f t="shared" si="42"/>
        <v>4625750</v>
      </c>
      <c r="AC364" s="32">
        <v>0.6</v>
      </c>
      <c r="AD364" s="4">
        <f t="shared" si="39"/>
        <v>2368862</v>
      </c>
      <c r="AE364" s="4"/>
      <c r="AF364" s="3" t="s">
        <v>27</v>
      </c>
      <c r="AG364" s="4">
        <v>1387730</v>
      </c>
      <c r="AH364" s="4">
        <v>202890</v>
      </c>
      <c r="AI364" s="4">
        <v>1840490</v>
      </c>
      <c r="AJ364" s="4">
        <v>3640350</v>
      </c>
      <c r="AK364" s="4">
        <v>1019810</v>
      </c>
      <c r="AL364" s="4">
        <f t="shared" si="47"/>
        <v>5058860</v>
      </c>
      <c r="AM364" s="4">
        <f t="shared" si="49"/>
        <v>6696460</v>
      </c>
      <c r="AN364" s="4">
        <f t="shared" si="43"/>
        <v>4273980</v>
      </c>
      <c r="AO364" s="4">
        <f t="shared" si="44"/>
        <v>5911580</v>
      </c>
      <c r="AP364" s="4">
        <f t="shared" si="48"/>
        <v>0</v>
      </c>
      <c r="AQ364" s="32">
        <v>0.6</v>
      </c>
      <c r="AR364" s="4">
        <f t="shared" si="31"/>
        <v>2673128</v>
      </c>
    </row>
    <row r="365" spans="1:44" s="3" customFormat="1" ht="19.5" customHeight="1">
      <c r="A365" s="10">
        <f t="shared" si="28"/>
        <v>361</v>
      </c>
      <c r="B365" s="11" t="s">
        <v>323</v>
      </c>
      <c r="C365" s="12" t="s">
        <v>334</v>
      </c>
      <c r="D365" s="13" t="s">
        <v>185</v>
      </c>
      <c r="E365" s="12"/>
      <c r="F365" s="12"/>
      <c r="G365" s="12"/>
      <c r="H365" s="2"/>
      <c r="I365" s="12">
        <f t="shared" si="32"/>
        <v>1497662</v>
      </c>
      <c r="J365" s="15">
        <v>697</v>
      </c>
      <c r="K365" s="12">
        <f t="shared" si="50"/>
        <v>1330848</v>
      </c>
      <c r="L365" s="16">
        <v>727</v>
      </c>
      <c r="M365" s="12"/>
      <c r="N365" s="12"/>
      <c r="O365" s="54">
        <f t="shared" si="18"/>
        <v>1330848</v>
      </c>
      <c r="P365" s="17"/>
      <c r="R365" s="3" t="s">
        <v>28</v>
      </c>
      <c r="S365" s="4">
        <v>1678680</v>
      </c>
      <c r="T365" s="4">
        <v>191270</v>
      </c>
      <c r="U365" s="4">
        <v>1623650</v>
      </c>
      <c r="V365" s="4">
        <v>3456740</v>
      </c>
      <c r="W365" s="4">
        <v>1022830</v>
      </c>
      <c r="X365" s="4">
        <f t="shared" si="45"/>
        <v>4651430</v>
      </c>
      <c r="Y365" s="4">
        <f t="shared" si="40"/>
        <v>4003570</v>
      </c>
      <c r="Z365" s="4">
        <f t="shared" si="46"/>
        <v>6083810</v>
      </c>
      <c r="AA365" s="4">
        <f t="shared" si="41"/>
        <v>5435950</v>
      </c>
      <c r="AB365" s="4">
        <f t="shared" si="42"/>
        <v>5182220</v>
      </c>
      <c r="AC365" s="32">
        <v>0.6</v>
      </c>
      <c r="AD365" s="4">
        <f t="shared" si="39"/>
        <v>2630858</v>
      </c>
      <c r="AE365" s="4"/>
      <c r="AF365" s="3" t="s">
        <v>28</v>
      </c>
      <c r="AG365" s="4">
        <v>1644980</v>
      </c>
      <c r="AH365" s="4">
        <v>231170</v>
      </c>
      <c r="AI365" s="4">
        <v>1967090</v>
      </c>
      <c r="AJ365" s="4">
        <v>4187970</v>
      </c>
      <c r="AK365" s="4">
        <v>1240910</v>
      </c>
      <c r="AL365" s="4">
        <f t="shared" si="47"/>
        <v>5634760</v>
      </c>
      <c r="AM365" s="4">
        <f t="shared" si="49"/>
        <v>7370680</v>
      </c>
      <c r="AN365" s="4">
        <f t="shared" si="43"/>
        <v>4849880</v>
      </c>
      <c r="AO365" s="4">
        <f t="shared" si="44"/>
        <v>6585800</v>
      </c>
      <c r="AP365" s="4">
        <f t="shared" si="48"/>
        <v>0</v>
      </c>
      <c r="AQ365" s="32">
        <v>0.6</v>
      </c>
      <c r="AR365" s="4">
        <f t="shared" si="31"/>
        <v>2954078</v>
      </c>
    </row>
    <row r="366" spans="1:44" s="3" customFormat="1" ht="19.5" customHeight="1">
      <c r="A366" s="10">
        <f t="shared" si="28"/>
        <v>362</v>
      </c>
      <c r="B366" s="11" t="s">
        <v>323</v>
      </c>
      <c r="C366" s="12" t="s">
        <v>335</v>
      </c>
      <c r="D366" s="13" t="s">
        <v>185</v>
      </c>
      <c r="E366" s="12"/>
      <c r="F366" s="12"/>
      <c r="G366" s="12"/>
      <c r="H366" s="2"/>
      <c r="I366" s="12">
        <f t="shared" si="32"/>
        <v>1837988</v>
      </c>
      <c r="J366" s="15">
        <v>697</v>
      </c>
      <c r="K366" s="12">
        <f t="shared" si="50"/>
        <v>1633862</v>
      </c>
      <c r="L366" s="16">
        <v>727</v>
      </c>
      <c r="M366" s="12"/>
      <c r="N366" s="12"/>
      <c r="O366" s="54">
        <f t="shared" si="18"/>
        <v>1633862</v>
      </c>
      <c r="P366" s="17"/>
      <c r="R366" s="3" t="s">
        <v>29</v>
      </c>
      <c r="S366" s="4">
        <v>1945160</v>
      </c>
      <c r="T366" s="4">
        <v>216990</v>
      </c>
      <c r="U366" s="4">
        <v>1901480</v>
      </c>
      <c r="V366" s="4">
        <v>3949940</v>
      </c>
      <c r="W366" s="4">
        <v>1340470</v>
      </c>
      <c r="X366" s="4">
        <f t="shared" si="45"/>
        <v>5170350</v>
      </c>
      <c r="Y366" s="4">
        <f t="shared" si="40"/>
        <v>4522490</v>
      </c>
      <c r="Z366" s="4">
        <f t="shared" si="46"/>
        <v>6854840</v>
      </c>
      <c r="AA366" s="4">
        <f t="shared" si="41"/>
        <v>6206980</v>
      </c>
      <c r="AB366" s="4">
        <f t="shared" si="42"/>
        <v>5953250</v>
      </c>
      <c r="AC366" s="32">
        <v>0.6</v>
      </c>
      <c r="AD366" s="4">
        <f t="shared" si="39"/>
        <v>3068576</v>
      </c>
      <c r="AE366" s="4"/>
      <c r="AF366" s="3" t="s">
        <v>29</v>
      </c>
      <c r="AG366" s="4">
        <v>1906130</v>
      </c>
      <c r="AH366" s="4">
        <v>262860</v>
      </c>
      <c r="AI366" s="4">
        <v>2303700</v>
      </c>
      <c r="AJ366" s="4">
        <v>4785480</v>
      </c>
      <c r="AK366" s="4">
        <v>1624010</v>
      </c>
      <c r="AL366" s="4">
        <f t="shared" si="47"/>
        <v>6263960</v>
      </c>
      <c r="AM366" s="4">
        <f t="shared" si="49"/>
        <v>8304800</v>
      </c>
      <c r="AN366" s="4">
        <f t="shared" si="43"/>
        <v>5479080</v>
      </c>
      <c r="AO366" s="4">
        <f t="shared" si="44"/>
        <v>7519920</v>
      </c>
      <c r="AP366" s="4">
        <f t="shared" si="48"/>
        <v>0</v>
      </c>
      <c r="AQ366" s="32">
        <v>0.6</v>
      </c>
      <c r="AR366" s="4">
        <f t="shared" si="31"/>
        <v>3447378</v>
      </c>
    </row>
    <row r="367" spans="1:44" s="3" customFormat="1" ht="19.5" customHeight="1">
      <c r="A367" s="10">
        <f t="shared" si="28"/>
        <v>363</v>
      </c>
      <c r="B367" s="11" t="s">
        <v>323</v>
      </c>
      <c r="C367" s="12" t="s">
        <v>336</v>
      </c>
      <c r="D367" s="13" t="s">
        <v>185</v>
      </c>
      <c r="E367" s="12"/>
      <c r="F367" s="12"/>
      <c r="G367" s="12"/>
      <c r="H367" s="2"/>
      <c r="I367" s="12">
        <f t="shared" si="32"/>
        <v>2208710</v>
      </c>
      <c r="J367" s="15">
        <v>697</v>
      </c>
      <c r="K367" s="12">
        <f t="shared" si="50"/>
        <v>1954550</v>
      </c>
      <c r="L367" s="16">
        <v>727</v>
      </c>
      <c r="M367" s="12"/>
      <c r="N367" s="12"/>
      <c r="O367" s="54">
        <f t="shared" si="18"/>
        <v>1954550</v>
      </c>
      <c r="P367" s="17"/>
      <c r="R367" s="3" t="s">
        <v>32</v>
      </c>
      <c r="S367" s="4">
        <v>2317530</v>
      </c>
      <c r="T367" s="4">
        <v>254640</v>
      </c>
      <c r="U367" s="4">
        <v>2457650</v>
      </c>
      <c r="V367" s="4">
        <v>5200950</v>
      </c>
      <c r="W367" s="4">
        <v>1639880</v>
      </c>
      <c r="X367" s="4">
        <f t="shared" si="45"/>
        <v>6459010</v>
      </c>
      <c r="Y367" s="4">
        <f t="shared" si="40"/>
        <v>5811150</v>
      </c>
      <c r="Z367" s="4">
        <f t="shared" si="46"/>
        <v>8662020</v>
      </c>
      <c r="AA367" s="4">
        <f t="shared" si="41"/>
        <v>8014160</v>
      </c>
      <c r="AB367" s="4">
        <f t="shared" si="42"/>
        <v>7760430</v>
      </c>
      <c r="AC367" s="32">
        <v>0.6</v>
      </c>
      <c r="AD367" s="4">
        <f t="shared" si="39"/>
        <v>3848168</v>
      </c>
      <c r="AE367" s="4"/>
      <c r="AF367" s="3" t="s">
        <v>32</v>
      </c>
      <c r="AG367" s="4">
        <v>2270970</v>
      </c>
      <c r="AH367" s="4">
        <v>308480</v>
      </c>
      <c r="AI367" s="4">
        <v>2977520</v>
      </c>
      <c r="AJ367" s="4">
        <v>6301130</v>
      </c>
      <c r="AK367" s="4">
        <v>1986750</v>
      </c>
      <c r="AL367" s="4">
        <f t="shared" si="47"/>
        <v>7825230</v>
      </c>
      <c r="AM367" s="4">
        <f t="shared" si="49"/>
        <v>10494270</v>
      </c>
      <c r="AN367" s="4">
        <f t="shared" si="43"/>
        <v>7040350</v>
      </c>
      <c r="AO367" s="4">
        <f t="shared" si="44"/>
        <v>9709390</v>
      </c>
      <c r="AP367" s="4">
        <f t="shared" si="48"/>
        <v>0</v>
      </c>
      <c r="AQ367" s="32">
        <v>0.6</v>
      </c>
      <c r="AR367" s="4">
        <f t="shared" si="31"/>
        <v>4340102</v>
      </c>
    </row>
    <row r="368" spans="1:44" s="3" customFormat="1" ht="19.5" customHeight="1">
      <c r="A368" s="10">
        <f t="shared" si="28"/>
        <v>364</v>
      </c>
      <c r="B368" s="11" t="s">
        <v>323</v>
      </c>
      <c r="C368" s="12" t="s">
        <v>337</v>
      </c>
      <c r="D368" s="13" t="s">
        <v>185</v>
      </c>
      <c r="E368" s="12"/>
      <c r="F368" s="12"/>
      <c r="G368" s="12"/>
      <c r="H368" s="2"/>
      <c r="I368" s="12">
        <f t="shared" si="32"/>
        <v>2673128</v>
      </c>
      <c r="J368" s="15">
        <v>697</v>
      </c>
      <c r="K368" s="12">
        <f t="shared" si="50"/>
        <v>2368862</v>
      </c>
      <c r="L368" s="16">
        <v>727</v>
      </c>
      <c r="M368" s="12"/>
      <c r="N368" s="12"/>
      <c r="O368" s="54">
        <f t="shared" si="18"/>
        <v>2368862</v>
      </c>
      <c r="P368" s="17"/>
      <c r="U368" s="4"/>
      <c r="V368" s="4"/>
      <c r="W368" s="4"/>
      <c r="X368" s="4"/>
      <c r="Y368" s="4"/>
      <c r="Z368" s="4"/>
      <c r="AE368" s="4"/>
    </row>
    <row r="369" spans="1:31" s="3" customFormat="1" ht="19.5" customHeight="1">
      <c r="A369" s="10">
        <f t="shared" si="28"/>
        <v>365</v>
      </c>
      <c r="B369" s="11" t="s">
        <v>323</v>
      </c>
      <c r="C369" s="12" t="s">
        <v>338</v>
      </c>
      <c r="D369" s="13" t="s">
        <v>185</v>
      </c>
      <c r="E369" s="12"/>
      <c r="F369" s="12"/>
      <c r="G369" s="12"/>
      <c r="H369" s="2"/>
      <c r="I369" s="12">
        <f t="shared" si="32"/>
        <v>2954078</v>
      </c>
      <c r="J369" s="15">
        <v>697</v>
      </c>
      <c r="K369" s="12">
        <f t="shared" si="50"/>
        <v>2630858</v>
      </c>
      <c r="L369" s="16">
        <v>727</v>
      </c>
      <c r="M369" s="12"/>
      <c r="N369" s="12"/>
      <c r="O369" s="54">
        <f t="shared" si="18"/>
        <v>2630858</v>
      </c>
      <c r="P369" s="17"/>
      <c r="AE369" s="4"/>
    </row>
    <row r="370" spans="1:31" s="3" customFormat="1" ht="19.5" customHeight="1">
      <c r="A370" s="10">
        <f t="shared" si="28"/>
        <v>366</v>
      </c>
      <c r="B370" s="11" t="s">
        <v>323</v>
      </c>
      <c r="C370" s="12" t="s">
        <v>339</v>
      </c>
      <c r="D370" s="13" t="s">
        <v>185</v>
      </c>
      <c r="E370" s="12"/>
      <c r="F370" s="12"/>
      <c r="G370" s="12"/>
      <c r="H370" s="2"/>
      <c r="I370" s="12">
        <f t="shared" si="32"/>
        <v>3447378</v>
      </c>
      <c r="J370" s="15">
        <v>697</v>
      </c>
      <c r="K370" s="12">
        <f t="shared" si="50"/>
        <v>3068576</v>
      </c>
      <c r="L370" s="16">
        <v>727</v>
      </c>
      <c r="M370" s="12"/>
      <c r="N370" s="12"/>
      <c r="O370" s="54">
        <f t="shared" si="18"/>
        <v>3068576</v>
      </c>
      <c r="P370" s="17"/>
      <c r="AE370" s="4"/>
    </row>
    <row r="371" spans="1:31" s="3" customFormat="1" ht="19.5" customHeight="1">
      <c r="A371" s="10">
        <f t="shared" si="28"/>
        <v>367</v>
      </c>
      <c r="B371" s="11" t="s">
        <v>323</v>
      </c>
      <c r="C371" s="12" t="s">
        <v>340</v>
      </c>
      <c r="D371" s="13" t="s">
        <v>185</v>
      </c>
      <c r="E371" s="12"/>
      <c r="F371" s="12"/>
      <c r="G371" s="12"/>
      <c r="H371" s="2"/>
      <c r="I371" s="12">
        <f t="shared" si="32"/>
        <v>4340102</v>
      </c>
      <c r="J371" s="15">
        <v>697</v>
      </c>
      <c r="K371" s="12">
        <f t="shared" si="50"/>
        <v>3848168</v>
      </c>
      <c r="L371" s="16">
        <v>727</v>
      </c>
      <c r="M371" s="12"/>
      <c r="N371" s="12"/>
      <c r="O371" s="54">
        <f t="shared" si="18"/>
        <v>3848168</v>
      </c>
      <c r="P371" s="17"/>
      <c r="AE371" s="4"/>
    </row>
    <row r="372" spans="1:31" s="3" customFormat="1" ht="19.5" customHeight="1">
      <c r="A372" s="10">
        <f t="shared" si="28"/>
        <v>368</v>
      </c>
      <c r="B372" s="11" t="s">
        <v>341</v>
      </c>
      <c r="C372" s="12" t="s">
        <v>290</v>
      </c>
      <c r="D372" s="13" t="s">
        <v>185</v>
      </c>
      <c r="E372" s="12"/>
      <c r="F372" s="12"/>
      <c r="G372" s="12"/>
      <c r="H372" s="2"/>
      <c r="I372" s="12"/>
      <c r="J372" s="15">
        <v>697</v>
      </c>
      <c r="K372" s="12">
        <v>43070</v>
      </c>
      <c r="L372" s="16">
        <v>727</v>
      </c>
      <c r="M372" s="12"/>
      <c r="N372" s="12"/>
      <c r="O372" s="54">
        <f t="shared" si="18"/>
        <v>43070</v>
      </c>
      <c r="P372" s="17"/>
      <c r="S372" s="4"/>
      <c r="T372" s="4"/>
      <c r="AA372" s="4"/>
      <c r="AB372" s="4"/>
      <c r="AC372" s="4"/>
      <c r="AD372" s="4"/>
    </row>
    <row r="373" spans="1:31" s="3" customFormat="1" ht="19.5" customHeight="1">
      <c r="A373" s="10">
        <f t="shared" si="28"/>
        <v>369</v>
      </c>
      <c r="B373" s="11" t="s">
        <v>341</v>
      </c>
      <c r="C373" s="12" t="s">
        <v>292</v>
      </c>
      <c r="D373" s="13" t="s">
        <v>185</v>
      </c>
      <c r="E373" s="12"/>
      <c r="F373" s="12"/>
      <c r="G373" s="12"/>
      <c r="H373" s="2"/>
      <c r="I373" s="12"/>
      <c r="J373" s="15">
        <v>697</v>
      </c>
      <c r="K373" s="12">
        <v>51110</v>
      </c>
      <c r="L373" s="16">
        <v>727</v>
      </c>
      <c r="M373" s="12"/>
      <c r="N373" s="12"/>
      <c r="O373" s="54">
        <f t="shared" si="18"/>
        <v>51110</v>
      </c>
      <c r="P373" s="17"/>
    </row>
    <row r="374" spans="1:31" s="3" customFormat="1" ht="19.5" customHeight="1">
      <c r="A374" s="10">
        <f t="shared" si="28"/>
        <v>370</v>
      </c>
      <c r="B374" s="11" t="s">
        <v>341</v>
      </c>
      <c r="C374" s="12" t="s">
        <v>307</v>
      </c>
      <c r="D374" s="13" t="s">
        <v>185</v>
      </c>
      <c r="E374" s="12"/>
      <c r="F374" s="12"/>
      <c r="G374" s="12"/>
      <c r="H374" s="2"/>
      <c r="I374" s="12"/>
      <c r="J374" s="15">
        <v>697</v>
      </c>
      <c r="K374" s="12">
        <v>60420</v>
      </c>
      <c r="L374" s="16">
        <v>727</v>
      </c>
      <c r="M374" s="12"/>
      <c r="N374" s="12"/>
      <c r="O374" s="54">
        <f t="shared" si="18"/>
        <v>60420</v>
      </c>
      <c r="P374" s="17"/>
    </row>
    <row r="375" spans="1:31" s="3" customFormat="1" ht="19.5" customHeight="1">
      <c r="A375" s="10">
        <f t="shared" si="28"/>
        <v>371</v>
      </c>
      <c r="B375" s="11" t="s">
        <v>341</v>
      </c>
      <c r="C375" s="12" t="s">
        <v>293</v>
      </c>
      <c r="D375" s="13" t="s">
        <v>185</v>
      </c>
      <c r="E375" s="12"/>
      <c r="F375" s="12"/>
      <c r="G375" s="12"/>
      <c r="H375" s="2"/>
      <c r="I375" s="12"/>
      <c r="J375" s="15">
        <v>697</v>
      </c>
      <c r="K375" s="12">
        <v>70620</v>
      </c>
      <c r="L375" s="16">
        <v>727</v>
      </c>
      <c r="M375" s="12"/>
      <c r="N375" s="12"/>
      <c r="O375" s="54">
        <f t="shared" si="18"/>
        <v>70620</v>
      </c>
      <c r="P375" s="17"/>
    </row>
    <row r="376" spans="1:31" s="3" customFormat="1" ht="19.5" customHeight="1">
      <c r="A376" s="10">
        <f t="shared" si="28"/>
        <v>372</v>
      </c>
      <c r="B376" s="11" t="s">
        <v>341</v>
      </c>
      <c r="C376" s="12" t="s">
        <v>294</v>
      </c>
      <c r="D376" s="13" t="s">
        <v>185</v>
      </c>
      <c r="E376" s="12"/>
      <c r="F376" s="12"/>
      <c r="G376" s="12"/>
      <c r="H376" s="2"/>
      <c r="I376" s="12">
        <v>116630</v>
      </c>
      <c r="J376" s="15">
        <v>697</v>
      </c>
      <c r="K376" s="12">
        <v>77770</v>
      </c>
      <c r="L376" s="16">
        <v>727</v>
      </c>
      <c r="M376" s="12"/>
      <c r="N376" s="12"/>
      <c r="O376" s="54">
        <f t="shared" si="18"/>
        <v>77770</v>
      </c>
      <c r="P376" s="17"/>
    </row>
    <row r="377" spans="1:31" s="3" customFormat="1" ht="19.5" customHeight="1">
      <c r="A377" s="10">
        <f t="shared" si="28"/>
        <v>373</v>
      </c>
      <c r="B377" s="11" t="s">
        <v>341</v>
      </c>
      <c r="C377" s="12" t="s">
        <v>295</v>
      </c>
      <c r="D377" s="13" t="s">
        <v>185</v>
      </c>
      <c r="E377" s="12"/>
      <c r="F377" s="12"/>
      <c r="G377" s="12"/>
      <c r="H377" s="2"/>
      <c r="I377" s="12">
        <v>125130</v>
      </c>
      <c r="J377" s="15">
        <v>697</v>
      </c>
      <c r="K377" s="12">
        <v>83440</v>
      </c>
      <c r="L377" s="16">
        <v>727</v>
      </c>
      <c r="M377" s="12"/>
      <c r="N377" s="12"/>
      <c r="O377" s="54">
        <f t="shared" ref="O377:O415" si="51">MIN(M377,K377,I377,G377,E377)</f>
        <v>83440</v>
      </c>
      <c r="P377" s="17"/>
    </row>
    <row r="378" spans="1:31" s="3" customFormat="1" ht="19.5" customHeight="1">
      <c r="A378" s="10">
        <f t="shared" si="28"/>
        <v>374</v>
      </c>
      <c r="B378" s="11" t="s">
        <v>341</v>
      </c>
      <c r="C378" s="12" t="s">
        <v>296</v>
      </c>
      <c r="D378" s="13" t="s">
        <v>185</v>
      </c>
      <c r="E378" s="12"/>
      <c r="F378" s="12"/>
      <c r="G378" s="12"/>
      <c r="H378" s="2"/>
      <c r="I378" s="12">
        <v>142290</v>
      </c>
      <c r="J378" s="15">
        <v>697</v>
      </c>
      <c r="K378" s="12">
        <v>94880</v>
      </c>
      <c r="L378" s="16">
        <v>727</v>
      </c>
      <c r="M378" s="12"/>
      <c r="N378" s="12"/>
      <c r="O378" s="54">
        <f t="shared" si="51"/>
        <v>94880</v>
      </c>
      <c r="P378" s="17"/>
    </row>
    <row r="379" spans="1:31" s="3" customFormat="1" ht="19.5" customHeight="1">
      <c r="A379" s="10">
        <f t="shared" si="28"/>
        <v>375</v>
      </c>
      <c r="B379" s="11" t="s">
        <v>341</v>
      </c>
      <c r="C379" s="12" t="s">
        <v>297</v>
      </c>
      <c r="D379" s="13" t="s">
        <v>185</v>
      </c>
      <c r="E379" s="12"/>
      <c r="F379" s="12"/>
      <c r="G379" s="12"/>
      <c r="H379" s="2"/>
      <c r="I379" s="12">
        <f>(I378+I380)/2</f>
        <v>152190</v>
      </c>
      <c r="J379" s="15">
        <v>697</v>
      </c>
      <c r="K379" s="12">
        <f>(K378+K380)/2</f>
        <v>101485</v>
      </c>
      <c r="L379" s="16">
        <v>727</v>
      </c>
      <c r="M379" s="12"/>
      <c r="N379" s="12"/>
      <c r="O379" s="54">
        <f t="shared" si="51"/>
        <v>101485</v>
      </c>
      <c r="P379" s="17"/>
    </row>
    <row r="380" spans="1:31" s="3" customFormat="1" ht="19.5" customHeight="1">
      <c r="A380" s="10">
        <f t="shared" si="28"/>
        <v>376</v>
      </c>
      <c r="B380" s="11" t="s">
        <v>341</v>
      </c>
      <c r="C380" s="12" t="s">
        <v>298</v>
      </c>
      <c r="D380" s="13" t="s">
        <v>185</v>
      </c>
      <c r="E380" s="12"/>
      <c r="F380" s="12"/>
      <c r="G380" s="12"/>
      <c r="H380" s="2"/>
      <c r="I380" s="12">
        <v>162090</v>
      </c>
      <c r="J380" s="15">
        <v>697</v>
      </c>
      <c r="K380" s="12">
        <v>108090</v>
      </c>
      <c r="L380" s="16">
        <v>727</v>
      </c>
      <c r="M380" s="12"/>
      <c r="N380" s="12"/>
      <c r="O380" s="54">
        <f t="shared" si="51"/>
        <v>108090</v>
      </c>
      <c r="P380" s="17"/>
    </row>
    <row r="381" spans="1:31" s="3" customFormat="1" ht="19.5" customHeight="1">
      <c r="A381" s="10">
        <f t="shared" si="28"/>
        <v>377</v>
      </c>
      <c r="B381" s="11" t="s">
        <v>341</v>
      </c>
      <c r="C381" s="12" t="s">
        <v>299</v>
      </c>
      <c r="D381" s="13" t="s">
        <v>185</v>
      </c>
      <c r="E381" s="12"/>
      <c r="F381" s="12"/>
      <c r="G381" s="12"/>
      <c r="H381" s="2"/>
      <c r="I381" s="12">
        <v>195230</v>
      </c>
      <c r="J381" s="15">
        <v>697</v>
      </c>
      <c r="K381" s="12">
        <v>130170</v>
      </c>
      <c r="L381" s="16">
        <v>727</v>
      </c>
      <c r="M381" s="12"/>
      <c r="N381" s="12"/>
      <c r="O381" s="54">
        <f t="shared" si="51"/>
        <v>130170</v>
      </c>
      <c r="P381" s="17"/>
    </row>
    <row r="382" spans="1:31" s="3" customFormat="1" ht="19.5" customHeight="1">
      <c r="A382" s="10">
        <f t="shared" si="28"/>
        <v>378</v>
      </c>
      <c r="B382" s="11" t="s">
        <v>341</v>
      </c>
      <c r="C382" s="12" t="s">
        <v>300</v>
      </c>
      <c r="D382" s="13" t="s">
        <v>185</v>
      </c>
      <c r="E382" s="12"/>
      <c r="F382" s="12"/>
      <c r="G382" s="12"/>
      <c r="H382" s="2"/>
      <c r="I382" s="12">
        <v>209130</v>
      </c>
      <c r="J382" s="15">
        <v>697</v>
      </c>
      <c r="K382" s="12">
        <v>139430</v>
      </c>
      <c r="L382" s="16">
        <v>727</v>
      </c>
      <c r="M382" s="12"/>
      <c r="N382" s="12"/>
      <c r="O382" s="54">
        <f t="shared" si="51"/>
        <v>139430</v>
      </c>
      <c r="P382" s="17"/>
    </row>
    <row r="383" spans="1:31" s="3" customFormat="1" ht="19.5" customHeight="1">
      <c r="A383" s="10">
        <f t="shared" si="28"/>
        <v>379</v>
      </c>
      <c r="B383" s="11" t="s">
        <v>341</v>
      </c>
      <c r="C383" s="12" t="s">
        <v>301</v>
      </c>
      <c r="D383" s="13" t="s">
        <v>185</v>
      </c>
      <c r="E383" s="12"/>
      <c r="F383" s="12"/>
      <c r="G383" s="12"/>
      <c r="H383" s="2"/>
      <c r="I383" s="12">
        <v>223040</v>
      </c>
      <c r="J383" s="15">
        <v>697</v>
      </c>
      <c r="K383" s="12">
        <v>148710</v>
      </c>
      <c r="L383" s="16">
        <v>727</v>
      </c>
      <c r="M383" s="12"/>
      <c r="N383" s="12"/>
      <c r="O383" s="54">
        <f t="shared" si="51"/>
        <v>148710</v>
      </c>
      <c r="P383" s="17"/>
    </row>
    <row r="384" spans="1:31" s="3" customFormat="1" ht="19.5" customHeight="1">
      <c r="A384" s="10">
        <f t="shared" si="28"/>
        <v>380</v>
      </c>
      <c r="B384" s="11" t="s">
        <v>341</v>
      </c>
      <c r="C384" s="12" t="s">
        <v>302</v>
      </c>
      <c r="D384" s="13" t="s">
        <v>185</v>
      </c>
      <c r="E384" s="12"/>
      <c r="F384" s="12"/>
      <c r="G384" s="12"/>
      <c r="H384" s="2"/>
      <c r="I384" s="12">
        <v>388340</v>
      </c>
      <c r="J384" s="15">
        <v>697</v>
      </c>
      <c r="K384" s="12">
        <v>258910</v>
      </c>
      <c r="L384" s="16">
        <v>727</v>
      </c>
      <c r="M384" s="12"/>
      <c r="N384" s="12"/>
      <c r="O384" s="54">
        <f t="shared" si="51"/>
        <v>258910</v>
      </c>
      <c r="P384" s="17"/>
    </row>
    <row r="385" spans="1:30" s="3" customFormat="1" ht="19.5" customHeight="1">
      <c r="A385" s="10">
        <f t="shared" si="28"/>
        <v>381</v>
      </c>
      <c r="B385" s="11" t="s">
        <v>341</v>
      </c>
      <c r="C385" s="12" t="s">
        <v>303</v>
      </c>
      <c r="D385" s="13" t="s">
        <v>185</v>
      </c>
      <c r="E385" s="12"/>
      <c r="F385" s="12"/>
      <c r="G385" s="12"/>
      <c r="H385" s="2"/>
      <c r="I385" s="12">
        <v>439310</v>
      </c>
      <c r="J385" s="15">
        <v>697</v>
      </c>
      <c r="K385" s="12">
        <v>292890</v>
      </c>
      <c r="L385" s="16">
        <v>727</v>
      </c>
      <c r="M385" s="12"/>
      <c r="N385" s="12"/>
      <c r="O385" s="54">
        <f t="shared" si="51"/>
        <v>292890</v>
      </c>
      <c r="P385" s="17"/>
    </row>
    <row r="386" spans="1:30" s="3" customFormat="1" ht="19.5" customHeight="1">
      <c r="A386" s="10">
        <f t="shared" si="28"/>
        <v>382</v>
      </c>
      <c r="B386" s="11" t="s">
        <v>341</v>
      </c>
      <c r="C386" s="12" t="s">
        <v>304</v>
      </c>
      <c r="D386" s="13" t="s">
        <v>185</v>
      </c>
      <c r="E386" s="12"/>
      <c r="F386" s="12"/>
      <c r="G386" s="12"/>
      <c r="H386" s="2"/>
      <c r="I386" s="12">
        <v>522990</v>
      </c>
      <c r="J386" s="15">
        <v>697</v>
      </c>
      <c r="K386" s="12">
        <v>348680</v>
      </c>
      <c r="L386" s="16">
        <v>727</v>
      </c>
      <c r="M386" s="12"/>
      <c r="N386" s="12"/>
      <c r="O386" s="54">
        <f t="shared" si="51"/>
        <v>348680</v>
      </c>
      <c r="P386" s="17"/>
    </row>
    <row r="387" spans="1:30" s="3" customFormat="1" ht="19.5" customHeight="1">
      <c r="A387" s="10">
        <f t="shared" si="28"/>
        <v>383</v>
      </c>
      <c r="B387" s="11" t="s">
        <v>341</v>
      </c>
      <c r="C387" s="12" t="s">
        <v>305</v>
      </c>
      <c r="D387" s="13" t="s">
        <v>185</v>
      </c>
      <c r="E387" s="12"/>
      <c r="F387" s="12"/>
      <c r="G387" s="12"/>
      <c r="H387" s="2"/>
      <c r="I387" s="12">
        <v>600050</v>
      </c>
      <c r="J387" s="15">
        <v>697</v>
      </c>
      <c r="K387" s="12">
        <v>400050</v>
      </c>
      <c r="L387" s="16">
        <v>727</v>
      </c>
      <c r="M387" s="12"/>
      <c r="N387" s="12"/>
      <c r="O387" s="54">
        <f t="shared" si="51"/>
        <v>400050</v>
      </c>
      <c r="P387" s="17"/>
    </row>
    <row r="388" spans="1:30" s="3" customFormat="1" ht="19.5" customHeight="1">
      <c r="A388" s="10">
        <f t="shared" si="28"/>
        <v>384</v>
      </c>
      <c r="B388" s="11" t="s">
        <v>341</v>
      </c>
      <c r="C388" s="12" t="s">
        <v>309</v>
      </c>
      <c r="D388" s="13" t="s">
        <v>185</v>
      </c>
      <c r="E388" s="12"/>
      <c r="F388" s="12"/>
      <c r="G388" s="12"/>
      <c r="H388" s="2"/>
      <c r="I388" s="12">
        <v>705930</v>
      </c>
      <c r="J388" s="15">
        <v>697</v>
      </c>
      <c r="K388" s="12">
        <v>470640</v>
      </c>
      <c r="L388" s="16">
        <v>727</v>
      </c>
      <c r="M388" s="12"/>
      <c r="N388" s="12"/>
      <c r="O388" s="54">
        <f t="shared" si="51"/>
        <v>470640</v>
      </c>
      <c r="P388" s="17"/>
      <c r="U388" s="4"/>
      <c r="V388" s="4"/>
      <c r="W388" s="4"/>
      <c r="X388" s="4"/>
      <c r="Y388" s="4"/>
      <c r="Z388" s="4"/>
    </row>
    <row r="389" spans="1:30" s="3" customFormat="1" ht="19.5" customHeight="1">
      <c r="A389" s="10">
        <f t="shared" si="28"/>
        <v>385</v>
      </c>
      <c r="B389" s="11" t="s">
        <v>321</v>
      </c>
      <c r="C389" s="12" t="s">
        <v>342</v>
      </c>
      <c r="D389" s="13" t="s">
        <v>185</v>
      </c>
      <c r="E389" s="12"/>
      <c r="F389" s="12"/>
      <c r="G389" s="12"/>
      <c r="H389" s="2"/>
      <c r="I389" s="12">
        <f>AL360</f>
        <v>3051220</v>
      </c>
      <c r="J389" s="15">
        <v>697</v>
      </c>
      <c r="K389" s="12">
        <f>X360</f>
        <v>2518560</v>
      </c>
      <c r="L389" s="16">
        <v>727</v>
      </c>
      <c r="M389" s="12"/>
      <c r="N389" s="12"/>
      <c r="O389" s="54">
        <f t="shared" si="51"/>
        <v>2518560</v>
      </c>
      <c r="P389" s="17"/>
      <c r="U389" s="4"/>
      <c r="V389" s="4"/>
      <c r="W389" s="4"/>
      <c r="X389" s="4"/>
      <c r="Y389" s="4"/>
      <c r="Z389" s="4"/>
    </row>
    <row r="390" spans="1:30" s="3" customFormat="1" ht="19.5" customHeight="1">
      <c r="A390" s="10">
        <f t="shared" si="28"/>
        <v>386</v>
      </c>
      <c r="B390" s="11" t="s">
        <v>321</v>
      </c>
      <c r="C390" s="12" t="s">
        <v>343</v>
      </c>
      <c r="D390" s="13" t="s">
        <v>185</v>
      </c>
      <c r="E390" s="12"/>
      <c r="F390" s="12"/>
      <c r="G390" s="12"/>
      <c r="H390" s="2"/>
      <c r="I390" s="12">
        <f t="shared" ref="I390:I396" si="52">AL361</f>
        <v>3577240</v>
      </c>
      <c r="J390" s="15">
        <v>697</v>
      </c>
      <c r="K390" s="12">
        <f t="shared" ref="K390:K396" si="53">X361</f>
        <v>2952740</v>
      </c>
      <c r="L390" s="16">
        <v>727</v>
      </c>
      <c r="M390" s="12"/>
      <c r="N390" s="12"/>
      <c r="O390" s="54">
        <f t="shared" si="51"/>
        <v>2952740</v>
      </c>
      <c r="P390" s="17"/>
      <c r="U390" s="4"/>
      <c r="V390" s="4"/>
      <c r="W390" s="4"/>
      <c r="X390" s="4"/>
      <c r="Y390" s="4"/>
      <c r="Z390" s="4"/>
    </row>
    <row r="391" spans="1:30" s="3" customFormat="1" ht="19.5" customHeight="1">
      <c r="A391" s="10">
        <f t="shared" si="28"/>
        <v>387</v>
      </c>
      <c r="B391" s="11" t="s">
        <v>321</v>
      </c>
      <c r="C391" s="12" t="s">
        <v>344</v>
      </c>
      <c r="D391" s="13" t="s">
        <v>185</v>
      </c>
      <c r="E391" s="12"/>
      <c r="F391" s="12"/>
      <c r="G391" s="12"/>
      <c r="H391" s="2"/>
      <c r="I391" s="12">
        <f t="shared" si="52"/>
        <v>4097590</v>
      </c>
      <c r="J391" s="15">
        <v>697</v>
      </c>
      <c r="K391" s="12">
        <f t="shared" si="53"/>
        <v>3382220</v>
      </c>
      <c r="L391" s="16">
        <v>727</v>
      </c>
      <c r="M391" s="12"/>
      <c r="N391" s="12"/>
      <c r="O391" s="54">
        <f t="shared" si="51"/>
        <v>3382220</v>
      </c>
      <c r="P391" s="17"/>
      <c r="U391" s="4"/>
      <c r="V391" s="4"/>
      <c r="W391" s="4"/>
      <c r="X391" s="4"/>
      <c r="Y391" s="4"/>
      <c r="Z391" s="4"/>
    </row>
    <row r="392" spans="1:30" s="3" customFormat="1" ht="19.5" customHeight="1">
      <c r="A392" s="10">
        <f t="shared" si="28"/>
        <v>388</v>
      </c>
      <c r="B392" s="11" t="s">
        <v>321</v>
      </c>
      <c r="C392" s="12" t="s">
        <v>345</v>
      </c>
      <c r="D392" s="13" t="s">
        <v>185</v>
      </c>
      <c r="E392" s="12"/>
      <c r="F392" s="12"/>
      <c r="G392" s="12"/>
      <c r="H392" s="2"/>
      <c r="I392" s="12">
        <f t="shared" si="52"/>
        <v>4564210</v>
      </c>
      <c r="J392" s="15">
        <v>697</v>
      </c>
      <c r="K392" s="12">
        <f t="shared" si="53"/>
        <v>3767370</v>
      </c>
      <c r="L392" s="16">
        <v>727</v>
      </c>
      <c r="M392" s="12"/>
      <c r="N392" s="12"/>
      <c r="O392" s="54">
        <f t="shared" si="51"/>
        <v>3767370</v>
      </c>
      <c r="P392" s="17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s="3" customFormat="1" ht="19.5" customHeight="1">
      <c r="A393" s="10">
        <f t="shared" ref="A393:A456" si="54">+A392+1</f>
        <v>389</v>
      </c>
      <c r="B393" s="11" t="s">
        <v>321</v>
      </c>
      <c r="C393" s="12" t="s">
        <v>346</v>
      </c>
      <c r="D393" s="13" t="s">
        <v>185</v>
      </c>
      <c r="E393" s="12"/>
      <c r="F393" s="12"/>
      <c r="G393" s="12"/>
      <c r="H393" s="2"/>
      <c r="I393" s="12">
        <f t="shared" si="52"/>
        <v>5058860</v>
      </c>
      <c r="J393" s="15">
        <v>697</v>
      </c>
      <c r="K393" s="12">
        <f t="shared" si="53"/>
        <v>4175660</v>
      </c>
      <c r="L393" s="16">
        <v>727</v>
      </c>
      <c r="M393" s="12"/>
      <c r="N393" s="12"/>
      <c r="O393" s="54">
        <f t="shared" si="51"/>
        <v>4175660</v>
      </c>
      <c r="P393" s="17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s="3" customFormat="1" ht="19.5" customHeight="1">
      <c r="A394" s="10">
        <f t="shared" si="54"/>
        <v>390</v>
      </c>
      <c r="B394" s="11" t="s">
        <v>321</v>
      </c>
      <c r="C394" s="12" t="s">
        <v>347</v>
      </c>
      <c r="D394" s="13" t="s">
        <v>185</v>
      </c>
      <c r="E394" s="12"/>
      <c r="F394" s="12"/>
      <c r="G394" s="12"/>
      <c r="H394" s="2"/>
      <c r="I394" s="12">
        <f t="shared" si="52"/>
        <v>5634760</v>
      </c>
      <c r="J394" s="15">
        <v>697</v>
      </c>
      <c r="K394" s="12">
        <f t="shared" si="53"/>
        <v>4651430</v>
      </c>
      <c r="L394" s="16">
        <v>727</v>
      </c>
      <c r="M394" s="12"/>
      <c r="N394" s="12"/>
      <c r="O394" s="54">
        <f t="shared" si="51"/>
        <v>4651430</v>
      </c>
      <c r="P394" s="17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s="3" customFormat="1" ht="19.5" customHeight="1">
      <c r="A395" s="10">
        <f t="shared" si="54"/>
        <v>391</v>
      </c>
      <c r="B395" s="11" t="s">
        <v>321</v>
      </c>
      <c r="C395" s="12" t="s">
        <v>348</v>
      </c>
      <c r="D395" s="13" t="s">
        <v>185</v>
      </c>
      <c r="E395" s="12"/>
      <c r="F395" s="12"/>
      <c r="G395" s="12"/>
      <c r="H395" s="2"/>
      <c r="I395" s="12">
        <f t="shared" si="52"/>
        <v>6263960</v>
      </c>
      <c r="J395" s="15">
        <v>697</v>
      </c>
      <c r="K395" s="12">
        <f t="shared" si="53"/>
        <v>5170350</v>
      </c>
      <c r="L395" s="16">
        <v>727</v>
      </c>
      <c r="M395" s="12"/>
      <c r="N395" s="12"/>
      <c r="O395" s="54">
        <f t="shared" si="51"/>
        <v>5170350</v>
      </c>
      <c r="P395" s="17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s="3" customFormat="1" ht="19.5" customHeight="1">
      <c r="A396" s="10">
        <f t="shared" si="54"/>
        <v>392</v>
      </c>
      <c r="B396" s="11" t="s">
        <v>321</v>
      </c>
      <c r="C396" s="12" t="s">
        <v>349</v>
      </c>
      <c r="D396" s="13" t="s">
        <v>185</v>
      </c>
      <c r="E396" s="12"/>
      <c r="F396" s="12"/>
      <c r="G396" s="12"/>
      <c r="H396" s="2"/>
      <c r="I396" s="12">
        <f t="shared" si="52"/>
        <v>7825230</v>
      </c>
      <c r="J396" s="15">
        <v>697</v>
      </c>
      <c r="K396" s="12">
        <f t="shared" si="53"/>
        <v>6459010</v>
      </c>
      <c r="L396" s="16">
        <v>727</v>
      </c>
      <c r="M396" s="12"/>
      <c r="N396" s="12"/>
      <c r="O396" s="54">
        <f t="shared" si="51"/>
        <v>6459010</v>
      </c>
      <c r="P396" s="17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s="3" customFormat="1" ht="19.5" customHeight="1">
      <c r="A397" s="10">
        <f t="shared" si="54"/>
        <v>393</v>
      </c>
      <c r="B397" s="11" t="s">
        <v>322</v>
      </c>
      <c r="C397" s="12" t="s">
        <v>342</v>
      </c>
      <c r="D397" s="13" t="s">
        <v>185</v>
      </c>
      <c r="E397" s="12"/>
      <c r="F397" s="12"/>
      <c r="G397" s="12"/>
      <c r="H397" s="2"/>
      <c r="I397" s="12">
        <f>AM360</f>
        <v>3717780</v>
      </c>
      <c r="J397" s="15">
        <v>697</v>
      </c>
      <c r="K397" s="12">
        <f t="shared" ref="K397:K404" si="55">Z360</f>
        <v>3068740</v>
      </c>
      <c r="L397" s="16">
        <v>727</v>
      </c>
      <c r="M397" s="12"/>
      <c r="N397" s="12"/>
      <c r="O397" s="54">
        <f t="shared" si="51"/>
        <v>3068740</v>
      </c>
      <c r="P397" s="17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s="3" customFormat="1" ht="19.5" customHeight="1">
      <c r="A398" s="10">
        <f t="shared" si="54"/>
        <v>394</v>
      </c>
      <c r="B398" s="11" t="s">
        <v>322</v>
      </c>
      <c r="C398" s="12" t="s">
        <v>343</v>
      </c>
      <c r="D398" s="13" t="s">
        <v>185</v>
      </c>
      <c r="E398" s="12"/>
      <c r="F398" s="12"/>
      <c r="G398" s="12"/>
      <c r="H398" s="2"/>
      <c r="I398" s="12">
        <f t="shared" ref="I398:I404" si="56">AM361</f>
        <v>4470520</v>
      </c>
      <c r="J398" s="15">
        <v>697</v>
      </c>
      <c r="K398" s="12">
        <f t="shared" si="55"/>
        <v>3690050</v>
      </c>
      <c r="L398" s="16">
        <v>727</v>
      </c>
      <c r="M398" s="12"/>
      <c r="N398" s="12"/>
      <c r="O398" s="54">
        <f t="shared" si="51"/>
        <v>3690050</v>
      </c>
      <c r="P398" s="17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s="3" customFormat="1" ht="19.5" customHeight="1">
      <c r="A399" s="10">
        <f t="shared" si="54"/>
        <v>395</v>
      </c>
      <c r="B399" s="11" t="s">
        <v>322</v>
      </c>
      <c r="C399" s="12" t="s">
        <v>344</v>
      </c>
      <c r="D399" s="13" t="s">
        <v>185</v>
      </c>
      <c r="E399" s="12"/>
      <c r="F399" s="12"/>
      <c r="G399" s="12"/>
      <c r="H399" s="2"/>
      <c r="I399" s="12">
        <f t="shared" si="56"/>
        <v>5200330</v>
      </c>
      <c r="J399" s="15">
        <v>697</v>
      </c>
      <c r="K399" s="12">
        <f t="shared" si="55"/>
        <v>4292430</v>
      </c>
      <c r="L399" s="16">
        <v>727</v>
      </c>
      <c r="M399" s="12"/>
      <c r="N399" s="12"/>
      <c r="O399" s="54">
        <f t="shared" si="51"/>
        <v>4292430</v>
      </c>
      <c r="P399" s="17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s="3" customFormat="1" ht="19.5" customHeight="1">
      <c r="A400" s="10">
        <f t="shared" si="54"/>
        <v>396</v>
      </c>
      <c r="B400" s="11" t="s">
        <v>322</v>
      </c>
      <c r="C400" s="12" t="s">
        <v>345</v>
      </c>
      <c r="D400" s="13" t="s">
        <v>185</v>
      </c>
      <c r="E400" s="12"/>
      <c r="F400" s="12"/>
      <c r="G400" s="12"/>
      <c r="H400" s="2"/>
      <c r="I400" s="12">
        <f t="shared" si="56"/>
        <v>5938320</v>
      </c>
      <c r="J400" s="15">
        <v>697</v>
      </c>
      <c r="K400" s="12">
        <f t="shared" si="55"/>
        <v>4901560</v>
      </c>
      <c r="L400" s="16">
        <v>727</v>
      </c>
      <c r="M400" s="12"/>
      <c r="N400" s="12"/>
      <c r="O400" s="54">
        <f t="shared" si="51"/>
        <v>4901560</v>
      </c>
      <c r="P400" s="17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s="3" customFormat="1" ht="19.5" customHeight="1">
      <c r="A401" s="10">
        <f t="shared" si="54"/>
        <v>397</v>
      </c>
      <c r="B401" s="11" t="s">
        <v>322</v>
      </c>
      <c r="C401" s="12" t="s">
        <v>346</v>
      </c>
      <c r="D401" s="13" t="s">
        <v>185</v>
      </c>
      <c r="E401" s="12"/>
      <c r="F401" s="12"/>
      <c r="G401" s="12"/>
      <c r="H401" s="2"/>
      <c r="I401" s="12">
        <f t="shared" si="56"/>
        <v>6696460</v>
      </c>
      <c r="J401" s="15">
        <v>697</v>
      </c>
      <c r="K401" s="12">
        <f t="shared" si="55"/>
        <v>5527340</v>
      </c>
      <c r="L401" s="16">
        <v>727</v>
      </c>
      <c r="M401" s="12"/>
      <c r="N401" s="12"/>
      <c r="O401" s="54">
        <f t="shared" si="51"/>
        <v>5527340</v>
      </c>
      <c r="P401" s="17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s="3" customFormat="1" ht="19.5" customHeight="1">
      <c r="A402" s="10">
        <f t="shared" si="54"/>
        <v>398</v>
      </c>
      <c r="B402" s="11" t="s">
        <v>322</v>
      </c>
      <c r="C402" s="12" t="s">
        <v>347</v>
      </c>
      <c r="D402" s="13" t="s">
        <v>185</v>
      </c>
      <c r="E402" s="12"/>
      <c r="F402" s="12"/>
      <c r="G402" s="12"/>
      <c r="H402" s="2"/>
      <c r="I402" s="12">
        <f t="shared" si="56"/>
        <v>7370680</v>
      </c>
      <c r="J402" s="15">
        <v>697</v>
      </c>
      <c r="K402" s="12">
        <f t="shared" si="55"/>
        <v>6083810</v>
      </c>
      <c r="L402" s="16">
        <v>727</v>
      </c>
      <c r="M402" s="12"/>
      <c r="N402" s="12"/>
      <c r="O402" s="54">
        <f t="shared" si="51"/>
        <v>6083810</v>
      </c>
      <c r="P402" s="17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s="3" customFormat="1" ht="19.5" customHeight="1">
      <c r="A403" s="10">
        <f t="shared" si="54"/>
        <v>399</v>
      </c>
      <c r="B403" s="11" t="s">
        <v>322</v>
      </c>
      <c r="C403" s="12" t="s">
        <v>348</v>
      </c>
      <c r="D403" s="13" t="s">
        <v>185</v>
      </c>
      <c r="E403" s="12"/>
      <c r="F403" s="12"/>
      <c r="G403" s="12"/>
      <c r="H403" s="2"/>
      <c r="I403" s="12">
        <f t="shared" si="56"/>
        <v>8304800</v>
      </c>
      <c r="J403" s="15">
        <v>697</v>
      </c>
      <c r="K403" s="12">
        <f t="shared" si="55"/>
        <v>6854840</v>
      </c>
      <c r="L403" s="16">
        <v>727</v>
      </c>
      <c r="M403" s="12"/>
      <c r="N403" s="12"/>
      <c r="O403" s="54">
        <f t="shared" si="51"/>
        <v>6854840</v>
      </c>
      <c r="P403" s="17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s="3" customFormat="1" ht="19.5" customHeight="1">
      <c r="A404" s="10">
        <f t="shared" si="54"/>
        <v>400</v>
      </c>
      <c r="B404" s="11" t="s">
        <v>322</v>
      </c>
      <c r="C404" s="12" t="s">
        <v>349</v>
      </c>
      <c r="D404" s="13" t="s">
        <v>185</v>
      </c>
      <c r="E404" s="12"/>
      <c r="F404" s="12"/>
      <c r="G404" s="12"/>
      <c r="H404" s="2"/>
      <c r="I404" s="12">
        <f t="shared" si="56"/>
        <v>10494270</v>
      </c>
      <c r="J404" s="15">
        <v>697</v>
      </c>
      <c r="K404" s="12">
        <f t="shared" si="55"/>
        <v>8662020</v>
      </c>
      <c r="L404" s="16">
        <v>727</v>
      </c>
      <c r="M404" s="12"/>
      <c r="N404" s="12"/>
      <c r="O404" s="54">
        <f t="shared" si="51"/>
        <v>8662020</v>
      </c>
      <c r="P404" s="17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s="3" customFormat="1" ht="19.5" customHeight="1">
      <c r="A405" s="10">
        <f t="shared" si="54"/>
        <v>401</v>
      </c>
      <c r="B405" s="11" t="s">
        <v>33</v>
      </c>
      <c r="C405" s="12" t="s">
        <v>34</v>
      </c>
      <c r="D405" s="13" t="s">
        <v>10</v>
      </c>
      <c r="E405" s="12"/>
      <c r="F405" s="12"/>
      <c r="G405" s="12"/>
      <c r="H405" s="2"/>
      <c r="I405" s="12">
        <f>AL363</f>
        <v>4564210</v>
      </c>
      <c r="J405" s="15">
        <v>697</v>
      </c>
      <c r="K405" s="12">
        <f>X363</f>
        <v>3767370</v>
      </c>
      <c r="L405" s="16">
        <v>727</v>
      </c>
      <c r="M405" s="12"/>
      <c r="N405" s="12"/>
      <c r="O405" s="54">
        <f t="shared" ref="O405:O409" si="57">MIN(M405,K405,I405,G405,E405)</f>
        <v>3767370</v>
      </c>
      <c r="P405" s="17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s="3" customFormat="1" ht="19.5" customHeight="1">
      <c r="A406" s="10">
        <f t="shared" si="54"/>
        <v>402</v>
      </c>
      <c r="B406" s="11" t="s">
        <v>33</v>
      </c>
      <c r="C406" s="12" t="s">
        <v>35</v>
      </c>
      <c r="D406" s="13" t="s">
        <v>10</v>
      </c>
      <c r="E406" s="12"/>
      <c r="F406" s="12"/>
      <c r="G406" s="12"/>
      <c r="H406" s="2"/>
      <c r="I406" s="12">
        <f>AN363</f>
        <v>3779330</v>
      </c>
      <c r="J406" s="15">
        <v>697</v>
      </c>
      <c r="K406" s="12">
        <f>Y363</f>
        <v>3119510</v>
      </c>
      <c r="L406" s="16">
        <v>727</v>
      </c>
      <c r="M406" s="12"/>
      <c r="N406" s="12"/>
      <c r="O406" s="54">
        <f t="shared" si="57"/>
        <v>3119510</v>
      </c>
      <c r="P406" s="17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s="3" customFormat="1" ht="19.5" customHeight="1">
      <c r="A407" s="10">
        <f t="shared" si="54"/>
        <v>403</v>
      </c>
      <c r="B407" s="11" t="s">
        <v>36</v>
      </c>
      <c r="C407" s="12" t="s">
        <v>35</v>
      </c>
      <c r="D407" s="13" t="s">
        <v>10</v>
      </c>
      <c r="E407" s="12"/>
      <c r="F407" s="12"/>
      <c r="G407" s="12"/>
      <c r="H407" s="2"/>
      <c r="I407" s="12">
        <f>AO363</f>
        <v>5153440</v>
      </c>
      <c r="J407" s="15">
        <v>697</v>
      </c>
      <c r="K407" s="12">
        <f>AA363</f>
        <v>4253700</v>
      </c>
      <c r="L407" s="16">
        <v>727</v>
      </c>
      <c r="M407" s="12"/>
      <c r="N407" s="12"/>
      <c r="O407" s="54">
        <f t="shared" si="57"/>
        <v>4253700</v>
      </c>
      <c r="P407" s="17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s="3" customFormat="1" ht="19.5" customHeight="1">
      <c r="A408" s="10">
        <f t="shared" si="54"/>
        <v>404</v>
      </c>
      <c r="B408" s="11" t="s">
        <v>452</v>
      </c>
      <c r="C408" s="12" t="s">
        <v>35</v>
      </c>
      <c r="D408" s="13" t="s">
        <v>10</v>
      </c>
      <c r="E408" s="12"/>
      <c r="F408" s="12"/>
      <c r="G408" s="12"/>
      <c r="H408" s="2"/>
      <c r="I408" s="12">
        <f>AN363</f>
        <v>3779330</v>
      </c>
      <c r="J408" s="15">
        <v>697</v>
      </c>
      <c r="K408" s="12">
        <f>Y363</f>
        <v>3119510</v>
      </c>
      <c r="L408" s="16">
        <v>727</v>
      </c>
      <c r="M408" s="12"/>
      <c r="N408" s="12"/>
      <c r="O408" s="54">
        <f t="shared" si="57"/>
        <v>3119510</v>
      </c>
      <c r="P408" s="17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s="3" customFormat="1" ht="19.5" customHeight="1">
      <c r="A409" s="10">
        <f t="shared" si="54"/>
        <v>405</v>
      </c>
      <c r="B409" s="11" t="s">
        <v>453</v>
      </c>
      <c r="C409" s="12" t="s">
        <v>35</v>
      </c>
      <c r="D409" s="13" t="s">
        <v>10</v>
      </c>
      <c r="E409" s="12"/>
      <c r="F409" s="12"/>
      <c r="G409" s="12"/>
      <c r="H409" s="2"/>
      <c r="I409" s="12">
        <f>AO363</f>
        <v>5153440</v>
      </c>
      <c r="J409" s="15">
        <v>697</v>
      </c>
      <c r="K409" s="12">
        <f>AA363</f>
        <v>4253700</v>
      </c>
      <c r="L409" s="16">
        <v>727</v>
      </c>
      <c r="M409" s="12"/>
      <c r="N409" s="12"/>
      <c r="O409" s="54">
        <f t="shared" si="57"/>
        <v>4253700</v>
      </c>
      <c r="P409" s="17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s="3" customFormat="1" ht="19.5" customHeight="1">
      <c r="A410" s="10">
        <f t="shared" si="54"/>
        <v>406</v>
      </c>
      <c r="B410" s="11" t="s">
        <v>453</v>
      </c>
      <c r="C410" s="12" t="s">
        <v>454</v>
      </c>
      <c r="D410" s="13" t="s">
        <v>10</v>
      </c>
      <c r="E410" s="12"/>
      <c r="F410" s="12"/>
      <c r="G410" s="12"/>
      <c r="H410" s="2"/>
      <c r="I410" s="12">
        <f>AP363</f>
        <v>0</v>
      </c>
      <c r="J410" s="15">
        <v>697</v>
      </c>
      <c r="K410" s="12">
        <f>AB363</f>
        <v>3999970</v>
      </c>
      <c r="L410" s="16">
        <v>727</v>
      </c>
      <c r="M410" s="12"/>
      <c r="N410" s="12"/>
      <c r="O410" s="54">
        <f>K410</f>
        <v>3999970</v>
      </c>
      <c r="P410" s="17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s="3" customFormat="1" ht="19.5" customHeight="1">
      <c r="A411" s="10">
        <f t="shared" si="54"/>
        <v>407</v>
      </c>
      <c r="B411" s="11" t="s">
        <v>350</v>
      </c>
      <c r="C411" s="12" t="s">
        <v>299</v>
      </c>
      <c r="D411" s="13" t="s">
        <v>185</v>
      </c>
      <c r="E411" s="12"/>
      <c r="F411" s="12"/>
      <c r="G411" s="12"/>
      <c r="H411" s="2"/>
      <c r="I411" s="12">
        <v>960900</v>
      </c>
      <c r="J411" s="15">
        <v>697</v>
      </c>
      <c r="K411" s="12">
        <v>793150</v>
      </c>
      <c r="L411" s="16">
        <v>727</v>
      </c>
      <c r="M411" s="12"/>
      <c r="N411" s="12"/>
      <c r="O411" s="54">
        <f t="shared" si="51"/>
        <v>793150</v>
      </c>
      <c r="P411" s="17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s="3" customFormat="1" ht="19.5" customHeight="1">
      <c r="A412" s="10">
        <f t="shared" si="54"/>
        <v>408</v>
      </c>
      <c r="B412" s="11" t="s">
        <v>351</v>
      </c>
      <c r="C412" s="12" t="s">
        <v>352</v>
      </c>
      <c r="D412" s="13" t="s">
        <v>185</v>
      </c>
      <c r="E412" s="12"/>
      <c r="F412" s="12"/>
      <c r="G412" s="12"/>
      <c r="H412" s="2"/>
      <c r="I412" s="12">
        <v>1478730</v>
      </c>
      <c r="J412" s="15">
        <v>697</v>
      </c>
      <c r="K412" s="12">
        <v>1220560</v>
      </c>
      <c r="L412" s="16">
        <v>727</v>
      </c>
      <c r="M412" s="12"/>
      <c r="N412" s="12"/>
      <c r="O412" s="54">
        <f t="shared" si="51"/>
        <v>1220560</v>
      </c>
      <c r="P412" s="17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s="3" customFormat="1" ht="19.5" customHeight="1">
      <c r="A413" s="10">
        <f t="shared" si="54"/>
        <v>409</v>
      </c>
      <c r="B413" s="11" t="s">
        <v>351</v>
      </c>
      <c r="C413" s="12" t="s">
        <v>353</v>
      </c>
      <c r="D413" s="13" t="s">
        <v>185</v>
      </c>
      <c r="E413" s="12"/>
      <c r="F413" s="12"/>
      <c r="G413" s="12"/>
      <c r="H413" s="2"/>
      <c r="I413" s="12">
        <v>1512720</v>
      </c>
      <c r="J413" s="15">
        <v>697</v>
      </c>
      <c r="K413" s="12">
        <v>1248600</v>
      </c>
      <c r="L413" s="16">
        <v>727</v>
      </c>
      <c r="M413" s="12"/>
      <c r="N413" s="12"/>
      <c r="O413" s="54">
        <f t="shared" si="51"/>
        <v>1248600</v>
      </c>
      <c r="P413" s="17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s="3" customFormat="1" ht="19.5" customHeight="1">
      <c r="A414" s="10">
        <f t="shared" si="54"/>
        <v>410</v>
      </c>
      <c r="B414" s="11" t="s">
        <v>351</v>
      </c>
      <c r="C414" s="12" t="s">
        <v>354</v>
      </c>
      <c r="D414" s="13" t="s">
        <v>185</v>
      </c>
      <c r="E414" s="12"/>
      <c r="F414" s="12"/>
      <c r="G414" s="12"/>
      <c r="H414" s="2"/>
      <c r="I414" s="12">
        <v>1584200</v>
      </c>
      <c r="J414" s="15">
        <v>697</v>
      </c>
      <c r="K414" s="12">
        <v>1307600</v>
      </c>
      <c r="L414" s="16">
        <v>727</v>
      </c>
      <c r="M414" s="12"/>
      <c r="N414" s="12"/>
      <c r="O414" s="54">
        <f t="shared" si="51"/>
        <v>1307600</v>
      </c>
      <c r="P414" s="17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s="3" customFormat="1" ht="19.5" customHeight="1">
      <c r="A415" s="10">
        <f t="shared" si="54"/>
        <v>411</v>
      </c>
      <c r="B415" s="11" t="s">
        <v>351</v>
      </c>
      <c r="C415" s="12" t="s">
        <v>355</v>
      </c>
      <c r="D415" s="13" t="s">
        <v>185</v>
      </c>
      <c r="E415" s="12"/>
      <c r="F415" s="12"/>
      <c r="G415" s="12"/>
      <c r="H415" s="2"/>
      <c r="I415" s="12">
        <v>1671260</v>
      </c>
      <c r="J415" s="15">
        <v>697</v>
      </c>
      <c r="K415" s="12">
        <v>1379460</v>
      </c>
      <c r="L415" s="16">
        <v>727</v>
      </c>
      <c r="M415" s="12"/>
      <c r="N415" s="12"/>
      <c r="O415" s="54">
        <f t="shared" si="51"/>
        <v>1379460</v>
      </c>
      <c r="P415" s="17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s="3" customFormat="1" ht="19.5" customHeight="1">
      <c r="A416" s="10">
        <f t="shared" si="54"/>
        <v>412</v>
      </c>
      <c r="B416" s="11" t="s">
        <v>447</v>
      </c>
      <c r="C416" s="12" t="s">
        <v>481</v>
      </c>
      <c r="D416" s="13" t="s">
        <v>185</v>
      </c>
      <c r="E416" s="12"/>
      <c r="F416" s="12"/>
      <c r="G416" s="12">
        <v>38000</v>
      </c>
      <c r="H416" s="2">
        <v>621</v>
      </c>
      <c r="I416" s="12">
        <v>45667</v>
      </c>
      <c r="J416" s="15">
        <v>815</v>
      </c>
      <c r="K416" s="12">
        <v>45667</v>
      </c>
      <c r="L416" s="16">
        <v>871</v>
      </c>
      <c r="M416" s="12"/>
      <c r="N416" s="12"/>
      <c r="O416" s="54">
        <f>MIN(M416,K416,I416,G416,E416)</f>
        <v>38000</v>
      </c>
      <c r="P416" s="17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s="3" customFormat="1" ht="19.5" customHeight="1">
      <c r="A417" s="10">
        <f t="shared" si="54"/>
        <v>413</v>
      </c>
      <c r="B417" s="11" t="s">
        <v>447</v>
      </c>
      <c r="C417" s="12" t="s">
        <v>482</v>
      </c>
      <c r="D417" s="13" t="s">
        <v>185</v>
      </c>
      <c r="E417" s="12"/>
      <c r="F417" s="71"/>
      <c r="G417" s="12">
        <v>49400</v>
      </c>
      <c r="H417" s="2">
        <v>621</v>
      </c>
      <c r="I417" s="12">
        <v>56167</v>
      </c>
      <c r="J417" s="15">
        <v>815</v>
      </c>
      <c r="K417" s="12">
        <v>56167</v>
      </c>
      <c r="L417" s="16">
        <v>871</v>
      </c>
      <c r="M417" s="12"/>
      <c r="N417" s="12"/>
      <c r="O417" s="54">
        <f t="shared" ref="O417:O450" si="58">MIN(M417,K417,I417,G417,E417)</f>
        <v>49400</v>
      </c>
      <c r="P417" s="17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s="3" customFormat="1" ht="19.5" customHeight="1">
      <c r="A418" s="10">
        <f t="shared" si="54"/>
        <v>414</v>
      </c>
      <c r="B418" s="11" t="s">
        <v>447</v>
      </c>
      <c r="C418" s="12" t="s">
        <v>483</v>
      </c>
      <c r="D418" s="13" t="s">
        <v>185</v>
      </c>
      <c r="E418" s="12"/>
      <c r="F418" s="12"/>
      <c r="G418" s="12">
        <v>61800</v>
      </c>
      <c r="H418" s="2">
        <v>621</v>
      </c>
      <c r="I418" s="12">
        <v>69333</v>
      </c>
      <c r="J418" s="15">
        <v>815</v>
      </c>
      <c r="K418" s="12">
        <v>69333</v>
      </c>
      <c r="L418" s="16">
        <v>871</v>
      </c>
      <c r="M418" s="12"/>
      <c r="N418" s="12"/>
      <c r="O418" s="54">
        <f t="shared" si="58"/>
        <v>61800</v>
      </c>
      <c r="P418" s="17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s="3" customFormat="1" ht="19.5" customHeight="1">
      <c r="A419" s="10">
        <f t="shared" si="54"/>
        <v>415</v>
      </c>
      <c r="B419" s="11" t="s">
        <v>447</v>
      </c>
      <c r="C419" s="12" t="s">
        <v>484</v>
      </c>
      <c r="D419" s="13" t="s">
        <v>185</v>
      </c>
      <c r="E419" s="12"/>
      <c r="F419" s="12"/>
      <c r="G419" s="12">
        <v>76000</v>
      </c>
      <c r="H419" s="2">
        <v>621</v>
      </c>
      <c r="I419" s="12">
        <v>82500</v>
      </c>
      <c r="J419" s="15">
        <v>815</v>
      </c>
      <c r="K419" s="12">
        <v>82500</v>
      </c>
      <c r="L419" s="16">
        <v>871</v>
      </c>
      <c r="M419" s="12"/>
      <c r="N419" s="12"/>
      <c r="O419" s="54">
        <f t="shared" si="58"/>
        <v>76000</v>
      </c>
      <c r="P419" s="17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s="3" customFormat="1" ht="19.5" customHeight="1">
      <c r="A420" s="10">
        <f t="shared" si="54"/>
        <v>416</v>
      </c>
      <c r="B420" s="11" t="s">
        <v>447</v>
      </c>
      <c r="C420" s="12" t="s">
        <v>485</v>
      </c>
      <c r="D420" s="13" t="s">
        <v>185</v>
      </c>
      <c r="E420" s="12"/>
      <c r="F420" s="12"/>
      <c r="G420" s="12">
        <v>122600</v>
      </c>
      <c r="H420" s="2">
        <v>621</v>
      </c>
      <c r="I420" s="12">
        <v>141000</v>
      </c>
      <c r="J420" s="15">
        <v>815</v>
      </c>
      <c r="K420" s="12">
        <v>141000</v>
      </c>
      <c r="L420" s="16">
        <v>871</v>
      </c>
      <c r="M420" s="12"/>
      <c r="N420" s="12"/>
      <c r="O420" s="54">
        <f t="shared" si="58"/>
        <v>122600</v>
      </c>
      <c r="P420" s="17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s="3" customFormat="1" ht="19.5" customHeight="1">
      <c r="A421" s="10">
        <f t="shared" si="54"/>
        <v>417</v>
      </c>
      <c r="B421" s="11" t="s">
        <v>447</v>
      </c>
      <c r="C421" s="12" t="s">
        <v>486</v>
      </c>
      <c r="D421" s="13" t="s">
        <v>185</v>
      </c>
      <c r="E421" s="12"/>
      <c r="F421" s="12"/>
      <c r="G421" s="12">
        <v>39900</v>
      </c>
      <c r="H421" s="2">
        <v>621</v>
      </c>
      <c r="I421" s="12">
        <v>52982</v>
      </c>
      <c r="J421" s="15">
        <v>815</v>
      </c>
      <c r="K421" s="12">
        <v>52982</v>
      </c>
      <c r="L421" s="16">
        <v>871</v>
      </c>
      <c r="M421" s="12"/>
      <c r="N421" s="12"/>
      <c r="O421" s="54">
        <f t="shared" si="58"/>
        <v>39900</v>
      </c>
      <c r="P421" s="17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s="3" customFormat="1" ht="19.5" customHeight="1">
      <c r="A422" s="10">
        <f t="shared" si="54"/>
        <v>418</v>
      </c>
      <c r="B422" s="11" t="s">
        <v>447</v>
      </c>
      <c r="C422" s="12" t="s">
        <v>487</v>
      </c>
      <c r="D422" s="13" t="s">
        <v>185</v>
      </c>
      <c r="E422" s="12"/>
      <c r="F422" s="12"/>
      <c r="G422" s="12">
        <v>51300</v>
      </c>
      <c r="H422" s="2">
        <v>621</v>
      </c>
      <c r="I422" s="12">
        <v>60883</v>
      </c>
      <c r="J422" s="15">
        <v>815</v>
      </c>
      <c r="K422" s="12">
        <v>60883</v>
      </c>
      <c r="L422" s="16">
        <v>871</v>
      </c>
      <c r="M422" s="12"/>
      <c r="N422" s="12"/>
      <c r="O422" s="54">
        <f t="shared" si="58"/>
        <v>51300</v>
      </c>
      <c r="P422" s="17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s="3" customFormat="1" ht="19.5" customHeight="1">
      <c r="A423" s="10">
        <f t="shared" si="54"/>
        <v>419</v>
      </c>
      <c r="B423" s="11" t="s">
        <v>447</v>
      </c>
      <c r="C423" s="12" t="s">
        <v>488</v>
      </c>
      <c r="D423" s="13" t="s">
        <v>185</v>
      </c>
      <c r="E423" s="12"/>
      <c r="F423" s="12"/>
      <c r="G423" s="12">
        <v>64600</v>
      </c>
      <c r="H423" s="2">
        <v>621</v>
      </c>
      <c r="I423" s="12">
        <v>74000</v>
      </c>
      <c r="J423" s="15">
        <v>815</v>
      </c>
      <c r="K423" s="12">
        <v>74000</v>
      </c>
      <c r="L423" s="16">
        <v>871</v>
      </c>
      <c r="M423" s="12"/>
      <c r="N423" s="12"/>
      <c r="O423" s="54">
        <f t="shared" si="58"/>
        <v>64600</v>
      </c>
      <c r="P423" s="17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s="3" customFormat="1" ht="19.5" customHeight="1">
      <c r="A424" s="10">
        <f t="shared" si="54"/>
        <v>420</v>
      </c>
      <c r="B424" s="11" t="s">
        <v>447</v>
      </c>
      <c r="C424" s="12" t="s">
        <v>489</v>
      </c>
      <c r="D424" s="13" t="s">
        <v>185</v>
      </c>
      <c r="E424" s="12"/>
      <c r="F424" s="12"/>
      <c r="G424" s="12">
        <v>78900</v>
      </c>
      <c r="H424" s="2">
        <v>621</v>
      </c>
      <c r="I424" s="12">
        <v>87167</v>
      </c>
      <c r="J424" s="15">
        <v>815</v>
      </c>
      <c r="K424" s="12">
        <v>87167</v>
      </c>
      <c r="L424" s="16">
        <v>871</v>
      </c>
      <c r="M424" s="12"/>
      <c r="N424" s="12"/>
      <c r="O424" s="54">
        <f t="shared" si="58"/>
        <v>78900</v>
      </c>
      <c r="P424" s="17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s="3" customFormat="1" ht="19.5" customHeight="1">
      <c r="A425" s="10">
        <f t="shared" si="54"/>
        <v>421</v>
      </c>
      <c r="B425" s="11" t="s">
        <v>447</v>
      </c>
      <c r="C425" s="12" t="s">
        <v>490</v>
      </c>
      <c r="D425" s="13" t="s">
        <v>185</v>
      </c>
      <c r="E425" s="12"/>
      <c r="F425" s="12"/>
      <c r="G425" s="12">
        <v>125400</v>
      </c>
      <c r="H425" s="2">
        <v>621</v>
      </c>
      <c r="I425" s="12">
        <v>148500</v>
      </c>
      <c r="J425" s="15">
        <v>815</v>
      </c>
      <c r="K425" s="12">
        <v>148500</v>
      </c>
      <c r="L425" s="16">
        <v>871</v>
      </c>
      <c r="M425" s="12"/>
      <c r="N425" s="12"/>
      <c r="O425" s="54">
        <f t="shared" si="58"/>
        <v>125400</v>
      </c>
      <c r="P425" s="17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s="3" customFormat="1" ht="19.5" customHeight="1">
      <c r="A426" s="10">
        <f t="shared" si="54"/>
        <v>422</v>
      </c>
      <c r="B426" s="11" t="s">
        <v>447</v>
      </c>
      <c r="C426" s="12" t="s">
        <v>491</v>
      </c>
      <c r="D426" s="13" t="s">
        <v>185</v>
      </c>
      <c r="E426" s="12"/>
      <c r="F426" s="12"/>
      <c r="G426" s="12">
        <v>161500</v>
      </c>
      <c r="H426" s="2">
        <v>621</v>
      </c>
      <c r="I426" s="12">
        <v>185333</v>
      </c>
      <c r="J426" s="15">
        <v>815</v>
      </c>
      <c r="K426" s="12">
        <v>185333</v>
      </c>
      <c r="L426" s="16">
        <v>871</v>
      </c>
      <c r="M426" s="12"/>
      <c r="N426" s="12"/>
      <c r="O426" s="54">
        <f t="shared" si="58"/>
        <v>161500</v>
      </c>
      <c r="P426" s="17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s="3" customFormat="1" ht="19.5" customHeight="1">
      <c r="A427" s="10">
        <f t="shared" si="54"/>
        <v>423</v>
      </c>
      <c r="B427" s="11" t="s">
        <v>447</v>
      </c>
      <c r="C427" s="12" t="s">
        <v>492</v>
      </c>
      <c r="D427" s="13" t="s">
        <v>185</v>
      </c>
      <c r="E427" s="12"/>
      <c r="F427" s="12"/>
      <c r="G427" s="12">
        <v>42800</v>
      </c>
      <c r="H427" s="2">
        <v>621</v>
      </c>
      <c r="I427" s="12">
        <v>56000</v>
      </c>
      <c r="J427" s="15">
        <v>815</v>
      </c>
      <c r="K427" s="12">
        <v>56000</v>
      </c>
      <c r="L427" s="16">
        <v>871</v>
      </c>
      <c r="M427" s="12"/>
      <c r="N427" s="12"/>
      <c r="O427" s="54">
        <f t="shared" si="58"/>
        <v>42800</v>
      </c>
      <c r="P427" s="17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s="3" customFormat="1" ht="19.5" customHeight="1">
      <c r="A428" s="10">
        <f t="shared" si="54"/>
        <v>424</v>
      </c>
      <c r="B428" s="11" t="s">
        <v>447</v>
      </c>
      <c r="C428" s="12" t="s">
        <v>493</v>
      </c>
      <c r="D428" s="13" t="s">
        <v>185</v>
      </c>
      <c r="E428" s="12"/>
      <c r="F428" s="12"/>
      <c r="G428" s="12">
        <v>54200</v>
      </c>
      <c r="H428" s="2">
        <v>621</v>
      </c>
      <c r="I428" s="12">
        <v>66500</v>
      </c>
      <c r="J428" s="15">
        <v>815</v>
      </c>
      <c r="K428" s="12">
        <v>66500</v>
      </c>
      <c r="L428" s="16">
        <v>871</v>
      </c>
      <c r="M428" s="12"/>
      <c r="N428" s="12"/>
      <c r="O428" s="54">
        <f t="shared" si="58"/>
        <v>54200</v>
      </c>
      <c r="P428" s="17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s="3" customFormat="1" ht="19.5" customHeight="1">
      <c r="A429" s="10">
        <f t="shared" si="54"/>
        <v>425</v>
      </c>
      <c r="B429" s="11" t="s">
        <v>447</v>
      </c>
      <c r="C429" s="12" t="s">
        <v>494</v>
      </c>
      <c r="D429" s="13" t="s">
        <v>185</v>
      </c>
      <c r="E429" s="12"/>
      <c r="F429" s="12"/>
      <c r="G429" s="12">
        <v>66500</v>
      </c>
      <c r="H429" s="2">
        <v>621</v>
      </c>
      <c r="I429" s="12">
        <v>97667</v>
      </c>
      <c r="J429" s="15">
        <v>815</v>
      </c>
      <c r="K429" s="12">
        <v>97667</v>
      </c>
      <c r="L429" s="16">
        <v>871</v>
      </c>
      <c r="M429" s="12"/>
      <c r="N429" s="12"/>
      <c r="O429" s="54">
        <f t="shared" si="58"/>
        <v>66500</v>
      </c>
      <c r="P429" s="17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s="3" customFormat="1" ht="19.5" customHeight="1">
      <c r="A430" s="10">
        <f t="shared" si="54"/>
        <v>426</v>
      </c>
      <c r="B430" s="11" t="s">
        <v>447</v>
      </c>
      <c r="C430" s="12" t="s">
        <v>495</v>
      </c>
      <c r="D430" s="13" t="s">
        <v>185</v>
      </c>
      <c r="E430" s="12"/>
      <c r="F430" s="12"/>
      <c r="G430" s="12">
        <v>81700</v>
      </c>
      <c r="H430" s="2">
        <v>621</v>
      </c>
      <c r="I430" s="12">
        <v>92883</v>
      </c>
      <c r="J430" s="15">
        <v>815</v>
      </c>
      <c r="K430" s="12">
        <v>92883</v>
      </c>
      <c r="L430" s="16">
        <v>871</v>
      </c>
      <c r="M430" s="12"/>
      <c r="N430" s="12"/>
      <c r="O430" s="54">
        <f t="shared" si="58"/>
        <v>81700</v>
      </c>
      <c r="P430" s="17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s="3" customFormat="1" ht="19.5" customHeight="1">
      <c r="A431" s="10">
        <f t="shared" si="54"/>
        <v>427</v>
      </c>
      <c r="B431" s="11" t="s">
        <v>447</v>
      </c>
      <c r="C431" s="12" t="s">
        <v>496</v>
      </c>
      <c r="D431" s="13" t="s">
        <v>185</v>
      </c>
      <c r="E431" s="12"/>
      <c r="F431" s="12"/>
      <c r="G431" s="12">
        <v>134000</v>
      </c>
      <c r="H431" s="2">
        <v>621</v>
      </c>
      <c r="I431" s="12">
        <v>161000</v>
      </c>
      <c r="J431" s="15">
        <v>815</v>
      </c>
      <c r="K431" s="12">
        <v>161000</v>
      </c>
      <c r="L431" s="16">
        <v>871</v>
      </c>
      <c r="M431" s="12"/>
      <c r="N431" s="12"/>
      <c r="O431" s="54">
        <f t="shared" si="58"/>
        <v>134000</v>
      </c>
      <c r="P431" s="17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s="3" customFormat="1" ht="19.5" customHeight="1">
      <c r="A432" s="10">
        <f t="shared" si="54"/>
        <v>428</v>
      </c>
      <c r="B432" s="11" t="s">
        <v>447</v>
      </c>
      <c r="C432" s="12" t="s">
        <v>763</v>
      </c>
      <c r="D432" s="13" t="s">
        <v>185</v>
      </c>
      <c r="E432" s="12"/>
      <c r="F432" s="12"/>
      <c r="G432" s="12">
        <v>169100</v>
      </c>
      <c r="H432" s="2">
        <v>621</v>
      </c>
      <c r="I432" s="12">
        <v>197833</v>
      </c>
      <c r="J432" s="15">
        <v>815</v>
      </c>
      <c r="K432" s="12">
        <v>197833</v>
      </c>
      <c r="L432" s="16">
        <v>871</v>
      </c>
      <c r="M432" s="12"/>
      <c r="N432" s="12"/>
      <c r="O432" s="54">
        <f t="shared" si="58"/>
        <v>169100</v>
      </c>
      <c r="P432" s="17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s="3" customFormat="1" ht="19.5" customHeight="1">
      <c r="A433" s="10">
        <f t="shared" si="54"/>
        <v>429</v>
      </c>
      <c r="B433" s="11" t="s">
        <v>447</v>
      </c>
      <c r="C433" s="12" t="s">
        <v>497</v>
      </c>
      <c r="D433" s="13" t="s">
        <v>185</v>
      </c>
      <c r="E433" s="12"/>
      <c r="F433" s="12"/>
      <c r="G433" s="12">
        <v>55100</v>
      </c>
      <c r="H433" s="2">
        <v>621</v>
      </c>
      <c r="I433" s="12">
        <v>80000</v>
      </c>
      <c r="J433" s="15">
        <v>815</v>
      </c>
      <c r="K433" s="12">
        <v>80000</v>
      </c>
      <c r="L433" s="16">
        <v>871</v>
      </c>
      <c r="M433" s="12"/>
      <c r="N433" s="12"/>
      <c r="O433" s="54">
        <f t="shared" si="58"/>
        <v>55100</v>
      </c>
      <c r="P433" s="17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s="3" customFormat="1" ht="19.5" customHeight="1">
      <c r="A434" s="10">
        <f t="shared" si="54"/>
        <v>430</v>
      </c>
      <c r="B434" s="11" t="s">
        <v>447</v>
      </c>
      <c r="C434" s="12" t="s">
        <v>498</v>
      </c>
      <c r="D434" s="13" t="s">
        <v>185</v>
      </c>
      <c r="E434" s="12"/>
      <c r="F434" s="12"/>
      <c r="G434" s="12">
        <v>66500</v>
      </c>
      <c r="H434" s="2">
        <v>621</v>
      </c>
      <c r="I434" s="12">
        <v>86500</v>
      </c>
      <c r="J434" s="15">
        <v>815</v>
      </c>
      <c r="K434" s="12">
        <v>86500</v>
      </c>
      <c r="L434" s="16">
        <v>871</v>
      </c>
      <c r="M434" s="12"/>
      <c r="N434" s="12"/>
      <c r="O434" s="54">
        <f t="shared" si="58"/>
        <v>66500</v>
      </c>
      <c r="P434" s="17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s="3" customFormat="1" ht="19.5" customHeight="1">
      <c r="A435" s="10">
        <f t="shared" si="54"/>
        <v>431</v>
      </c>
      <c r="B435" s="11" t="s">
        <v>447</v>
      </c>
      <c r="C435" s="12" t="s">
        <v>499</v>
      </c>
      <c r="D435" s="13" t="s">
        <v>185</v>
      </c>
      <c r="E435" s="12"/>
      <c r="F435" s="12"/>
      <c r="G435" s="12">
        <v>79800</v>
      </c>
      <c r="H435" s="2">
        <v>621</v>
      </c>
      <c r="I435" s="12">
        <v>99667</v>
      </c>
      <c r="J435" s="15">
        <v>815</v>
      </c>
      <c r="K435" s="12">
        <v>99667</v>
      </c>
      <c r="L435" s="16">
        <v>871</v>
      </c>
      <c r="M435" s="12"/>
      <c r="N435" s="12"/>
      <c r="O435" s="54">
        <f t="shared" si="58"/>
        <v>79800</v>
      </c>
      <c r="P435" s="17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s="3" customFormat="1" ht="19.5" customHeight="1">
      <c r="A436" s="10">
        <f t="shared" si="54"/>
        <v>432</v>
      </c>
      <c r="B436" s="11" t="s">
        <v>447</v>
      </c>
      <c r="C436" s="12" t="s">
        <v>500</v>
      </c>
      <c r="D436" s="13" t="s">
        <v>185</v>
      </c>
      <c r="E436" s="12"/>
      <c r="F436" s="12"/>
      <c r="G436" s="12">
        <v>94100</v>
      </c>
      <c r="H436" s="2">
        <v>621</v>
      </c>
      <c r="I436" s="12">
        <v>118772</v>
      </c>
      <c r="J436" s="15">
        <v>815</v>
      </c>
      <c r="K436" s="12">
        <v>118772</v>
      </c>
      <c r="L436" s="16">
        <v>871</v>
      </c>
      <c r="M436" s="12"/>
      <c r="N436" s="12"/>
      <c r="O436" s="54">
        <f t="shared" si="58"/>
        <v>94100</v>
      </c>
      <c r="P436" s="17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s="3" customFormat="1" ht="19.5" customHeight="1">
      <c r="A437" s="10">
        <f t="shared" si="54"/>
        <v>433</v>
      </c>
      <c r="B437" s="11" t="s">
        <v>447</v>
      </c>
      <c r="C437" s="12" t="s">
        <v>501</v>
      </c>
      <c r="D437" s="13" t="s">
        <v>185</v>
      </c>
      <c r="E437" s="12"/>
      <c r="F437" s="12"/>
      <c r="G437" s="12">
        <v>146300</v>
      </c>
      <c r="H437" s="2">
        <v>621</v>
      </c>
      <c r="I437" s="12">
        <v>188667</v>
      </c>
      <c r="J437" s="15">
        <v>815</v>
      </c>
      <c r="K437" s="12">
        <v>188667</v>
      </c>
      <c r="L437" s="16">
        <v>871</v>
      </c>
      <c r="M437" s="12"/>
      <c r="N437" s="12"/>
      <c r="O437" s="54">
        <f t="shared" si="58"/>
        <v>146300</v>
      </c>
      <c r="P437" s="17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s="3" customFormat="1" ht="19.5" customHeight="1">
      <c r="A438" s="10">
        <f t="shared" si="54"/>
        <v>434</v>
      </c>
      <c r="B438" s="11" t="s">
        <v>447</v>
      </c>
      <c r="C438" s="12" t="s">
        <v>502</v>
      </c>
      <c r="D438" s="13" t="s">
        <v>185</v>
      </c>
      <c r="E438" s="12"/>
      <c r="F438" s="12"/>
      <c r="G438" s="12">
        <v>181500</v>
      </c>
      <c r="H438" s="2">
        <v>621</v>
      </c>
      <c r="I438" s="12">
        <v>225500</v>
      </c>
      <c r="J438" s="15">
        <v>815</v>
      </c>
      <c r="K438" s="12">
        <v>225500</v>
      </c>
      <c r="L438" s="16">
        <v>871</v>
      </c>
      <c r="M438" s="12"/>
      <c r="N438" s="12"/>
      <c r="O438" s="54">
        <f t="shared" si="58"/>
        <v>181500</v>
      </c>
      <c r="P438" s="17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s="3" customFormat="1" ht="19.5" customHeight="1">
      <c r="A439" s="10">
        <f t="shared" si="54"/>
        <v>435</v>
      </c>
      <c r="B439" s="11" t="s">
        <v>447</v>
      </c>
      <c r="C439" s="12" t="s">
        <v>503</v>
      </c>
      <c r="D439" s="13" t="s">
        <v>185</v>
      </c>
      <c r="E439" s="12"/>
      <c r="F439" s="12"/>
      <c r="G439" s="12">
        <v>60800</v>
      </c>
      <c r="H439" s="2">
        <v>621</v>
      </c>
      <c r="I439" s="12">
        <v>94383</v>
      </c>
      <c r="J439" s="15">
        <v>815</v>
      </c>
      <c r="K439" s="12">
        <v>94383</v>
      </c>
      <c r="L439" s="16">
        <v>871</v>
      </c>
      <c r="M439" s="12"/>
      <c r="N439" s="12"/>
      <c r="O439" s="54">
        <f t="shared" si="58"/>
        <v>60800</v>
      </c>
      <c r="P439" s="17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s="3" customFormat="1" ht="19.5" customHeight="1">
      <c r="A440" s="10">
        <f t="shared" si="54"/>
        <v>436</v>
      </c>
      <c r="B440" s="11" t="s">
        <v>447</v>
      </c>
      <c r="C440" s="12" t="s">
        <v>504</v>
      </c>
      <c r="D440" s="13" t="s">
        <v>185</v>
      </c>
      <c r="E440" s="12"/>
      <c r="F440" s="12"/>
      <c r="G440" s="12">
        <v>73200</v>
      </c>
      <c r="H440" s="2">
        <v>621</v>
      </c>
      <c r="I440" s="12">
        <v>97333</v>
      </c>
      <c r="J440" s="15">
        <v>815</v>
      </c>
      <c r="K440" s="12">
        <v>97333</v>
      </c>
      <c r="L440" s="16">
        <v>871</v>
      </c>
      <c r="M440" s="12"/>
      <c r="N440" s="12"/>
      <c r="O440" s="54">
        <f t="shared" si="58"/>
        <v>73200</v>
      </c>
      <c r="P440" s="17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s="3" customFormat="1" ht="19.5" customHeight="1">
      <c r="A441" s="10">
        <f t="shared" si="54"/>
        <v>437</v>
      </c>
      <c r="B441" s="11" t="s">
        <v>447</v>
      </c>
      <c r="C441" s="12" t="s">
        <v>505</v>
      </c>
      <c r="D441" s="13" t="s">
        <v>185</v>
      </c>
      <c r="E441" s="12"/>
      <c r="F441" s="12"/>
      <c r="G441" s="12">
        <v>85500</v>
      </c>
      <c r="H441" s="2">
        <v>621</v>
      </c>
      <c r="I441" s="12">
        <v>110500</v>
      </c>
      <c r="J441" s="15">
        <v>815</v>
      </c>
      <c r="K441" s="12">
        <v>110500</v>
      </c>
      <c r="L441" s="16">
        <v>871</v>
      </c>
      <c r="M441" s="12"/>
      <c r="N441" s="12"/>
      <c r="O441" s="54">
        <f t="shared" si="58"/>
        <v>85500</v>
      </c>
      <c r="P441" s="17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s="3" customFormat="1" ht="19.5" customHeight="1">
      <c r="A442" s="10">
        <f t="shared" si="54"/>
        <v>438</v>
      </c>
      <c r="B442" s="11" t="s">
        <v>447</v>
      </c>
      <c r="C442" s="12" t="s">
        <v>506</v>
      </c>
      <c r="D442" s="13" t="s">
        <v>185</v>
      </c>
      <c r="E442" s="12"/>
      <c r="F442" s="12"/>
      <c r="G442" s="12">
        <v>100700</v>
      </c>
      <c r="H442" s="2">
        <v>621</v>
      </c>
      <c r="I442" s="12">
        <v>130175</v>
      </c>
      <c r="J442" s="15">
        <v>815</v>
      </c>
      <c r="K442" s="12">
        <v>130175</v>
      </c>
      <c r="L442" s="16">
        <v>871</v>
      </c>
      <c r="M442" s="12"/>
      <c r="N442" s="12"/>
      <c r="O442" s="54">
        <f t="shared" si="58"/>
        <v>100700</v>
      </c>
      <c r="P442" s="17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s="3" customFormat="1" ht="19.5" customHeight="1">
      <c r="A443" s="10">
        <f t="shared" si="54"/>
        <v>439</v>
      </c>
      <c r="B443" s="11" t="s">
        <v>447</v>
      </c>
      <c r="C443" s="12" t="s">
        <v>507</v>
      </c>
      <c r="D443" s="13" t="s">
        <v>185</v>
      </c>
      <c r="E443" s="12"/>
      <c r="F443" s="12"/>
      <c r="G443" s="12">
        <v>156800</v>
      </c>
      <c r="H443" s="2">
        <v>621</v>
      </c>
      <c r="I443" s="12">
        <v>206333</v>
      </c>
      <c r="J443" s="15">
        <v>815</v>
      </c>
      <c r="K443" s="12">
        <v>206333</v>
      </c>
      <c r="L443" s="16">
        <v>871</v>
      </c>
      <c r="M443" s="12"/>
      <c r="N443" s="12"/>
      <c r="O443" s="54">
        <f t="shared" si="58"/>
        <v>156800</v>
      </c>
      <c r="P443" s="17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s="3" customFormat="1" ht="19.5" customHeight="1">
      <c r="A444" s="10">
        <f t="shared" si="54"/>
        <v>440</v>
      </c>
      <c r="B444" s="11" t="s">
        <v>447</v>
      </c>
      <c r="C444" s="12" t="s">
        <v>508</v>
      </c>
      <c r="D444" s="13" t="s">
        <v>185</v>
      </c>
      <c r="E444" s="12"/>
      <c r="F444" s="12"/>
      <c r="G444" s="12">
        <v>192900</v>
      </c>
      <c r="H444" s="2">
        <v>621</v>
      </c>
      <c r="I444" s="12">
        <v>243167</v>
      </c>
      <c r="J444" s="15">
        <v>815</v>
      </c>
      <c r="K444" s="12">
        <v>243167</v>
      </c>
      <c r="L444" s="16">
        <v>871</v>
      </c>
      <c r="M444" s="12"/>
      <c r="N444" s="12"/>
      <c r="O444" s="54">
        <f t="shared" si="58"/>
        <v>192900</v>
      </c>
      <c r="P444" s="17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s="3" customFormat="1" ht="19.5" customHeight="1">
      <c r="A445" s="10">
        <f t="shared" si="54"/>
        <v>441</v>
      </c>
      <c r="B445" s="11" t="s">
        <v>447</v>
      </c>
      <c r="C445" s="12" t="s">
        <v>509</v>
      </c>
      <c r="D445" s="13" t="s">
        <v>185</v>
      </c>
      <c r="E445" s="12"/>
      <c r="F445" s="12"/>
      <c r="G445" s="12">
        <v>67500</v>
      </c>
      <c r="H445" s="2">
        <v>621</v>
      </c>
      <c r="I445" s="12">
        <v>107778</v>
      </c>
      <c r="J445" s="15">
        <v>815</v>
      </c>
      <c r="K445" s="12">
        <v>107778</v>
      </c>
      <c r="L445" s="16">
        <v>871</v>
      </c>
      <c r="M445" s="12"/>
      <c r="N445" s="12"/>
      <c r="O445" s="54">
        <f t="shared" si="58"/>
        <v>67500</v>
      </c>
      <c r="P445" s="17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s="3" customFormat="1" ht="19.5" customHeight="1">
      <c r="A446" s="10">
        <f t="shared" si="54"/>
        <v>442</v>
      </c>
      <c r="B446" s="11" t="s">
        <v>447</v>
      </c>
      <c r="C446" s="12" t="s">
        <v>510</v>
      </c>
      <c r="D446" s="13" t="s">
        <v>185</v>
      </c>
      <c r="E446" s="12"/>
      <c r="F446" s="12"/>
      <c r="G446" s="12">
        <v>78900</v>
      </c>
      <c r="H446" s="2">
        <v>621</v>
      </c>
      <c r="I446" s="12">
        <v>119445</v>
      </c>
      <c r="J446" s="15">
        <v>815</v>
      </c>
      <c r="K446" s="12">
        <v>119445</v>
      </c>
      <c r="L446" s="16">
        <v>871</v>
      </c>
      <c r="M446" s="12"/>
      <c r="N446" s="12"/>
      <c r="O446" s="54">
        <f t="shared" si="58"/>
        <v>78900</v>
      </c>
      <c r="P446" s="17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s="3" customFormat="1" ht="19.5" customHeight="1">
      <c r="A447" s="10">
        <f t="shared" si="54"/>
        <v>443</v>
      </c>
      <c r="B447" s="11" t="s">
        <v>447</v>
      </c>
      <c r="C447" s="12" t="s">
        <v>511</v>
      </c>
      <c r="D447" s="13" t="s">
        <v>185</v>
      </c>
      <c r="E447" s="12"/>
      <c r="F447" s="12"/>
      <c r="G447" s="12">
        <v>93100</v>
      </c>
      <c r="H447" s="2">
        <v>621</v>
      </c>
      <c r="I447" s="12">
        <v>127018</v>
      </c>
      <c r="J447" s="15">
        <v>815</v>
      </c>
      <c r="K447" s="12">
        <v>127018</v>
      </c>
      <c r="L447" s="16">
        <v>871</v>
      </c>
      <c r="M447" s="12"/>
      <c r="N447" s="12"/>
      <c r="O447" s="54">
        <f t="shared" si="58"/>
        <v>93100</v>
      </c>
      <c r="P447" s="17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s="3" customFormat="1" ht="19.5" customHeight="1">
      <c r="A448" s="10">
        <f t="shared" si="54"/>
        <v>444</v>
      </c>
      <c r="B448" s="11" t="s">
        <v>447</v>
      </c>
      <c r="C448" s="12" t="s">
        <v>512</v>
      </c>
      <c r="D448" s="13" t="s">
        <v>185</v>
      </c>
      <c r="E448" s="12"/>
      <c r="F448" s="12"/>
      <c r="G448" s="12">
        <v>106400</v>
      </c>
      <c r="H448" s="2">
        <v>621</v>
      </c>
      <c r="I448" s="12">
        <v>148703</v>
      </c>
      <c r="J448" s="15">
        <v>815</v>
      </c>
      <c r="K448" s="12">
        <v>148703</v>
      </c>
      <c r="L448" s="16">
        <v>871</v>
      </c>
      <c r="M448" s="12"/>
      <c r="N448" s="12"/>
      <c r="O448" s="54">
        <f t="shared" si="58"/>
        <v>106400</v>
      </c>
      <c r="P448" s="17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s="3" customFormat="1" ht="19.5" customHeight="1">
      <c r="A449" s="10">
        <f t="shared" si="54"/>
        <v>445</v>
      </c>
      <c r="B449" s="11" t="s">
        <v>447</v>
      </c>
      <c r="C449" s="12" t="s">
        <v>513</v>
      </c>
      <c r="D449" s="13" t="s">
        <v>185</v>
      </c>
      <c r="E449" s="12"/>
      <c r="F449" s="12"/>
      <c r="G449" s="12">
        <v>165300</v>
      </c>
      <c r="H449" s="2">
        <v>621</v>
      </c>
      <c r="I449" s="12">
        <v>233508</v>
      </c>
      <c r="J449" s="15">
        <v>815</v>
      </c>
      <c r="K449" s="12">
        <v>233508</v>
      </c>
      <c r="L449" s="16">
        <v>871</v>
      </c>
      <c r="M449" s="12"/>
      <c r="N449" s="12"/>
      <c r="O449" s="54">
        <f t="shared" si="58"/>
        <v>165300</v>
      </c>
      <c r="P449" s="17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s="3" customFormat="1" ht="19.5" customHeight="1">
      <c r="A450" s="10">
        <f t="shared" si="54"/>
        <v>446</v>
      </c>
      <c r="B450" s="11" t="s">
        <v>447</v>
      </c>
      <c r="C450" s="12" t="s">
        <v>514</v>
      </c>
      <c r="D450" s="13" t="s">
        <v>185</v>
      </c>
      <c r="E450" s="12"/>
      <c r="F450" s="12"/>
      <c r="G450" s="12">
        <v>202400</v>
      </c>
      <c r="H450" s="2">
        <v>621</v>
      </c>
      <c r="I450" s="12">
        <v>258667</v>
      </c>
      <c r="J450" s="15">
        <v>815</v>
      </c>
      <c r="K450" s="12">
        <v>258667</v>
      </c>
      <c r="L450" s="16">
        <v>871</v>
      </c>
      <c r="M450" s="12"/>
      <c r="N450" s="12"/>
      <c r="O450" s="54">
        <f t="shared" si="58"/>
        <v>202400</v>
      </c>
      <c r="P450" s="17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s="3" customFormat="1" ht="19.5" customHeight="1">
      <c r="A451" s="10">
        <f t="shared" si="54"/>
        <v>447</v>
      </c>
      <c r="B451" s="11" t="s">
        <v>447</v>
      </c>
      <c r="C451" s="12" t="s">
        <v>684</v>
      </c>
      <c r="D451" s="13" t="s">
        <v>3</v>
      </c>
      <c r="E451" s="12"/>
      <c r="F451" s="12"/>
      <c r="G451" s="12">
        <v>81700</v>
      </c>
      <c r="H451" s="2">
        <v>621</v>
      </c>
      <c r="I451" s="12">
        <v>133167</v>
      </c>
      <c r="J451" s="15">
        <v>815</v>
      </c>
      <c r="K451" s="12">
        <v>133167</v>
      </c>
      <c r="L451" s="16">
        <v>871</v>
      </c>
      <c r="M451" s="12"/>
      <c r="N451" s="12"/>
      <c r="O451" s="54">
        <f t="shared" ref="O451:O456" si="59">MIN(M451,K451,I451,G451,E451)</f>
        <v>81700</v>
      </c>
      <c r="P451" s="17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s="3" customFormat="1" ht="19.5" customHeight="1">
      <c r="A452" s="10">
        <f t="shared" si="54"/>
        <v>448</v>
      </c>
      <c r="B452" s="11" t="s">
        <v>447</v>
      </c>
      <c r="C452" s="12" t="s">
        <v>685</v>
      </c>
      <c r="D452" s="13" t="s">
        <v>3</v>
      </c>
      <c r="E452" s="12"/>
      <c r="F452" s="12"/>
      <c r="G452" s="12">
        <v>94100</v>
      </c>
      <c r="H452" s="2">
        <v>621</v>
      </c>
      <c r="I452" s="12">
        <v>143667</v>
      </c>
      <c r="J452" s="15">
        <v>815</v>
      </c>
      <c r="K452" s="12">
        <v>143667</v>
      </c>
      <c r="L452" s="16">
        <v>871</v>
      </c>
      <c r="M452" s="12"/>
      <c r="N452" s="12"/>
      <c r="O452" s="54">
        <f t="shared" si="59"/>
        <v>94100</v>
      </c>
      <c r="P452" s="17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s="3" customFormat="1" ht="19.5" customHeight="1">
      <c r="A453" s="10">
        <f t="shared" si="54"/>
        <v>449</v>
      </c>
      <c r="B453" s="11" t="s">
        <v>447</v>
      </c>
      <c r="C453" s="12" t="s">
        <v>686</v>
      </c>
      <c r="D453" s="13" t="s">
        <v>3</v>
      </c>
      <c r="E453" s="12"/>
      <c r="F453" s="12"/>
      <c r="G453" s="12">
        <v>107400</v>
      </c>
      <c r="H453" s="2">
        <v>621</v>
      </c>
      <c r="I453" s="12">
        <v>156833</v>
      </c>
      <c r="J453" s="15">
        <v>815</v>
      </c>
      <c r="K453" s="12">
        <v>156833</v>
      </c>
      <c r="L453" s="16">
        <v>871</v>
      </c>
      <c r="M453" s="12"/>
      <c r="N453" s="12"/>
      <c r="O453" s="54">
        <f t="shared" si="59"/>
        <v>107400</v>
      </c>
      <c r="P453" s="17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s="3" customFormat="1" ht="19.5" customHeight="1">
      <c r="A454" s="10">
        <f t="shared" si="54"/>
        <v>450</v>
      </c>
      <c r="B454" s="11" t="s">
        <v>447</v>
      </c>
      <c r="C454" s="12" t="s">
        <v>687</v>
      </c>
      <c r="D454" s="13" t="s">
        <v>3</v>
      </c>
      <c r="E454" s="12"/>
      <c r="F454" s="12"/>
      <c r="G454" s="12">
        <v>122600</v>
      </c>
      <c r="H454" s="2">
        <v>621</v>
      </c>
      <c r="I454" s="12">
        <v>170000</v>
      </c>
      <c r="J454" s="15">
        <v>815</v>
      </c>
      <c r="K454" s="12">
        <v>170000</v>
      </c>
      <c r="L454" s="16">
        <v>871</v>
      </c>
      <c r="M454" s="12"/>
      <c r="N454" s="12"/>
      <c r="O454" s="54">
        <f t="shared" si="59"/>
        <v>122600</v>
      </c>
      <c r="P454" s="17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s="3" customFormat="1" ht="19.5" customHeight="1">
      <c r="A455" s="10">
        <f t="shared" si="54"/>
        <v>451</v>
      </c>
      <c r="B455" s="11" t="s">
        <v>447</v>
      </c>
      <c r="C455" s="12" t="s">
        <v>688</v>
      </c>
      <c r="D455" s="13" t="s">
        <v>3</v>
      </c>
      <c r="E455" s="12"/>
      <c r="F455" s="12"/>
      <c r="G455" s="12">
        <v>170100</v>
      </c>
      <c r="H455" s="2">
        <v>621</v>
      </c>
      <c r="I455" s="12">
        <v>272000</v>
      </c>
      <c r="J455" s="15">
        <v>815</v>
      </c>
      <c r="K455" s="12">
        <v>272000</v>
      </c>
      <c r="L455" s="16">
        <v>871</v>
      </c>
      <c r="M455" s="12"/>
      <c r="N455" s="12"/>
      <c r="O455" s="54">
        <f t="shared" si="59"/>
        <v>170100</v>
      </c>
      <c r="P455" s="17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s="3" customFormat="1" ht="19.5" customHeight="1">
      <c r="A456" s="10">
        <f t="shared" si="54"/>
        <v>452</v>
      </c>
      <c r="B456" s="11" t="s">
        <v>447</v>
      </c>
      <c r="C456" s="12" t="s">
        <v>689</v>
      </c>
      <c r="D456" s="13" t="s">
        <v>3</v>
      </c>
      <c r="E456" s="12"/>
      <c r="F456" s="12"/>
      <c r="G456" s="12">
        <v>208100</v>
      </c>
      <c r="H456" s="2">
        <v>621</v>
      </c>
      <c r="I456" s="12">
        <v>308883</v>
      </c>
      <c r="J456" s="15">
        <v>815</v>
      </c>
      <c r="K456" s="12">
        <v>308883</v>
      </c>
      <c r="L456" s="16">
        <v>871</v>
      </c>
      <c r="M456" s="12"/>
      <c r="N456" s="12"/>
      <c r="O456" s="54">
        <f t="shared" si="59"/>
        <v>208100</v>
      </c>
      <c r="P456" s="17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s="3" customFormat="1" ht="19.5" customHeight="1">
      <c r="A457" s="10">
        <f t="shared" ref="A457:A520" si="60">+A456+1</f>
        <v>453</v>
      </c>
      <c r="B457" s="11" t="s">
        <v>447</v>
      </c>
      <c r="C457" s="12" t="s">
        <v>537</v>
      </c>
      <c r="D457" s="13" t="s">
        <v>185</v>
      </c>
      <c r="E457" s="12"/>
      <c r="F457" s="12"/>
      <c r="G457" s="12">
        <v>147000</v>
      </c>
      <c r="H457" s="2">
        <v>621</v>
      </c>
      <c r="I457" s="12"/>
      <c r="J457" s="15"/>
      <c r="K457" s="12"/>
      <c r="L457" s="16"/>
      <c r="M457" s="12"/>
      <c r="N457" s="12"/>
      <c r="O457" s="54">
        <f t="shared" ref="O457:O492" si="61">MIN(M457,K457,I457,G457,E457)</f>
        <v>147000</v>
      </c>
      <c r="P457" s="17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s="3" customFormat="1" ht="19.5" customHeight="1">
      <c r="A458" s="10">
        <f t="shared" si="60"/>
        <v>454</v>
      </c>
      <c r="B458" s="11" t="s">
        <v>447</v>
      </c>
      <c r="C458" s="12" t="s">
        <v>538</v>
      </c>
      <c r="D458" s="13" t="s">
        <v>185</v>
      </c>
      <c r="E458" s="12"/>
      <c r="F458" s="12"/>
      <c r="G458" s="12">
        <v>154800</v>
      </c>
      <c r="H458" s="2">
        <v>621</v>
      </c>
      <c r="I458" s="12"/>
      <c r="J458" s="15"/>
      <c r="K458" s="12"/>
      <c r="L458" s="16"/>
      <c r="M458" s="12"/>
      <c r="N458" s="12"/>
      <c r="O458" s="54">
        <f t="shared" si="61"/>
        <v>154800</v>
      </c>
      <c r="P458" s="17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s="3" customFormat="1" ht="19.5" customHeight="1">
      <c r="A459" s="10">
        <f t="shared" si="60"/>
        <v>455</v>
      </c>
      <c r="B459" s="11" t="s">
        <v>447</v>
      </c>
      <c r="C459" s="12" t="s">
        <v>539</v>
      </c>
      <c r="D459" s="13" t="s">
        <v>185</v>
      </c>
      <c r="E459" s="12"/>
      <c r="F459" s="12"/>
      <c r="G459" s="12">
        <v>163000</v>
      </c>
      <c r="H459" s="2">
        <v>621</v>
      </c>
      <c r="I459" s="12"/>
      <c r="J459" s="15"/>
      <c r="K459" s="12"/>
      <c r="L459" s="16"/>
      <c r="M459" s="12"/>
      <c r="N459" s="12"/>
      <c r="O459" s="54">
        <f t="shared" si="61"/>
        <v>163000</v>
      </c>
      <c r="P459" s="17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s="3" customFormat="1" ht="19.5" customHeight="1">
      <c r="A460" s="10">
        <f t="shared" si="60"/>
        <v>456</v>
      </c>
      <c r="B460" s="11" t="s">
        <v>447</v>
      </c>
      <c r="C460" s="12" t="s">
        <v>540</v>
      </c>
      <c r="D460" s="13" t="s">
        <v>185</v>
      </c>
      <c r="E460" s="12"/>
      <c r="F460" s="12"/>
      <c r="G460" s="12">
        <v>175000</v>
      </c>
      <c r="H460" s="2">
        <v>621</v>
      </c>
      <c r="I460" s="12"/>
      <c r="J460" s="15"/>
      <c r="K460" s="12"/>
      <c r="L460" s="16"/>
      <c r="M460" s="12"/>
      <c r="N460" s="12"/>
      <c r="O460" s="54">
        <f t="shared" si="61"/>
        <v>175000</v>
      </c>
      <c r="P460" s="17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s="3" customFormat="1" ht="19.5" customHeight="1">
      <c r="A461" s="10">
        <f t="shared" si="60"/>
        <v>457</v>
      </c>
      <c r="B461" s="11" t="s">
        <v>447</v>
      </c>
      <c r="C461" s="12" t="s">
        <v>541</v>
      </c>
      <c r="D461" s="13" t="s">
        <v>185</v>
      </c>
      <c r="E461" s="12"/>
      <c r="F461" s="12"/>
      <c r="G461" s="12">
        <v>196400</v>
      </c>
      <c r="H461" s="2">
        <v>621</v>
      </c>
      <c r="I461" s="12"/>
      <c r="J461" s="15"/>
      <c r="K461" s="12"/>
      <c r="L461" s="16"/>
      <c r="M461" s="12"/>
      <c r="N461" s="12"/>
      <c r="O461" s="54">
        <f t="shared" si="61"/>
        <v>196400</v>
      </c>
      <c r="P461" s="17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s="3" customFormat="1" ht="19.5" customHeight="1">
      <c r="A462" s="10">
        <f t="shared" si="60"/>
        <v>458</v>
      </c>
      <c r="B462" s="11" t="s">
        <v>447</v>
      </c>
      <c r="C462" s="12" t="s">
        <v>542</v>
      </c>
      <c r="D462" s="13" t="s">
        <v>185</v>
      </c>
      <c r="E462" s="12"/>
      <c r="F462" s="12"/>
      <c r="G462" s="12">
        <v>220100</v>
      </c>
      <c r="H462" s="2">
        <v>621</v>
      </c>
      <c r="I462" s="12"/>
      <c r="J462" s="15"/>
      <c r="K462" s="12"/>
      <c r="L462" s="16"/>
      <c r="M462" s="12"/>
      <c r="N462" s="12"/>
      <c r="O462" s="54">
        <f t="shared" si="61"/>
        <v>220100</v>
      </c>
      <c r="P462" s="17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s="3" customFormat="1" ht="19.5" customHeight="1">
      <c r="A463" s="10">
        <f t="shared" si="60"/>
        <v>459</v>
      </c>
      <c r="B463" s="11" t="s">
        <v>447</v>
      </c>
      <c r="C463" s="12" t="s">
        <v>712</v>
      </c>
      <c r="D463" s="13" t="s">
        <v>3</v>
      </c>
      <c r="E463" s="12"/>
      <c r="F463" s="12"/>
      <c r="G463" s="12">
        <v>159900</v>
      </c>
      <c r="H463" s="2">
        <v>621</v>
      </c>
      <c r="I463" s="12"/>
      <c r="J463" s="15"/>
      <c r="K463" s="12"/>
      <c r="L463" s="16"/>
      <c r="M463" s="12"/>
      <c r="N463" s="12"/>
      <c r="O463" s="54">
        <f t="shared" si="61"/>
        <v>159900</v>
      </c>
      <c r="P463" s="17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s="3" customFormat="1" ht="19.5" customHeight="1">
      <c r="A464" s="10">
        <f t="shared" si="60"/>
        <v>460</v>
      </c>
      <c r="B464" s="11" t="s">
        <v>447</v>
      </c>
      <c r="C464" s="12" t="s">
        <v>713</v>
      </c>
      <c r="D464" s="13" t="s">
        <v>3</v>
      </c>
      <c r="E464" s="12"/>
      <c r="F464" s="12"/>
      <c r="G464" s="12">
        <v>167600</v>
      </c>
      <c r="H464" s="2">
        <v>621</v>
      </c>
      <c r="I464" s="12"/>
      <c r="J464" s="15"/>
      <c r="K464" s="12"/>
      <c r="L464" s="16"/>
      <c r="M464" s="12"/>
      <c r="N464" s="12"/>
      <c r="O464" s="54">
        <f t="shared" si="61"/>
        <v>167600</v>
      </c>
      <c r="P464" s="17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s="3" customFormat="1" ht="19.5" customHeight="1">
      <c r="A465" s="10">
        <f t="shared" si="60"/>
        <v>461</v>
      </c>
      <c r="B465" s="11" t="s">
        <v>447</v>
      </c>
      <c r="C465" s="12" t="s">
        <v>714</v>
      </c>
      <c r="D465" s="13" t="s">
        <v>3</v>
      </c>
      <c r="E465" s="12"/>
      <c r="F465" s="12"/>
      <c r="G465" s="12">
        <v>175800</v>
      </c>
      <c r="H465" s="2">
        <v>621</v>
      </c>
      <c r="I465" s="12"/>
      <c r="J465" s="15"/>
      <c r="K465" s="12"/>
      <c r="L465" s="16"/>
      <c r="M465" s="12"/>
      <c r="N465" s="12"/>
      <c r="O465" s="54">
        <f t="shared" si="61"/>
        <v>175800</v>
      </c>
      <c r="P465" s="17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s="3" customFormat="1" ht="19.5" customHeight="1">
      <c r="A466" s="10">
        <f t="shared" si="60"/>
        <v>462</v>
      </c>
      <c r="B466" s="11" t="s">
        <v>447</v>
      </c>
      <c r="C466" s="12" t="s">
        <v>715</v>
      </c>
      <c r="D466" s="13" t="s">
        <v>3</v>
      </c>
      <c r="E466" s="12"/>
      <c r="F466" s="12"/>
      <c r="G466" s="12">
        <v>187700</v>
      </c>
      <c r="H466" s="2">
        <v>621</v>
      </c>
      <c r="I466" s="12"/>
      <c r="J466" s="15"/>
      <c r="K466" s="12"/>
      <c r="L466" s="16"/>
      <c r="M466" s="12"/>
      <c r="N466" s="12"/>
      <c r="O466" s="54">
        <f t="shared" si="61"/>
        <v>187700</v>
      </c>
      <c r="P466" s="17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s="3" customFormat="1" ht="19.5" customHeight="1">
      <c r="A467" s="10">
        <f t="shared" si="60"/>
        <v>463</v>
      </c>
      <c r="B467" s="11" t="s">
        <v>447</v>
      </c>
      <c r="C467" s="12" t="s">
        <v>716</v>
      </c>
      <c r="D467" s="13" t="s">
        <v>3</v>
      </c>
      <c r="E467" s="12"/>
      <c r="F467" s="12"/>
      <c r="G467" s="12">
        <v>209000</v>
      </c>
      <c r="H467" s="2">
        <v>621</v>
      </c>
      <c r="I467" s="12"/>
      <c r="J467" s="15"/>
      <c r="K467" s="12"/>
      <c r="L467" s="16"/>
      <c r="M467" s="12"/>
      <c r="N467" s="12"/>
      <c r="O467" s="54">
        <f t="shared" si="61"/>
        <v>209000</v>
      </c>
      <c r="P467" s="17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s="3" customFormat="1" ht="19.5" customHeight="1">
      <c r="A468" s="10">
        <f t="shared" si="60"/>
        <v>464</v>
      </c>
      <c r="B468" s="11" t="s">
        <v>447</v>
      </c>
      <c r="C468" s="12" t="s">
        <v>717</v>
      </c>
      <c r="D468" s="13" t="s">
        <v>3</v>
      </c>
      <c r="E468" s="12"/>
      <c r="F468" s="12"/>
      <c r="G468" s="12">
        <v>233000</v>
      </c>
      <c r="H468" s="2">
        <v>621</v>
      </c>
      <c r="I468" s="12"/>
      <c r="J468" s="15"/>
      <c r="K468" s="12"/>
      <c r="L468" s="16"/>
      <c r="M468" s="12"/>
      <c r="N468" s="12"/>
      <c r="O468" s="54">
        <f t="shared" si="61"/>
        <v>233000</v>
      </c>
      <c r="P468" s="17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s="3" customFormat="1" ht="19.5" customHeight="1">
      <c r="A469" s="10">
        <f t="shared" si="60"/>
        <v>465</v>
      </c>
      <c r="B469" s="11" t="s">
        <v>447</v>
      </c>
      <c r="C469" s="12" t="s">
        <v>718</v>
      </c>
      <c r="D469" s="13" t="s">
        <v>3</v>
      </c>
      <c r="E469" s="12"/>
      <c r="F469" s="12"/>
      <c r="G469" s="12">
        <v>167600</v>
      </c>
      <c r="H469" s="2">
        <v>621</v>
      </c>
      <c r="I469" s="12"/>
      <c r="J469" s="15"/>
      <c r="K469" s="12"/>
      <c r="L469" s="16"/>
      <c r="M469" s="12"/>
      <c r="N469" s="12"/>
      <c r="O469" s="54">
        <f t="shared" si="61"/>
        <v>167600</v>
      </c>
      <c r="P469" s="17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s="3" customFormat="1" ht="19.5" customHeight="1">
      <c r="A470" s="10">
        <f t="shared" si="60"/>
        <v>466</v>
      </c>
      <c r="B470" s="11" t="s">
        <v>447</v>
      </c>
      <c r="C470" s="12" t="s">
        <v>719</v>
      </c>
      <c r="D470" s="13" t="s">
        <v>3</v>
      </c>
      <c r="E470" s="12"/>
      <c r="F470" s="12"/>
      <c r="G470" s="12">
        <v>175400</v>
      </c>
      <c r="H470" s="2">
        <v>621</v>
      </c>
      <c r="I470" s="12"/>
      <c r="J470" s="15"/>
      <c r="K470" s="12"/>
      <c r="L470" s="16"/>
      <c r="M470" s="12"/>
      <c r="N470" s="12"/>
      <c r="O470" s="54">
        <f t="shared" si="61"/>
        <v>175400</v>
      </c>
      <c r="P470" s="17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s="3" customFormat="1" ht="19.5" customHeight="1">
      <c r="A471" s="10">
        <f t="shared" si="60"/>
        <v>467</v>
      </c>
      <c r="B471" s="11" t="s">
        <v>447</v>
      </c>
      <c r="C471" s="12" t="s">
        <v>720</v>
      </c>
      <c r="D471" s="13" t="s">
        <v>3</v>
      </c>
      <c r="E471" s="12"/>
      <c r="F471" s="12"/>
      <c r="G471" s="12">
        <v>183500</v>
      </c>
      <c r="H471" s="2">
        <v>621</v>
      </c>
      <c r="I471" s="12"/>
      <c r="J471" s="15"/>
      <c r="K471" s="12"/>
      <c r="L471" s="16"/>
      <c r="M471" s="12"/>
      <c r="N471" s="12"/>
      <c r="O471" s="54">
        <f t="shared" si="61"/>
        <v>183500</v>
      </c>
      <c r="P471" s="17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s="3" customFormat="1" ht="19.5" customHeight="1">
      <c r="A472" s="10">
        <f t="shared" si="60"/>
        <v>468</v>
      </c>
      <c r="B472" s="11" t="s">
        <v>447</v>
      </c>
      <c r="C472" s="12" t="s">
        <v>721</v>
      </c>
      <c r="D472" s="13" t="s">
        <v>3</v>
      </c>
      <c r="E472" s="12"/>
      <c r="F472" s="12"/>
      <c r="G472" s="12">
        <v>195500</v>
      </c>
      <c r="H472" s="2">
        <v>621</v>
      </c>
      <c r="I472" s="12"/>
      <c r="J472" s="15"/>
      <c r="K472" s="12"/>
      <c r="L472" s="16"/>
      <c r="M472" s="12"/>
      <c r="N472" s="12"/>
      <c r="O472" s="54">
        <f t="shared" si="61"/>
        <v>195500</v>
      </c>
      <c r="P472" s="17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s="3" customFormat="1" ht="19.5" customHeight="1">
      <c r="A473" s="10">
        <f t="shared" si="60"/>
        <v>469</v>
      </c>
      <c r="B473" s="11" t="s">
        <v>447</v>
      </c>
      <c r="C473" s="12" t="s">
        <v>722</v>
      </c>
      <c r="D473" s="13" t="s">
        <v>3</v>
      </c>
      <c r="E473" s="12"/>
      <c r="F473" s="12"/>
      <c r="G473" s="12">
        <v>216800</v>
      </c>
      <c r="H473" s="2">
        <v>621</v>
      </c>
      <c r="I473" s="12"/>
      <c r="J473" s="15"/>
      <c r="K473" s="12"/>
      <c r="L473" s="16"/>
      <c r="M473" s="12"/>
      <c r="N473" s="12"/>
      <c r="O473" s="54">
        <f t="shared" si="61"/>
        <v>216800</v>
      </c>
      <c r="P473" s="17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s="3" customFormat="1" ht="19.5" customHeight="1">
      <c r="A474" s="10">
        <f t="shared" si="60"/>
        <v>470</v>
      </c>
      <c r="B474" s="11" t="s">
        <v>447</v>
      </c>
      <c r="C474" s="12" t="s">
        <v>723</v>
      </c>
      <c r="D474" s="13" t="s">
        <v>3</v>
      </c>
      <c r="E474" s="12"/>
      <c r="F474" s="12"/>
      <c r="G474" s="12">
        <v>240600</v>
      </c>
      <c r="H474" s="2">
        <v>621</v>
      </c>
      <c r="I474" s="12"/>
      <c r="J474" s="15"/>
      <c r="K474" s="12"/>
      <c r="L474" s="16"/>
      <c r="M474" s="12"/>
      <c r="N474" s="12"/>
      <c r="O474" s="54">
        <f t="shared" si="61"/>
        <v>240600</v>
      </c>
      <c r="P474" s="17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s="3" customFormat="1" ht="19.5" customHeight="1">
      <c r="A475" s="10">
        <f t="shared" si="60"/>
        <v>471</v>
      </c>
      <c r="B475" s="11" t="s">
        <v>447</v>
      </c>
      <c r="C475" s="12" t="s">
        <v>724</v>
      </c>
      <c r="D475" s="13" t="s">
        <v>3</v>
      </c>
      <c r="E475" s="12"/>
      <c r="F475" s="12"/>
      <c r="G475" s="12">
        <v>186300</v>
      </c>
      <c r="H475" s="2">
        <v>621</v>
      </c>
      <c r="I475" s="12"/>
      <c r="J475" s="15"/>
      <c r="K475" s="12"/>
      <c r="L475" s="16"/>
      <c r="M475" s="12"/>
      <c r="N475" s="12"/>
      <c r="O475" s="54">
        <f t="shared" si="61"/>
        <v>186300</v>
      </c>
      <c r="P475" s="17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s="3" customFormat="1" ht="19.5" customHeight="1">
      <c r="A476" s="10">
        <f t="shared" si="60"/>
        <v>472</v>
      </c>
      <c r="B476" s="11" t="s">
        <v>447</v>
      </c>
      <c r="C476" s="12" t="s">
        <v>725</v>
      </c>
      <c r="D476" s="13" t="s">
        <v>3</v>
      </c>
      <c r="E476" s="12"/>
      <c r="F476" s="12"/>
      <c r="G476" s="12">
        <v>194100</v>
      </c>
      <c r="H476" s="2">
        <v>621</v>
      </c>
      <c r="I476" s="12"/>
      <c r="J476" s="15"/>
      <c r="K476" s="12"/>
      <c r="L476" s="16"/>
      <c r="M476" s="12"/>
      <c r="N476" s="12"/>
      <c r="O476" s="54">
        <f t="shared" si="61"/>
        <v>194100</v>
      </c>
      <c r="P476" s="17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s="3" customFormat="1" ht="19.5" customHeight="1">
      <c r="A477" s="10">
        <f t="shared" si="60"/>
        <v>473</v>
      </c>
      <c r="B477" s="11" t="s">
        <v>447</v>
      </c>
      <c r="C477" s="12" t="s">
        <v>726</v>
      </c>
      <c r="D477" s="13" t="s">
        <v>3</v>
      </c>
      <c r="E477" s="12"/>
      <c r="F477" s="12"/>
      <c r="G477" s="12">
        <v>202200</v>
      </c>
      <c r="H477" s="2">
        <v>621</v>
      </c>
      <c r="I477" s="12"/>
      <c r="J477" s="15"/>
      <c r="K477" s="12"/>
      <c r="L477" s="16"/>
      <c r="M477" s="12"/>
      <c r="N477" s="12"/>
      <c r="O477" s="54">
        <f t="shared" si="61"/>
        <v>202200</v>
      </c>
      <c r="P477" s="17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s="3" customFormat="1" ht="19.5" customHeight="1">
      <c r="A478" s="10">
        <f t="shared" si="60"/>
        <v>474</v>
      </c>
      <c r="B478" s="11" t="s">
        <v>447</v>
      </c>
      <c r="C478" s="12" t="s">
        <v>727</v>
      </c>
      <c r="D478" s="13" t="s">
        <v>3</v>
      </c>
      <c r="E478" s="12"/>
      <c r="F478" s="12"/>
      <c r="G478" s="12">
        <v>214100</v>
      </c>
      <c r="H478" s="2">
        <v>621</v>
      </c>
      <c r="I478" s="12"/>
      <c r="J478" s="15"/>
      <c r="K478" s="12"/>
      <c r="L478" s="16"/>
      <c r="M478" s="12"/>
      <c r="N478" s="12"/>
      <c r="O478" s="54">
        <f t="shared" si="61"/>
        <v>214100</v>
      </c>
      <c r="P478" s="17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s="3" customFormat="1" ht="19.5" customHeight="1">
      <c r="A479" s="10">
        <f t="shared" si="60"/>
        <v>475</v>
      </c>
      <c r="B479" s="11" t="s">
        <v>447</v>
      </c>
      <c r="C479" s="12" t="s">
        <v>728</v>
      </c>
      <c r="D479" s="13" t="s">
        <v>3</v>
      </c>
      <c r="E479" s="12"/>
      <c r="F479" s="12"/>
      <c r="G479" s="12">
        <v>235500</v>
      </c>
      <c r="H479" s="2">
        <v>621</v>
      </c>
      <c r="I479" s="12"/>
      <c r="J479" s="15"/>
      <c r="K479" s="12"/>
      <c r="L479" s="16"/>
      <c r="M479" s="12"/>
      <c r="N479" s="12"/>
      <c r="O479" s="54">
        <f t="shared" si="61"/>
        <v>235500</v>
      </c>
      <c r="P479" s="17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s="3" customFormat="1" ht="19.5" customHeight="1">
      <c r="A480" s="10">
        <f t="shared" si="60"/>
        <v>476</v>
      </c>
      <c r="B480" s="11" t="s">
        <v>447</v>
      </c>
      <c r="C480" s="12" t="s">
        <v>729</v>
      </c>
      <c r="D480" s="13" t="s">
        <v>3</v>
      </c>
      <c r="E480" s="12"/>
      <c r="F480" s="12"/>
      <c r="G480" s="12">
        <v>259400</v>
      </c>
      <c r="H480" s="2">
        <v>621</v>
      </c>
      <c r="I480" s="12"/>
      <c r="J480" s="15"/>
      <c r="K480" s="12"/>
      <c r="L480" s="16"/>
      <c r="M480" s="12"/>
      <c r="N480" s="12"/>
      <c r="O480" s="54">
        <f t="shared" si="61"/>
        <v>259400</v>
      </c>
      <c r="P480" s="17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s="3" customFormat="1" ht="19.5" customHeight="1">
      <c r="A481" s="10">
        <f t="shared" si="60"/>
        <v>477</v>
      </c>
      <c r="B481" s="11" t="s">
        <v>447</v>
      </c>
      <c r="C481" s="12" t="s">
        <v>730</v>
      </c>
      <c r="D481" s="13" t="s">
        <v>3</v>
      </c>
      <c r="E481" s="12"/>
      <c r="F481" s="12"/>
      <c r="G481" s="12">
        <v>302000</v>
      </c>
      <c r="H481" s="2">
        <v>621</v>
      </c>
      <c r="I481" s="12"/>
      <c r="J481" s="15"/>
      <c r="K481" s="12"/>
      <c r="L481" s="16"/>
      <c r="M481" s="12"/>
      <c r="N481" s="12"/>
      <c r="O481" s="54">
        <f t="shared" si="61"/>
        <v>302000</v>
      </c>
      <c r="P481" s="17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s="3" customFormat="1" ht="19.5" customHeight="1">
      <c r="A482" s="10">
        <f t="shared" si="60"/>
        <v>478</v>
      </c>
      <c r="B482" s="11" t="s">
        <v>447</v>
      </c>
      <c r="C482" s="12" t="s">
        <v>731</v>
      </c>
      <c r="D482" s="13" t="s">
        <v>3</v>
      </c>
      <c r="E482" s="12"/>
      <c r="F482" s="12"/>
      <c r="G482" s="12">
        <v>308700</v>
      </c>
      <c r="H482" s="2">
        <v>621</v>
      </c>
      <c r="I482" s="12"/>
      <c r="J482" s="15"/>
      <c r="K482" s="12"/>
      <c r="L482" s="16"/>
      <c r="M482" s="12"/>
      <c r="N482" s="12"/>
      <c r="O482" s="54">
        <f t="shared" si="61"/>
        <v>308700</v>
      </c>
      <c r="P482" s="17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s="3" customFormat="1" ht="19.5" customHeight="1">
      <c r="A483" s="10">
        <f t="shared" si="60"/>
        <v>479</v>
      </c>
      <c r="B483" s="11" t="s">
        <v>447</v>
      </c>
      <c r="C483" s="12" t="s">
        <v>732</v>
      </c>
      <c r="D483" s="13" t="s">
        <v>3</v>
      </c>
      <c r="E483" s="12"/>
      <c r="F483" s="12"/>
      <c r="G483" s="12">
        <v>371900</v>
      </c>
      <c r="H483" s="2">
        <v>621</v>
      </c>
      <c r="I483" s="12"/>
      <c r="J483" s="15"/>
      <c r="K483" s="12"/>
      <c r="L483" s="16"/>
      <c r="M483" s="12"/>
      <c r="N483" s="12"/>
      <c r="O483" s="54">
        <f t="shared" si="61"/>
        <v>371900</v>
      </c>
      <c r="P483" s="17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s="3" customFormat="1" ht="19.5" customHeight="1">
      <c r="A484" s="10">
        <f t="shared" si="60"/>
        <v>480</v>
      </c>
      <c r="B484" s="11" t="s">
        <v>447</v>
      </c>
      <c r="C484" s="12" t="s">
        <v>733</v>
      </c>
      <c r="D484" s="13" t="s">
        <v>3</v>
      </c>
      <c r="E484" s="12"/>
      <c r="F484" s="12"/>
      <c r="G484" s="12">
        <v>339600</v>
      </c>
      <c r="H484" s="2">
        <v>621</v>
      </c>
      <c r="I484" s="12"/>
      <c r="J484" s="15"/>
      <c r="K484" s="12"/>
      <c r="L484" s="16"/>
      <c r="M484" s="12"/>
      <c r="N484" s="12"/>
      <c r="O484" s="54">
        <f t="shared" si="61"/>
        <v>339600</v>
      </c>
      <c r="P484" s="17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s="3" customFormat="1" ht="19.5" customHeight="1">
      <c r="A485" s="10">
        <f t="shared" si="60"/>
        <v>481</v>
      </c>
      <c r="B485" s="11" t="s">
        <v>447</v>
      </c>
      <c r="C485" s="12" t="s">
        <v>734</v>
      </c>
      <c r="D485" s="13" t="s">
        <v>3</v>
      </c>
      <c r="E485" s="12"/>
      <c r="F485" s="12"/>
      <c r="G485" s="12">
        <v>359400</v>
      </c>
      <c r="H485" s="2">
        <v>621</v>
      </c>
      <c r="I485" s="12"/>
      <c r="J485" s="15"/>
      <c r="K485" s="12"/>
      <c r="L485" s="16"/>
      <c r="M485" s="12"/>
      <c r="N485" s="12"/>
      <c r="O485" s="54">
        <f t="shared" si="61"/>
        <v>359400</v>
      </c>
      <c r="P485" s="17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s="3" customFormat="1" ht="19.5" customHeight="1">
      <c r="A486" s="10">
        <f t="shared" si="60"/>
        <v>482</v>
      </c>
      <c r="B486" s="11" t="s">
        <v>447</v>
      </c>
      <c r="C486" s="12" t="s">
        <v>735</v>
      </c>
      <c r="D486" s="13" t="s">
        <v>3</v>
      </c>
      <c r="E486" s="12"/>
      <c r="F486" s="12"/>
      <c r="G486" s="12">
        <v>382000</v>
      </c>
      <c r="H486" s="2">
        <v>621</v>
      </c>
      <c r="I486" s="12"/>
      <c r="J486" s="15"/>
      <c r="K486" s="12"/>
      <c r="L486" s="16"/>
      <c r="M486" s="12"/>
      <c r="N486" s="12"/>
      <c r="O486" s="54">
        <f t="shared" si="61"/>
        <v>382000</v>
      </c>
      <c r="P486" s="17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s="3" customFormat="1" ht="19.5" customHeight="1">
      <c r="A487" s="10">
        <f t="shared" si="60"/>
        <v>483</v>
      </c>
      <c r="B487" s="11" t="s">
        <v>447</v>
      </c>
      <c r="C487" s="12" t="s">
        <v>736</v>
      </c>
      <c r="D487" s="13" t="s">
        <v>3</v>
      </c>
      <c r="E487" s="12"/>
      <c r="F487" s="12"/>
      <c r="G487" s="12">
        <v>342600</v>
      </c>
      <c r="H487" s="2">
        <v>621</v>
      </c>
      <c r="I487" s="12"/>
      <c r="J487" s="15"/>
      <c r="K487" s="12"/>
      <c r="L487" s="16"/>
      <c r="M487" s="12"/>
      <c r="N487" s="12"/>
      <c r="O487" s="54">
        <f t="shared" si="61"/>
        <v>342600</v>
      </c>
      <c r="P487" s="17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s="3" customFormat="1" ht="19.5" customHeight="1">
      <c r="A488" s="10">
        <f t="shared" si="60"/>
        <v>484</v>
      </c>
      <c r="B488" s="11" t="s">
        <v>447</v>
      </c>
      <c r="C488" s="12" t="s">
        <v>737</v>
      </c>
      <c r="D488" s="13" t="s">
        <v>3</v>
      </c>
      <c r="E488" s="12"/>
      <c r="F488" s="12"/>
      <c r="G488" s="12">
        <v>349400</v>
      </c>
      <c r="H488" s="2">
        <v>621</v>
      </c>
      <c r="I488" s="12"/>
      <c r="J488" s="15"/>
      <c r="K488" s="12"/>
      <c r="L488" s="16"/>
      <c r="M488" s="12"/>
      <c r="N488" s="12"/>
      <c r="O488" s="54">
        <f t="shared" si="61"/>
        <v>349400</v>
      </c>
      <c r="P488" s="17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s="3" customFormat="1" ht="19.5" customHeight="1">
      <c r="A489" s="10">
        <f t="shared" si="60"/>
        <v>485</v>
      </c>
      <c r="B489" s="11" t="s">
        <v>447</v>
      </c>
      <c r="C489" s="12" t="s">
        <v>738</v>
      </c>
      <c r="D489" s="13" t="s">
        <v>3</v>
      </c>
      <c r="E489" s="12"/>
      <c r="F489" s="12"/>
      <c r="G489" s="12">
        <v>357300</v>
      </c>
      <c r="H489" s="2">
        <v>621</v>
      </c>
      <c r="I489" s="12"/>
      <c r="J489" s="15"/>
      <c r="K489" s="12"/>
      <c r="L489" s="16"/>
      <c r="M489" s="12"/>
      <c r="N489" s="12"/>
      <c r="O489" s="54">
        <f t="shared" si="61"/>
        <v>357300</v>
      </c>
      <c r="P489" s="17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s="3" customFormat="1" ht="19.5" customHeight="1">
      <c r="A490" s="10">
        <f t="shared" si="60"/>
        <v>486</v>
      </c>
      <c r="B490" s="11" t="s">
        <v>447</v>
      </c>
      <c r="C490" s="12" t="s">
        <v>739</v>
      </c>
      <c r="D490" s="13" t="s">
        <v>3</v>
      </c>
      <c r="E490" s="12"/>
      <c r="F490" s="12"/>
      <c r="G490" s="12">
        <v>380300</v>
      </c>
      <c r="H490" s="2">
        <v>621</v>
      </c>
      <c r="I490" s="12"/>
      <c r="J490" s="15"/>
      <c r="K490" s="12"/>
      <c r="L490" s="16"/>
      <c r="M490" s="12"/>
      <c r="N490" s="12"/>
      <c r="O490" s="54">
        <f t="shared" si="61"/>
        <v>380300</v>
      </c>
      <c r="P490" s="17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s="3" customFormat="1" ht="19.5" customHeight="1">
      <c r="A491" s="10">
        <f t="shared" si="60"/>
        <v>487</v>
      </c>
      <c r="B491" s="11" t="s">
        <v>447</v>
      </c>
      <c r="C491" s="12" t="s">
        <v>740</v>
      </c>
      <c r="D491" s="13" t="s">
        <v>3</v>
      </c>
      <c r="E491" s="12"/>
      <c r="F491" s="12"/>
      <c r="G491" s="12">
        <v>400100</v>
      </c>
      <c r="H491" s="2">
        <v>621</v>
      </c>
      <c r="I491" s="12"/>
      <c r="J491" s="15"/>
      <c r="K491" s="12"/>
      <c r="L491" s="16"/>
      <c r="M491" s="12"/>
      <c r="N491" s="12"/>
      <c r="O491" s="54">
        <f t="shared" si="61"/>
        <v>400100</v>
      </c>
      <c r="P491" s="17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s="3" customFormat="1" ht="19.5" customHeight="1">
      <c r="A492" s="10">
        <f t="shared" si="60"/>
        <v>488</v>
      </c>
      <c r="B492" s="11" t="s">
        <v>447</v>
      </c>
      <c r="C492" s="12" t="s">
        <v>741</v>
      </c>
      <c r="D492" s="13" t="s">
        <v>3</v>
      </c>
      <c r="E492" s="12"/>
      <c r="F492" s="12"/>
      <c r="G492" s="12">
        <v>486900</v>
      </c>
      <c r="H492" s="2">
        <v>621</v>
      </c>
      <c r="I492" s="12"/>
      <c r="J492" s="15"/>
      <c r="K492" s="12"/>
      <c r="L492" s="16"/>
      <c r="M492" s="12"/>
      <c r="N492" s="12"/>
      <c r="O492" s="54">
        <f t="shared" si="61"/>
        <v>486900</v>
      </c>
      <c r="P492" s="17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s="3" customFormat="1" ht="19.5" customHeight="1">
      <c r="A493" s="10">
        <f t="shared" si="60"/>
        <v>489</v>
      </c>
      <c r="B493" s="11" t="s">
        <v>356</v>
      </c>
      <c r="C493" s="12" t="s">
        <v>357</v>
      </c>
      <c r="D493" s="13" t="s">
        <v>185</v>
      </c>
      <c r="E493" s="12"/>
      <c r="F493" s="12"/>
      <c r="G493" s="12"/>
      <c r="H493" s="2">
        <v>535</v>
      </c>
      <c r="I493" s="12">
        <v>301200</v>
      </c>
      <c r="J493" s="15">
        <v>686</v>
      </c>
      <c r="K493" s="12"/>
      <c r="L493" s="16"/>
      <c r="M493" s="12"/>
      <c r="N493" s="12"/>
      <c r="O493" s="54">
        <f>I493</f>
        <v>301200</v>
      </c>
      <c r="P493" s="17" t="s">
        <v>580</v>
      </c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s="3" customFormat="1" ht="19.5" customHeight="1">
      <c r="A494" s="10">
        <f t="shared" si="60"/>
        <v>490</v>
      </c>
      <c r="B494" s="11" t="s">
        <v>356</v>
      </c>
      <c r="C494" s="12" t="s">
        <v>358</v>
      </c>
      <c r="D494" s="13" t="s">
        <v>185</v>
      </c>
      <c r="E494" s="12"/>
      <c r="F494" s="12"/>
      <c r="G494" s="12"/>
      <c r="H494" s="2">
        <v>535</v>
      </c>
      <c r="I494" s="12">
        <v>318900</v>
      </c>
      <c r="J494" s="15">
        <v>686</v>
      </c>
      <c r="K494" s="12"/>
      <c r="L494" s="16"/>
      <c r="M494" s="12"/>
      <c r="N494" s="12"/>
      <c r="O494" s="54">
        <f t="shared" ref="O494:O526" si="62">I494</f>
        <v>318900</v>
      </c>
      <c r="P494" s="17" t="s">
        <v>580</v>
      </c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s="3" customFormat="1" ht="19.5" customHeight="1">
      <c r="A495" s="10">
        <f t="shared" si="60"/>
        <v>491</v>
      </c>
      <c r="B495" s="11" t="s">
        <v>356</v>
      </c>
      <c r="C495" s="12" t="s">
        <v>359</v>
      </c>
      <c r="D495" s="13" t="s">
        <v>185</v>
      </c>
      <c r="E495" s="12"/>
      <c r="F495" s="12"/>
      <c r="G495" s="12"/>
      <c r="H495" s="2">
        <v>535</v>
      </c>
      <c r="I495" s="12">
        <v>347600</v>
      </c>
      <c r="J495" s="15">
        <v>686</v>
      </c>
      <c r="K495" s="12"/>
      <c r="L495" s="16"/>
      <c r="M495" s="12"/>
      <c r="N495" s="12"/>
      <c r="O495" s="54">
        <f t="shared" si="62"/>
        <v>347600</v>
      </c>
      <c r="P495" s="17" t="s">
        <v>580</v>
      </c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s="3" customFormat="1" ht="19.5" customHeight="1">
      <c r="A496" s="10">
        <f t="shared" si="60"/>
        <v>492</v>
      </c>
      <c r="B496" s="11" t="s">
        <v>356</v>
      </c>
      <c r="C496" s="12" t="s">
        <v>360</v>
      </c>
      <c r="D496" s="13" t="s">
        <v>185</v>
      </c>
      <c r="E496" s="12"/>
      <c r="F496" s="12"/>
      <c r="G496" s="12"/>
      <c r="H496" s="2">
        <v>535</v>
      </c>
      <c r="I496" s="12">
        <v>351400</v>
      </c>
      <c r="J496" s="15">
        <v>686</v>
      </c>
      <c r="K496" s="12"/>
      <c r="L496" s="16"/>
      <c r="M496" s="12"/>
      <c r="N496" s="12"/>
      <c r="O496" s="54">
        <f t="shared" si="62"/>
        <v>351400</v>
      </c>
      <c r="P496" s="17" t="s">
        <v>580</v>
      </c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s="3" customFormat="1" ht="19.5" customHeight="1">
      <c r="A497" s="10">
        <f t="shared" si="60"/>
        <v>493</v>
      </c>
      <c r="B497" s="11" t="s">
        <v>356</v>
      </c>
      <c r="C497" s="12" t="s">
        <v>361</v>
      </c>
      <c r="D497" s="13" t="s">
        <v>185</v>
      </c>
      <c r="E497" s="12"/>
      <c r="F497" s="12"/>
      <c r="G497" s="12"/>
      <c r="H497" s="2">
        <v>535</v>
      </c>
      <c r="I497" s="12">
        <v>1329430</v>
      </c>
      <c r="J497" s="15">
        <v>686</v>
      </c>
      <c r="K497" s="12"/>
      <c r="L497" s="16"/>
      <c r="M497" s="12"/>
      <c r="N497" s="12"/>
      <c r="O497" s="54">
        <f t="shared" si="62"/>
        <v>1329430</v>
      </c>
      <c r="P497" s="17" t="s">
        <v>580</v>
      </c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s="3" customFormat="1" ht="19.5" customHeight="1">
      <c r="A498" s="10">
        <f t="shared" si="60"/>
        <v>494</v>
      </c>
      <c r="B498" s="11" t="s">
        <v>356</v>
      </c>
      <c r="C498" s="12" t="s">
        <v>362</v>
      </c>
      <c r="D498" s="13" t="s">
        <v>185</v>
      </c>
      <c r="E498" s="12"/>
      <c r="F498" s="12"/>
      <c r="G498" s="12"/>
      <c r="H498" s="2">
        <v>535</v>
      </c>
      <c r="I498" s="12">
        <v>351000</v>
      </c>
      <c r="J498" s="15">
        <v>686</v>
      </c>
      <c r="K498" s="12"/>
      <c r="L498" s="16"/>
      <c r="M498" s="12"/>
      <c r="N498" s="12"/>
      <c r="O498" s="54">
        <f t="shared" si="62"/>
        <v>351000</v>
      </c>
      <c r="P498" s="17" t="s">
        <v>580</v>
      </c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s="3" customFormat="1" ht="19.5" customHeight="1">
      <c r="A499" s="10">
        <f t="shared" si="60"/>
        <v>495</v>
      </c>
      <c r="B499" s="11" t="s">
        <v>356</v>
      </c>
      <c r="C499" s="12" t="s">
        <v>363</v>
      </c>
      <c r="D499" s="13" t="s">
        <v>185</v>
      </c>
      <c r="E499" s="12"/>
      <c r="F499" s="12"/>
      <c r="G499" s="12"/>
      <c r="H499" s="2">
        <v>535</v>
      </c>
      <c r="I499" s="12">
        <v>372500</v>
      </c>
      <c r="J499" s="15">
        <v>686</v>
      </c>
      <c r="K499" s="12"/>
      <c r="L499" s="16"/>
      <c r="M499" s="12"/>
      <c r="N499" s="12"/>
      <c r="O499" s="54">
        <f t="shared" si="62"/>
        <v>372500</v>
      </c>
      <c r="P499" s="17" t="s">
        <v>580</v>
      </c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s="3" customFormat="1" ht="19.5" customHeight="1">
      <c r="A500" s="10">
        <f t="shared" si="60"/>
        <v>496</v>
      </c>
      <c r="B500" s="11" t="s">
        <v>356</v>
      </c>
      <c r="C500" s="12" t="s">
        <v>364</v>
      </c>
      <c r="D500" s="13" t="s">
        <v>185</v>
      </c>
      <c r="E500" s="12"/>
      <c r="F500" s="12"/>
      <c r="G500" s="12"/>
      <c r="H500" s="2">
        <v>535</v>
      </c>
      <c r="I500" s="12">
        <v>392300</v>
      </c>
      <c r="J500" s="15">
        <v>686</v>
      </c>
      <c r="K500" s="12"/>
      <c r="L500" s="16"/>
      <c r="M500" s="12"/>
      <c r="N500" s="12"/>
      <c r="O500" s="54">
        <f t="shared" si="62"/>
        <v>392300</v>
      </c>
      <c r="P500" s="17" t="s">
        <v>580</v>
      </c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s="3" customFormat="1" ht="19.5" customHeight="1">
      <c r="A501" s="10">
        <f t="shared" si="60"/>
        <v>497</v>
      </c>
      <c r="B501" s="11" t="s">
        <v>356</v>
      </c>
      <c r="C501" s="12" t="s">
        <v>365</v>
      </c>
      <c r="D501" s="13" t="s">
        <v>185</v>
      </c>
      <c r="E501" s="12"/>
      <c r="F501" s="12"/>
      <c r="G501" s="12"/>
      <c r="H501" s="2">
        <v>535</v>
      </c>
      <c r="I501" s="12">
        <v>1385810</v>
      </c>
      <c r="J501" s="15">
        <v>686</v>
      </c>
      <c r="K501" s="12"/>
      <c r="L501" s="16"/>
      <c r="M501" s="12"/>
      <c r="N501" s="12"/>
      <c r="O501" s="54">
        <f t="shared" si="62"/>
        <v>1385810</v>
      </c>
      <c r="P501" s="17" t="s">
        <v>580</v>
      </c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s="3" customFormat="1" ht="19.5" customHeight="1">
      <c r="A502" s="10">
        <f t="shared" si="60"/>
        <v>498</v>
      </c>
      <c r="B502" s="11" t="s">
        <v>356</v>
      </c>
      <c r="C502" s="12" t="s">
        <v>366</v>
      </c>
      <c r="D502" s="13" t="s">
        <v>185</v>
      </c>
      <c r="E502" s="12"/>
      <c r="F502" s="12"/>
      <c r="G502" s="12"/>
      <c r="H502" s="2">
        <v>535</v>
      </c>
      <c r="I502" s="12">
        <v>393120</v>
      </c>
      <c r="J502" s="15">
        <v>686</v>
      </c>
      <c r="K502" s="12"/>
      <c r="L502" s="16"/>
      <c r="M502" s="12"/>
      <c r="N502" s="12"/>
      <c r="O502" s="54">
        <f t="shared" si="62"/>
        <v>393120</v>
      </c>
      <c r="P502" s="17" t="s">
        <v>580</v>
      </c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s="3" customFormat="1" ht="19.5" customHeight="1">
      <c r="A503" s="10">
        <f t="shared" si="60"/>
        <v>499</v>
      </c>
      <c r="B503" s="11" t="s">
        <v>356</v>
      </c>
      <c r="C503" s="12" t="s">
        <v>367</v>
      </c>
      <c r="D503" s="13" t="s">
        <v>185</v>
      </c>
      <c r="E503" s="12"/>
      <c r="F503" s="12"/>
      <c r="G503" s="12"/>
      <c r="H503" s="2">
        <v>535</v>
      </c>
      <c r="I503" s="12">
        <v>436820</v>
      </c>
      <c r="J503" s="15">
        <v>686</v>
      </c>
      <c r="K503" s="12"/>
      <c r="L503" s="16"/>
      <c r="M503" s="12"/>
      <c r="N503" s="12"/>
      <c r="O503" s="54">
        <f t="shared" si="62"/>
        <v>436820</v>
      </c>
      <c r="P503" s="17" t="s">
        <v>580</v>
      </c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s="3" customFormat="1" ht="19.5" customHeight="1">
      <c r="A504" s="10">
        <f t="shared" si="60"/>
        <v>500</v>
      </c>
      <c r="B504" s="11" t="s">
        <v>356</v>
      </c>
      <c r="C504" s="12" t="s">
        <v>368</v>
      </c>
      <c r="D504" s="13" t="s">
        <v>185</v>
      </c>
      <c r="E504" s="12"/>
      <c r="F504" s="12"/>
      <c r="G504" s="12"/>
      <c r="H504" s="2">
        <v>535</v>
      </c>
      <c r="I504" s="12">
        <v>490300</v>
      </c>
      <c r="J504" s="15">
        <v>686</v>
      </c>
      <c r="K504" s="12"/>
      <c r="L504" s="16"/>
      <c r="M504" s="12"/>
      <c r="N504" s="12"/>
      <c r="O504" s="54">
        <f t="shared" si="62"/>
        <v>490300</v>
      </c>
      <c r="P504" s="17" t="s">
        <v>580</v>
      </c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s="3" customFormat="1" ht="19.5" customHeight="1">
      <c r="A505" s="10">
        <f t="shared" si="60"/>
        <v>501</v>
      </c>
      <c r="B505" s="11" t="s">
        <v>356</v>
      </c>
      <c r="C505" s="12" t="s">
        <v>369</v>
      </c>
      <c r="D505" s="13" t="s">
        <v>185</v>
      </c>
      <c r="E505" s="12"/>
      <c r="F505" s="12"/>
      <c r="G505" s="12"/>
      <c r="H505" s="2">
        <v>535</v>
      </c>
      <c r="I505" s="12">
        <v>640200</v>
      </c>
      <c r="J505" s="15">
        <v>686</v>
      </c>
      <c r="K505" s="12"/>
      <c r="L505" s="16"/>
      <c r="M505" s="12"/>
      <c r="N505" s="12"/>
      <c r="O505" s="54">
        <f t="shared" si="62"/>
        <v>640200</v>
      </c>
      <c r="P505" s="17" t="s">
        <v>580</v>
      </c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s="3" customFormat="1" ht="19.5" customHeight="1">
      <c r="A506" s="10">
        <f t="shared" si="60"/>
        <v>502</v>
      </c>
      <c r="B506" s="11" t="s">
        <v>356</v>
      </c>
      <c r="C506" s="12" t="s">
        <v>370</v>
      </c>
      <c r="D506" s="13" t="s">
        <v>185</v>
      </c>
      <c r="E506" s="12"/>
      <c r="F506" s="12"/>
      <c r="G506" s="12"/>
      <c r="H506" s="2">
        <v>535</v>
      </c>
      <c r="I506" s="12">
        <v>2050700</v>
      </c>
      <c r="J506" s="15">
        <v>686</v>
      </c>
      <c r="K506" s="12"/>
      <c r="L506" s="16"/>
      <c r="M506" s="12"/>
      <c r="N506" s="12"/>
      <c r="O506" s="54">
        <f t="shared" si="62"/>
        <v>2050700</v>
      </c>
      <c r="P506" s="17" t="s">
        <v>580</v>
      </c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s="3" customFormat="1" ht="19.5" customHeight="1">
      <c r="A507" s="10">
        <f t="shared" si="60"/>
        <v>503</v>
      </c>
      <c r="B507" s="11" t="s">
        <v>356</v>
      </c>
      <c r="C507" s="12" t="s">
        <v>371</v>
      </c>
      <c r="D507" s="13" t="s">
        <v>185</v>
      </c>
      <c r="E507" s="12"/>
      <c r="F507" s="12"/>
      <c r="G507" s="12"/>
      <c r="H507" s="2">
        <v>535</v>
      </c>
      <c r="I507" s="12">
        <v>419040</v>
      </c>
      <c r="J507" s="15">
        <v>686</v>
      </c>
      <c r="K507" s="12"/>
      <c r="L507" s="16"/>
      <c r="M507" s="12"/>
      <c r="N507" s="12"/>
      <c r="O507" s="54">
        <f t="shared" si="62"/>
        <v>419040</v>
      </c>
      <c r="P507" s="17" t="s">
        <v>580</v>
      </c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s="3" customFormat="1" ht="19.5" customHeight="1">
      <c r="A508" s="10">
        <f t="shared" si="60"/>
        <v>504</v>
      </c>
      <c r="B508" s="11" t="s">
        <v>356</v>
      </c>
      <c r="C508" s="12" t="s">
        <v>372</v>
      </c>
      <c r="D508" s="13" t="s">
        <v>185</v>
      </c>
      <c r="E508" s="12"/>
      <c r="F508" s="12"/>
      <c r="G508" s="12"/>
      <c r="H508" s="2">
        <v>535</v>
      </c>
      <c r="I508" s="12">
        <v>469800</v>
      </c>
      <c r="J508" s="15">
        <v>686</v>
      </c>
      <c r="K508" s="12"/>
      <c r="L508" s="16"/>
      <c r="M508" s="12"/>
      <c r="N508" s="12"/>
      <c r="O508" s="54">
        <f t="shared" si="62"/>
        <v>469800</v>
      </c>
      <c r="P508" s="17" t="s">
        <v>580</v>
      </c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s="3" customFormat="1" ht="19.5" customHeight="1">
      <c r="A509" s="10">
        <f t="shared" si="60"/>
        <v>505</v>
      </c>
      <c r="B509" s="11" t="s">
        <v>356</v>
      </c>
      <c r="C509" s="12" t="s">
        <v>373</v>
      </c>
      <c r="D509" s="13" t="s">
        <v>185</v>
      </c>
      <c r="E509" s="12"/>
      <c r="F509" s="12"/>
      <c r="G509" s="12"/>
      <c r="H509" s="2">
        <v>535</v>
      </c>
      <c r="I509" s="12">
        <v>540400</v>
      </c>
      <c r="J509" s="15">
        <v>686</v>
      </c>
      <c r="K509" s="12"/>
      <c r="L509" s="16"/>
      <c r="M509" s="12"/>
      <c r="N509" s="12"/>
      <c r="O509" s="54">
        <f t="shared" si="62"/>
        <v>540400</v>
      </c>
      <c r="P509" s="17" t="s">
        <v>580</v>
      </c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s="3" customFormat="1" ht="19.5" customHeight="1">
      <c r="A510" s="10">
        <f t="shared" si="60"/>
        <v>506</v>
      </c>
      <c r="B510" s="11" t="s">
        <v>356</v>
      </c>
      <c r="C510" s="12" t="s">
        <v>374</v>
      </c>
      <c r="D510" s="13" t="s">
        <v>185</v>
      </c>
      <c r="E510" s="12"/>
      <c r="F510" s="12"/>
      <c r="G510" s="12"/>
      <c r="H510" s="2">
        <v>535</v>
      </c>
      <c r="I510" s="12">
        <v>740600</v>
      </c>
      <c r="J510" s="15">
        <v>686</v>
      </c>
      <c r="K510" s="12"/>
      <c r="L510" s="16"/>
      <c r="M510" s="12"/>
      <c r="N510" s="12"/>
      <c r="O510" s="54">
        <f t="shared" si="62"/>
        <v>740600</v>
      </c>
      <c r="P510" s="17" t="s">
        <v>580</v>
      </c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s="3" customFormat="1" ht="19.5" customHeight="1">
      <c r="A511" s="10">
        <f t="shared" si="60"/>
        <v>507</v>
      </c>
      <c r="B511" s="11" t="s">
        <v>356</v>
      </c>
      <c r="C511" s="12" t="s">
        <v>375</v>
      </c>
      <c r="D511" s="13" t="s">
        <v>185</v>
      </c>
      <c r="E511" s="12"/>
      <c r="F511" s="12"/>
      <c r="G511" s="12"/>
      <c r="H511" s="2">
        <v>535</v>
      </c>
      <c r="I511" s="12">
        <v>1486200</v>
      </c>
      <c r="J511" s="15">
        <v>686</v>
      </c>
      <c r="K511" s="12"/>
      <c r="L511" s="16"/>
      <c r="M511" s="12"/>
      <c r="N511" s="12"/>
      <c r="O511" s="54">
        <f t="shared" si="62"/>
        <v>1486200</v>
      </c>
      <c r="P511" s="17" t="s">
        <v>580</v>
      </c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s="3" customFormat="1" ht="19.5" customHeight="1">
      <c r="A512" s="10">
        <f t="shared" si="60"/>
        <v>508</v>
      </c>
      <c r="B512" s="11" t="s">
        <v>356</v>
      </c>
      <c r="C512" s="12" t="s">
        <v>376</v>
      </c>
      <c r="D512" s="13" t="s">
        <v>185</v>
      </c>
      <c r="E512" s="12"/>
      <c r="F512" s="12"/>
      <c r="G512" s="12"/>
      <c r="H512" s="2">
        <v>535</v>
      </c>
      <c r="I512" s="12">
        <v>2826300</v>
      </c>
      <c r="J512" s="15">
        <v>686</v>
      </c>
      <c r="K512" s="12"/>
      <c r="L512" s="16"/>
      <c r="M512" s="12"/>
      <c r="N512" s="12"/>
      <c r="O512" s="54">
        <f t="shared" si="62"/>
        <v>2826300</v>
      </c>
      <c r="P512" s="17" t="s">
        <v>580</v>
      </c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s="3" customFormat="1" ht="19.5" customHeight="1">
      <c r="A513" s="10">
        <f t="shared" si="60"/>
        <v>509</v>
      </c>
      <c r="B513" s="11" t="s">
        <v>356</v>
      </c>
      <c r="C513" s="12" t="s">
        <v>377</v>
      </c>
      <c r="D513" s="13" t="s">
        <v>185</v>
      </c>
      <c r="E513" s="12"/>
      <c r="F513" s="12"/>
      <c r="G513" s="12"/>
      <c r="H513" s="2">
        <v>535</v>
      </c>
      <c r="I513" s="12">
        <v>573900</v>
      </c>
      <c r="J513" s="15">
        <v>686</v>
      </c>
      <c r="K513" s="12"/>
      <c r="L513" s="16"/>
      <c r="M513" s="12"/>
      <c r="N513" s="12"/>
      <c r="O513" s="54">
        <f t="shared" si="62"/>
        <v>573900</v>
      </c>
      <c r="P513" s="17" t="s">
        <v>580</v>
      </c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s="3" customFormat="1" ht="19.5" customHeight="1">
      <c r="A514" s="10">
        <f t="shared" si="60"/>
        <v>510</v>
      </c>
      <c r="B514" s="11" t="s">
        <v>356</v>
      </c>
      <c r="C514" s="12" t="s">
        <v>378</v>
      </c>
      <c r="D514" s="13" t="s">
        <v>185</v>
      </c>
      <c r="E514" s="12"/>
      <c r="F514" s="12"/>
      <c r="G514" s="12"/>
      <c r="H514" s="2">
        <v>535</v>
      </c>
      <c r="I514" s="12">
        <v>623500</v>
      </c>
      <c r="J514" s="15">
        <v>686</v>
      </c>
      <c r="K514" s="12"/>
      <c r="L514" s="16"/>
      <c r="M514" s="12"/>
      <c r="N514" s="12"/>
      <c r="O514" s="54">
        <f t="shared" si="62"/>
        <v>623500</v>
      </c>
      <c r="P514" s="17" t="s">
        <v>580</v>
      </c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s="3" customFormat="1" ht="19.5" customHeight="1">
      <c r="A515" s="10">
        <f t="shared" si="60"/>
        <v>511</v>
      </c>
      <c r="B515" s="11" t="s">
        <v>356</v>
      </c>
      <c r="C515" s="12" t="s">
        <v>379</v>
      </c>
      <c r="D515" s="13" t="s">
        <v>185</v>
      </c>
      <c r="E515" s="12"/>
      <c r="F515" s="12"/>
      <c r="G515" s="12"/>
      <c r="H515" s="2">
        <v>535</v>
      </c>
      <c r="I515" s="12">
        <v>641600</v>
      </c>
      <c r="J515" s="15">
        <v>686</v>
      </c>
      <c r="K515" s="12"/>
      <c r="L515" s="16"/>
      <c r="M515" s="12"/>
      <c r="N515" s="12"/>
      <c r="O515" s="54">
        <f t="shared" si="62"/>
        <v>641600</v>
      </c>
      <c r="P515" s="17" t="s">
        <v>580</v>
      </c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s="3" customFormat="1" ht="19.5" customHeight="1">
      <c r="A516" s="10">
        <f t="shared" si="60"/>
        <v>512</v>
      </c>
      <c r="B516" s="11" t="s">
        <v>356</v>
      </c>
      <c r="C516" s="12" t="s">
        <v>380</v>
      </c>
      <c r="D516" s="13" t="s">
        <v>185</v>
      </c>
      <c r="E516" s="12"/>
      <c r="F516" s="12"/>
      <c r="G516" s="12"/>
      <c r="H516" s="2">
        <v>535</v>
      </c>
      <c r="I516" s="12">
        <v>796500</v>
      </c>
      <c r="J516" s="15">
        <v>686</v>
      </c>
      <c r="K516" s="12"/>
      <c r="L516" s="16"/>
      <c r="M516" s="12"/>
      <c r="N516" s="12"/>
      <c r="O516" s="54">
        <f t="shared" si="62"/>
        <v>796500</v>
      </c>
      <c r="P516" s="17" t="s">
        <v>580</v>
      </c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s="3" customFormat="1" ht="19.5" customHeight="1">
      <c r="A517" s="10">
        <f t="shared" si="60"/>
        <v>513</v>
      </c>
      <c r="B517" s="11" t="s">
        <v>356</v>
      </c>
      <c r="C517" s="12" t="s">
        <v>381</v>
      </c>
      <c r="D517" s="13" t="s">
        <v>185</v>
      </c>
      <c r="E517" s="12"/>
      <c r="F517" s="12"/>
      <c r="G517" s="12"/>
      <c r="H517" s="2">
        <v>535</v>
      </c>
      <c r="I517" s="12">
        <v>1629800</v>
      </c>
      <c r="J517" s="15">
        <v>686</v>
      </c>
      <c r="K517" s="12"/>
      <c r="L517" s="16"/>
      <c r="M517" s="12"/>
      <c r="N517" s="12"/>
      <c r="O517" s="54">
        <f t="shared" si="62"/>
        <v>1629800</v>
      </c>
      <c r="P517" s="17" t="s">
        <v>580</v>
      </c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s="3" customFormat="1" ht="19.5" customHeight="1">
      <c r="A518" s="10">
        <f t="shared" si="60"/>
        <v>514</v>
      </c>
      <c r="B518" s="11" t="s">
        <v>356</v>
      </c>
      <c r="C518" s="12" t="s">
        <v>382</v>
      </c>
      <c r="D518" s="13" t="s">
        <v>185</v>
      </c>
      <c r="E518" s="12"/>
      <c r="F518" s="12"/>
      <c r="G518" s="12"/>
      <c r="H518" s="2">
        <v>535</v>
      </c>
      <c r="I518" s="12">
        <v>2940300</v>
      </c>
      <c r="J518" s="15">
        <v>686</v>
      </c>
      <c r="K518" s="12"/>
      <c r="L518" s="16"/>
      <c r="M518" s="12"/>
      <c r="N518" s="12"/>
      <c r="O518" s="54">
        <f t="shared" si="62"/>
        <v>2940300</v>
      </c>
      <c r="P518" s="17" t="s">
        <v>580</v>
      </c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s="3" customFormat="1" ht="19.5" customHeight="1">
      <c r="A519" s="10">
        <f t="shared" si="60"/>
        <v>515</v>
      </c>
      <c r="B519" s="11" t="s">
        <v>356</v>
      </c>
      <c r="C519" s="12" t="s">
        <v>383</v>
      </c>
      <c r="D519" s="13" t="s">
        <v>185</v>
      </c>
      <c r="E519" s="12"/>
      <c r="F519" s="12"/>
      <c r="G519" s="12"/>
      <c r="H519" s="2">
        <v>535</v>
      </c>
      <c r="I519" s="12">
        <v>4600000</v>
      </c>
      <c r="J519" s="15">
        <v>686</v>
      </c>
      <c r="K519" s="12"/>
      <c r="L519" s="16"/>
      <c r="M519" s="12"/>
      <c r="N519" s="12"/>
      <c r="O519" s="54">
        <f t="shared" si="62"/>
        <v>4600000</v>
      </c>
      <c r="P519" s="17" t="s">
        <v>580</v>
      </c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s="3" customFormat="1" ht="19.5" customHeight="1">
      <c r="A520" s="10">
        <f t="shared" si="60"/>
        <v>516</v>
      </c>
      <c r="B520" s="11" t="s">
        <v>356</v>
      </c>
      <c r="C520" s="12" t="s">
        <v>384</v>
      </c>
      <c r="D520" s="13" t="s">
        <v>185</v>
      </c>
      <c r="E520" s="12"/>
      <c r="F520" s="12"/>
      <c r="G520" s="12"/>
      <c r="H520" s="2">
        <v>535</v>
      </c>
      <c r="I520" s="12">
        <v>698900</v>
      </c>
      <c r="J520" s="15">
        <v>686</v>
      </c>
      <c r="K520" s="12"/>
      <c r="L520" s="16"/>
      <c r="M520" s="12"/>
      <c r="N520" s="12"/>
      <c r="O520" s="54">
        <f t="shared" si="62"/>
        <v>698900</v>
      </c>
      <c r="P520" s="17" t="s">
        <v>580</v>
      </c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s="3" customFormat="1" ht="19.5" customHeight="1">
      <c r="A521" s="10">
        <f t="shared" ref="A521:A592" si="63">+A520+1</f>
        <v>517</v>
      </c>
      <c r="B521" s="11" t="s">
        <v>356</v>
      </c>
      <c r="C521" s="12" t="s">
        <v>385</v>
      </c>
      <c r="D521" s="13" t="s">
        <v>185</v>
      </c>
      <c r="E521" s="12"/>
      <c r="F521" s="12"/>
      <c r="G521" s="12"/>
      <c r="H521" s="2">
        <v>535</v>
      </c>
      <c r="I521" s="12">
        <v>743200</v>
      </c>
      <c r="J521" s="15">
        <v>686</v>
      </c>
      <c r="K521" s="12"/>
      <c r="L521" s="16"/>
      <c r="M521" s="12"/>
      <c r="N521" s="12"/>
      <c r="O521" s="54">
        <f t="shared" si="62"/>
        <v>743200</v>
      </c>
      <c r="P521" s="17" t="s">
        <v>580</v>
      </c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s="3" customFormat="1" ht="19.5" customHeight="1">
      <c r="A522" s="10">
        <f t="shared" si="63"/>
        <v>518</v>
      </c>
      <c r="B522" s="11" t="s">
        <v>356</v>
      </c>
      <c r="C522" s="12" t="s">
        <v>386</v>
      </c>
      <c r="D522" s="13" t="s">
        <v>185</v>
      </c>
      <c r="E522" s="12"/>
      <c r="F522" s="12"/>
      <c r="G522" s="12"/>
      <c r="H522" s="2">
        <v>535</v>
      </c>
      <c r="I522" s="12">
        <v>780250</v>
      </c>
      <c r="J522" s="15">
        <v>686</v>
      </c>
      <c r="K522" s="12"/>
      <c r="L522" s="16"/>
      <c r="M522" s="12"/>
      <c r="N522" s="12"/>
      <c r="O522" s="54">
        <f t="shared" si="62"/>
        <v>780250</v>
      </c>
      <c r="P522" s="17" t="s">
        <v>580</v>
      </c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s="3" customFormat="1" ht="19.5" customHeight="1">
      <c r="A523" s="10">
        <f t="shared" si="63"/>
        <v>519</v>
      </c>
      <c r="B523" s="11" t="s">
        <v>356</v>
      </c>
      <c r="C523" s="12" t="s">
        <v>387</v>
      </c>
      <c r="D523" s="13" t="s">
        <v>185</v>
      </c>
      <c r="E523" s="12"/>
      <c r="F523" s="12"/>
      <c r="G523" s="12"/>
      <c r="H523" s="2">
        <v>535</v>
      </c>
      <c r="I523" s="12">
        <v>874200</v>
      </c>
      <c r="J523" s="15">
        <v>686</v>
      </c>
      <c r="K523" s="12"/>
      <c r="L523" s="16"/>
      <c r="M523" s="12"/>
      <c r="N523" s="12"/>
      <c r="O523" s="54">
        <f t="shared" si="62"/>
        <v>874200</v>
      </c>
      <c r="P523" s="17" t="s">
        <v>580</v>
      </c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s="3" customFormat="1" ht="19.5" customHeight="1">
      <c r="A524" s="10">
        <f t="shared" si="63"/>
        <v>520</v>
      </c>
      <c r="B524" s="11" t="s">
        <v>356</v>
      </c>
      <c r="C524" s="12" t="s">
        <v>388</v>
      </c>
      <c r="D524" s="13" t="s">
        <v>185</v>
      </c>
      <c r="E524" s="12"/>
      <c r="F524" s="12"/>
      <c r="G524" s="12"/>
      <c r="H524" s="2">
        <v>535</v>
      </c>
      <c r="I524" s="12">
        <v>1758700</v>
      </c>
      <c r="J524" s="15">
        <v>686</v>
      </c>
      <c r="K524" s="12"/>
      <c r="L524" s="16"/>
      <c r="M524" s="12"/>
      <c r="N524" s="12"/>
      <c r="O524" s="54">
        <f t="shared" si="62"/>
        <v>1758700</v>
      </c>
      <c r="P524" s="17" t="s">
        <v>580</v>
      </c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s="3" customFormat="1" ht="19.5" customHeight="1">
      <c r="A525" s="10">
        <f t="shared" si="63"/>
        <v>521</v>
      </c>
      <c r="B525" s="11" t="s">
        <v>356</v>
      </c>
      <c r="C525" s="12" t="s">
        <v>389</v>
      </c>
      <c r="D525" s="13" t="s">
        <v>185</v>
      </c>
      <c r="E525" s="12"/>
      <c r="F525" s="12"/>
      <c r="G525" s="12"/>
      <c r="H525" s="2">
        <v>535</v>
      </c>
      <c r="I525" s="12">
        <v>1899000</v>
      </c>
      <c r="J525" s="15">
        <v>686</v>
      </c>
      <c r="K525" s="12"/>
      <c r="L525" s="16"/>
      <c r="M525" s="12"/>
      <c r="N525" s="12"/>
      <c r="O525" s="54">
        <f t="shared" si="62"/>
        <v>1899000</v>
      </c>
      <c r="P525" s="17" t="s">
        <v>580</v>
      </c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s="3" customFormat="1" ht="19.5" customHeight="1">
      <c r="A526" s="10">
        <f t="shared" si="63"/>
        <v>522</v>
      </c>
      <c r="B526" s="11" t="s">
        <v>356</v>
      </c>
      <c r="C526" s="12" t="s">
        <v>390</v>
      </c>
      <c r="D526" s="13" t="s">
        <v>185</v>
      </c>
      <c r="E526" s="12"/>
      <c r="F526" s="12"/>
      <c r="G526" s="12"/>
      <c r="H526" s="2">
        <v>535</v>
      </c>
      <c r="I526" s="12">
        <v>2570600</v>
      </c>
      <c r="J526" s="15">
        <v>686</v>
      </c>
      <c r="K526" s="12"/>
      <c r="L526" s="16"/>
      <c r="M526" s="12"/>
      <c r="N526" s="12"/>
      <c r="O526" s="54">
        <f t="shared" si="62"/>
        <v>2570600</v>
      </c>
      <c r="P526" s="17" t="s">
        <v>580</v>
      </c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s="3" customFormat="1" ht="19.5" customHeight="1">
      <c r="A527" s="10">
        <f t="shared" si="63"/>
        <v>523</v>
      </c>
      <c r="B527" s="11" t="s">
        <v>356</v>
      </c>
      <c r="C527" s="12" t="s">
        <v>391</v>
      </c>
      <c r="D527" s="13" t="s">
        <v>185</v>
      </c>
      <c r="E527" s="12"/>
      <c r="F527" s="12"/>
      <c r="G527" s="12"/>
      <c r="H527" s="2">
        <v>535</v>
      </c>
      <c r="I527" s="12">
        <v>4999800</v>
      </c>
      <c r="J527" s="15">
        <v>686</v>
      </c>
      <c r="K527" s="12"/>
      <c r="L527" s="16"/>
      <c r="M527" s="12"/>
      <c r="N527" s="12"/>
      <c r="O527" s="54">
        <f t="shared" ref="O527:O533" si="64">I527</f>
        <v>4999800</v>
      </c>
      <c r="P527" s="17" t="s">
        <v>580</v>
      </c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s="3" customFormat="1" ht="19.5" customHeight="1">
      <c r="A528" s="10">
        <f t="shared" si="63"/>
        <v>524</v>
      </c>
      <c r="B528" s="11" t="s">
        <v>356</v>
      </c>
      <c r="C528" s="12" t="s">
        <v>392</v>
      </c>
      <c r="D528" s="13" t="s">
        <v>185</v>
      </c>
      <c r="E528" s="12"/>
      <c r="F528" s="12"/>
      <c r="G528" s="12"/>
      <c r="H528" s="2">
        <v>535</v>
      </c>
      <c r="I528" s="12">
        <v>759800</v>
      </c>
      <c r="J528" s="15">
        <v>686</v>
      </c>
      <c r="K528" s="12"/>
      <c r="L528" s="16"/>
      <c r="M528" s="12"/>
      <c r="N528" s="12"/>
      <c r="O528" s="54">
        <f t="shared" si="64"/>
        <v>759800</v>
      </c>
      <c r="P528" s="17" t="s">
        <v>580</v>
      </c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s="3" customFormat="1" ht="19.5" customHeight="1">
      <c r="A529" s="10">
        <f t="shared" si="63"/>
        <v>525</v>
      </c>
      <c r="B529" s="11" t="s">
        <v>356</v>
      </c>
      <c r="C529" s="12" t="s">
        <v>393</v>
      </c>
      <c r="D529" s="13" t="s">
        <v>185</v>
      </c>
      <c r="E529" s="12"/>
      <c r="F529" s="12"/>
      <c r="G529" s="12"/>
      <c r="H529" s="2">
        <v>535</v>
      </c>
      <c r="I529" s="12">
        <v>788500</v>
      </c>
      <c r="J529" s="15">
        <v>686</v>
      </c>
      <c r="K529" s="12"/>
      <c r="L529" s="16"/>
      <c r="M529" s="12"/>
      <c r="N529" s="12"/>
      <c r="O529" s="54">
        <f t="shared" si="64"/>
        <v>788500</v>
      </c>
      <c r="P529" s="17" t="s">
        <v>580</v>
      </c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s="3" customFormat="1" ht="19.5" customHeight="1">
      <c r="A530" s="10">
        <f t="shared" si="63"/>
        <v>526</v>
      </c>
      <c r="B530" s="11" t="s">
        <v>356</v>
      </c>
      <c r="C530" s="12" t="s">
        <v>394</v>
      </c>
      <c r="D530" s="13" t="s">
        <v>185</v>
      </c>
      <c r="E530" s="12"/>
      <c r="F530" s="12"/>
      <c r="G530" s="12"/>
      <c r="H530" s="2">
        <v>535</v>
      </c>
      <c r="I530" s="12">
        <v>857600</v>
      </c>
      <c r="J530" s="15">
        <v>686</v>
      </c>
      <c r="K530" s="12"/>
      <c r="L530" s="16"/>
      <c r="M530" s="12"/>
      <c r="N530" s="12"/>
      <c r="O530" s="54">
        <f t="shared" si="64"/>
        <v>857600</v>
      </c>
      <c r="P530" s="17" t="s">
        <v>580</v>
      </c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s="3" customFormat="1" ht="19.5" customHeight="1">
      <c r="A531" s="10">
        <f t="shared" si="63"/>
        <v>527</v>
      </c>
      <c r="B531" s="11" t="s">
        <v>356</v>
      </c>
      <c r="C531" s="12" t="s">
        <v>395</v>
      </c>
      <c r="D531" s="13" t="s">
        <v>185</v>
      </c>
      <c r="E531" s="12"/>
      <c r="F531" s="12"/>
      <c r="G531" s="12"/>
      <c r="H531" s="2">
        <v>535</v>
      </c>
      <c r="I531" s="12">
        <v>1098700</v>
      </c>
      <c r="J531" s="15">
        <v>686</v>
      </c>
      <c r="K531" s="12"/>
      <c r="L531" s="16"/>
      <c r="M531" s="12"/>
      <c r="N531" s="12"/>
      <c r="O531" s="54">
        <f t="shared" si="64"/>
        <v>1098700</v>
      </c>
      <c r="P531" s="17" t="s">
        <v>580</v>
      </c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s="3" customFormat="1" ht="19.5" customHeight="1">
      <c r="A532" s="10">
        <f t="shared" si="63"/>
        <v>528</v>
      </c>
      <c r="B532" s="11" t="s">
        <v>356</v>
      </c>
      <c r="C532" s="12" t="s">
        <v>396</v>
      </c>
      <c r="D532" s="13" t="s">
        <v>185</v>
      </c>
      <c r="E532" s="12"/>
      <c r="F532" s="12"/>
      <c r="G532" s="12"/>
      <c r="H532" s="2">
        <v>535</v>
      </c>
      <c r="I532" s="12">
        <v>1948000</v>
      </c>
      <c r="J532" s="15">
        <v>686</v>
      </c>
      <c r="K532" s="12"/>
      <c r="L532" s="16"/>
      <c r="M532" s="12"/>
      <c r="N532" s="12"/>
      <c r="O532" s="54">
        <f t="shared" si="64"/>
        <v>1948000</v>
      </c>
      <c r="P532" s="17" t="s">
        <v>580</v>
      </c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s="3" customFormat="1" ht="19.5" customHeight="1">
      <c r="A533" s="10">
        <f t="shared" si="63"/>
        <v>529</v>
      </c>
      <c r="B533" s="11" t="s">
        <v>356</v>
      </c>
      <c r="C533" s="12" t="s">
        <v>397</v>
      </c>
      <c r="D533" s="13" t="s">
        <v>185</v>
      </c>
      <c r="E533" s="12"/>
      <c r="F533" s="12"/>
      <c r="G533" s="12"/>
      <c r="H533" s="2">
        <v>535</v>
      </c>
      <c r="I533" s="12">
        <v>2277600</v>
      </c>
      <c r="J533" s="15">
        <v>686</v>
      </c>
      <c r="K533" s="12"/>
      <c r="L533" s="16"/>
      <c r="M533" s="12"/>
      <c r="N533" s="12"/>
      <c r="O533" s="54">
        <f t="shared" si="64"/>
        <v>2277600</v>
      </c>
      <c r="P533" s="17" t="s">
        <v>580</v>
      </c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s="3" customFormat="1" ht="19.5" customHeight="1">
      <c r="A534" s="10">
        <f t="shared" si="63"/>
        <v>530</v>
      </c>
      <c r="B534" s="11" t="s">
        <v>356</v>
      </c>
      <c r="C534" s="12" t="s">
        <v>797</v>
      </c>
      <c r="D534" s="13" t="s">
        <v>3</v>
      </c>
      <c r="E534" s="12"/>
      <c r="F534" s="12"/>
      <c r="G534" s="12"/>
      <c r="H534" s="2"/>
      <c r="I534" s="12">
        <v>2788800</v>
      </c>
      <c r="J534" s="15">
        <v>686</v>
      </c>
      <c r="K534" s="12"/>
      <c r="L534" s="16"/>
      <c r="M534" s="12"/>
      <c r="N534" s="12"/>
      <c r="O534" s="54">
        <f t="shared" ref="O534:O535" si="65">I534</f>
        <v>2788800</v>
      </c>
      <c r="P534" s="17" t="s">
        <v>580</v>
      </c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s="3" customFormat="1" ht="19.5" customHeight="1">
      <c r="A535" s="10">
        <f t="shared" si="63"/>
        <v>531</v>
      </c>
      <c r="B535" s="11" t="s">
        <v>356</v>
      </c>
      <c r="C535" s="12" t="s">
        <v>798</v>
      </c>
      <c r="D535" s="13" t="s">
        <v>3</v>
      </c>
      <c r="E535" s="12"/>
      <c r="F535" s="12"/>
      <c r="G535" s="12"/>
      <c r="H535" s="2"/>
      <c r="I535" s="12">
        <v>3245500</v>
      </c>
      <c r="J535" s="15">
        <v>686</v>
      </c>
      <c r="K535" s="12"/>
      <c r="L535" s="16"/>
      <c r="M535" s="12"/>
      <c r="N535" s="12"/>
      <c r="O535" s="54">
        <f t="shared" si="65"/>
        <v>3245500</v>
      </c>
      <c r="P535" s="17" t="s">
        <v>580</v>
      </c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s="3" customFormat="1" ht="19.5" customHeight="1">
      <c r="A536" s="10">
        <f t="shared" si="63"/>
        <v>532</v>
      </c>
      <c r="B536" s="11" t="s">
        <v>356</v>
      </c>
      <c r="C536" s="12" t="s">
        <v>802</v>
      </c>
      <c r="D536" s="13" t="s">
        <v>3</v>
      </c>
      <c r="E536" s="12"/>
      <c r="F536" s="12"/>
      <c r="G536" s="12"/>
      <c r="H536" s="2"/>
      <c r="I536" s="12">
        <v>6236500</v>
      </c>
      <c r="J536" s="15">
        <v>686</v>
      </c>
      <c r="K536" s="12"/>
      <c r="L536" s="16"/>
      <c r="M536" s="12"/>
      <c r="N536" s="12"/>
      <c r="O536" s="54">
        <f t="shared" ref="O536" si="66">I536</f>
        <v>6236500</v>
      </c>
      <c r="P536" s="17" t="s">
        <v>580</v>
      </c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s="3" customFormat="1" ht="19.5" customHeight="1">
      <c r="A537" s="10">
        <f t="shared" si="63"/>
        <v>533</v>
      </c>
      <c r="B537" s="11" t="s">
        <v>356</v>
      </c>
      <c r="C537" s="12" t="s">
        <v>398</v>
      </c>
      <c r="D537" s="13" t="s">
        <v>185</v>
      </c>
      <c r="E537" s="12"/>
      <c r="F537" s="12"/>
      <c r="G537" s="12"/>
      <c r="H537" s="2">
        <v>535</v>
      </c>
      <c r="I537" s="12">
        <v>997450</v>
      </c>
      <c r="J537" s="15">
        <v>686</v>
      </c>
      <c r="K537" s="12"/>
      <c r="L537" s="16"/>
      <c r="M537" s="12"/>
      <c r="N537" s="12"/>
      <c r="O537" s="54">
        <f t="shared" ref="O537:O568" si="67">I537</f>
        <v>997450</v>
      </c>
      <c r="P537" s="17" t="s">
        <v>580</v>
      </c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s="3" customFormat="1" ht="19.5" customHeight="1">
      <c r="A538" s="10">
        <f t="shared" si="63"/>
        <v>534</v>
      </c>
      <c r="B538" s="11" t="s">
        <v>356</v>
      </c>
      <c r="C538" s="12" t="s">
        <v>399</v>
      </c>
      <c r="D538" s="13" t="s">
        <v>185</v>
      </c>
      <c r="E538" s="12"/>
      <c r="F538" s="12"/>
      <c r="G538" s="12"/>
      <c r="H538" s="2">
        <v>535</v>
      </c>
      <c r="I538" s="12">
        <v>1032800</v>
      </c>
      <c r="J538" s="15">
        <v>686</v>
      </c>
      <c r="K538" s="12"/>
      <c r="L538" s="16"/>
      <c r="M538" s="12"/>
      <c r="N538" s="12"/>
      <c r="O538" s="54">
        <f t="shared" si="67"/>
        <v>1032800</v>
      </c>
      <c r="P538" s="17" t="s">
        <v>580</v>
      </c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s="3" customFormat="1" ht="19.5" customHeight="1">
      <c r="A539" s="10">
        <f t="shared" si="63"/>
        <v>535</v>
      </c>
      <c r="B539" s="11" t="s">
        <v>356</v>
      </c>
      <c r="C539" s="12" t="s">
        <v>400</v>
      </c>
      <c r="D539" s="13" t="s">
        <v>185</v>
      </c>
      <c r="E539" s="12"/>
      <c r="F539" s="12"/>
      <c r="G539" s="12"/>
      <c r="H539" s="2">
        <v>535</v>
      </c>
      <c r="I539" s="12">
        <v>1081750</v>
      </c>
      <c r="J539" s="15">
        <v>686</v>
      </c>
      <c r="K539" s="12"/>
      <c r="L539" s="16"/>
      <c r="M539" s="12"/>
      <c r="N539" s="12"/>
      <c r="O539" s="54">
        <f t="shared" si="67"/>
        <v>1081750</v>
      </c>
      <c r="P539" s="17" t="s">
        <v>580</v>
      </c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s="3" customFormat="1" ht="19.5" customHeight="1">
      <c r="A540" s="10">
        <f t="shared" si="63"/>
        <v>536</v>
      </c>
      <c r="B540" s="11" t="s">
        <v>356</v>
      </c>
      <c r="C540" s="12" t="s">
        <v>401</v>
      </c>
      <c r="D540" s="13" t="s">
        <v>185</v>
      </c>
      <c r="E540" s="12"/>
      <c r="F540" s="12"/>
      <c r="G540" s="12"/>
      <c r="H540" s="2">
        <v>535</v>
      </c>
      <c r="I540" s="12">
        <v>1209980</v>
      </c>
      <c r="J540" s="15">
        <v>686</v>
      </c>
      <c r="K540" s="12"/>
      <c r="L540" s="16"/>
      <c r="M540" s="12"/>
      <c r="N540" s="12"/>
      <c r="O540" s="54">
        <f t="shared" si="67"/>
        <v>1209980</v>
      </c>
      <c r="P540" s="17" t="s">
        <v>580</v>
      </c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s="3" customFormat="1" ht="19.5" customHeight="1">
      <c r="A541" s="10">
        <f t="shared" si="63"/>
        <v>537</v>
      </c>
      <c r="B541" s="11" t="s">
        <v>356</v>
      </c>
      <c r="C541" s="12" t="s">
        <v>402</v>
      </c>
      <c r="D541" s="13" t="s">
        <v>185</v>
      </c>
      <c r="E541" s="12"/>
      <c r="F541" s="12"/>
      <c r="G541" s="12"/>
      <c r="H541" s="2">
        <v>535</v>
      </c>
      <c r="I541" s="12">
        <v>2209600</v>
      </c>
      <c r="J541" s="15">
        <v>686</v>
      </c>
      <c r="K541" s="12"/>
      <c r="L541" s="16"/>
      <c r="M541" s="12"/>
      <c r="N541" s="12"/>
      <c r="O541" s="54">
        <f t="shared" si="67"/>
        <v>2209600</v>
      </c>
      <c r="P541" s="17" t="s">
        <v>580</v>
      </c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s="3" customFormat="1" ht="19.5" customHeight="1">
      <c r="A542" s="10">
        <f t="shared" si="63"/>
        <v>538</v>
      </c>
      <c r="B542" s="11" t="s">
        <v>356</v>
      </c>
      <c r="C542" s="12" t="s">
        <v>403</v>
      </c>
      <c r="D542" s="13" t="s">
        <v>185</v>
      </c>
      <c r="E542" s="12"/>
      <c r="F542" s="12"/>
      <c r="G542" s="12"/>
      <c r="H542" s="2">
        <v>535</v>
      </c>
      <c r="I542" s="12">
        <v>2550480</v>
      </c>
      <c r="J542" s="15">
        <v>686</v>
      </c>
      <c r="K542" s="12"/>
      <c r="L542" s="16"/>
      <c r="M542" s="12"/>
      <c r="N542" s="12"/>
      <c r="O542" s="54">
        <f t="shared" si="67"/>
        <v>2550480</v>
      </c>
      <c r="P542" s="17" t="s">
        <v>580</v>
      </c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s="3" customFormat="1" ht="19.5" customHeight="1">
      <c r="A543" s="10">
        <f t="shared" si="63"/>
        <v>539</v>
      </c>
      <c r="B543" s="11" t="s">
        <v>356</v>
      </c>
      <c r="C543" s="12" t="s">
        <v>404</v>
      </c>
      <c r="D543" s="13" t="s">
        <v>185</v>
      </c>
      <c r="E543" s="12"/>
      <c r="F543" s="12"/>
      <c r="G543" s="12"/>
      <c r="H543" s="2">
        <v>535</v>
      </c>
      <c r="I543" s="12">
        <v>2853500</v>
      </c>
      <c r="J543" s="15">
        <v>686</v>
      </c>
      <c r="K543" s="12"/>
      <c r="L543" s="16"/>
      <c r="M543" s="12"/>
      <c r="N543" s="12"/>
      <c r="O543" s="54">
        <f t="shared" si="67"/>
        <v>2853500</v>
      </c>
      <c r="P543" s="17" t="s">
        <v>580</v>
      </c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s="3" customFormat="1" ht="19.5" customHeight="1">
      <c r="A544" s="10">
        <f t="shared" si="63"/>
        <v>540</v>
      </c>
      <c r="B544" s="11" t="s">
        <v>356</v>
      </c>
      <c r="C544" s="12" t="s">
        <v>405</v>
      </c>
      <c r="D544" s="13" t="s">
        <v>185</v>
      </c>
      <c r="E544" s="12"/>
      <c r="F544" s="12"/>
      <c r="G544" s="12"/>
      <c r="H544" s="2">
        <v>535</v>
      </c>
      <c r="I544" s="12">
        <v>3452480</v>
      </c>
      <c r="J544" s="15">
        <v>686</v>
      </c>
      <c r="K544" s="12"/>
      <c r="L544" s="16"/>
      <c r="M544" s="12"/>
      <c r="N544" s="12"/>
      <c r="O544" s="54">
        <f t="shared" si="67"/>
        <v>3452480</v>
      </c>
      <c r="P544" s="17" t="s">
        <v>580</v>
      </c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s="3" customFormat="1" ht="19.5" customHeight="1">
      <c r="A545" s="10">
        <f t="shared" si="63"/>
        <v>541</v>
      </c>
      <c r="B545" s="11" t="s">
        <v>356</v>
      </c>
      <c r="C545" s="12" t="s">
        <v>803</v>
      </c>
      <c r="D545" s="13" t="s">
        <v>3</v>
      </c>
      <c r="E545" s="12"/>
      <c r="F545" s="12"/>
      <c r="G545" s="12"/>
      <c r="H545" s="2">
        <v>535</v>
      </c>
      <c r="I545" s="12">
        <v>4654500</v>
      </c>
      <c r="J545" s="15">
        <v>686</v>
      </c>
      <c r="K545" s="12"/>
      <c r="L545" s="16"/>
      <c r="M545" s="12"/>
      <c r="N545" s="12"/>
      <c r="O545" s="54">
        <f t="shared" si="67"/>
        <v>4654500</v>
      </c>
      <c r="P545" s="17" t="s">
        <v>580</v>
      </c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s="3" customFormat="1" ht="19.5" customHeight="1">
      <c r="A546" s="10">
        <f t="shared" si="63"/>
        <v>542</v>
      </c>
      <c r="B546" s="11" t="s">
        <v>356</v>
      </c>
      <c r="C546" s="12" t="s">
        <v>406</v>
      </c>
      <c r="D546" s="13" t="s">
        <v>185</v>
      </c>
      <c r="E546" s="12"/>
      <c r="F546" s="12"/>
      <c r="G546" s="12"/>
      <c r="H546" s="2">
        <v>535</v>
      </c>
      <c r="I546" s="12">
        <v>6838500</v>
      </c>
      <c r="J546" s="15">
        <v>686</v>
      </c>
      <c r="K546" s="12"/>
      <c r="L546" s="16"/>
      <c r="M546" s="12"/>
      <c r="N546" s="12"/>
      <c r="O546" s="54">
        <f t="shared" si="67"/>
        <v>6838500</v>
      </c>
      <c r="P546" s="17" t="s">
        <v>580</v>
      </c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s="3" customFormat="1" ht="19.5" customHeight="1">
      <c r="A547" s="10">
        <f t="shared" si="63"/>
        <v>543</v>
      </c>
      <c r="B547" s="11" t="s">
        <v>356</v>
      </c>
      <c r="C547" s="12" t="s">
        <v>352</v>
      </c>
      <c r="D547" s="13" t="s">
        <v>185</v>
      </c>
      <c r="E547" s="12"/>
      <c r="F547" s="12"/>
      <c r="G547" s="12"/>
      <c r="H547" s="2">
        <v>535</v>
      </c>
      <c r="I547" s="12">
        <v>1063440</v>
      </c>
      <c r="J547" s="15">
        <v>686</v>
      </c>
      <c r="K547" s="12"/>
      <c r="L547" s="16"/>
      <c r="M547" s="12"/>
      <c r="N547" s="12"/>
      <c r="O547" s="54">
        <f t="shared" si="67"/>
        <v>1063440</v>
      </c>
      <c r="P547" s="17" t="s">
        <v>580</v>
      </c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s="3" customFormat="1" ht="19.5" customHeight="1">
      <c r="A548" s="10">
        <f t="shared" si="63"/>
        <v>544</v>
      </c>
      <c r="B548" s="11" t="s">
        <v>356</v>
      </c>
      <c r="C548" s="12" t="s">
        <v>353</v>
      </c>
      <c r="D548" s="13" t="s">
        <v>185</v>
      </c>
      <c r="E548" s="12"/>
      <c r="F548" s="12"/>
      <c r="G548" s="12"/>
      <c r="H548" s="2">
        <v>535</v>
      </c>
      <c r="I548" s="12">
        <v>1106750</v>
      </c>
      <c r="J548" s="15">
        <v>686</v>
      </c>
      <c r="K548" s="12"/>
      <c r="L548" s="16"/>
      <c r="M548" s="12"/>
      <c r="N548" s="12"/>
      <c r="O548" s="54">
        <f t="shared" si="67"/>
        <v>1106750</v>
      </c>
      <c r="P548" s="17" t="s">
        <v>580</v>
      </c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s="3" customFormat="1" ht="19.5" customHeight="1">
      <c r="A549" s="10">
        <f t="shared" si="63"/>
        <v>545</v>
      </c>
      <c r="B549" s="11" t="s">
        <v>356</v>
      </c>
      <c r="C549" s="12" t="s">
        <v>354</v>
      </c>
      <c r="D549" s="13" t="s">
        <v>185</v>
      </c>
      <c r="E549" s="12"/>
      <c r="F549" s="12"/>
      <c r="G549" s="12"/>
      <c r="H549" s="2">
        <v>535</v>
      </c>
      <c r="I549" s="12">
        <v>1134000</v>
      </c>
      <c r="J549" s="15">
        <v>686</v>
      </c>
      <c r="K549" s="12"/>
      <c r="L549" s="16"/>
      <c r="M549" s="12"/>
      <c r="N549" s="12"/>
      <c r="O549" s="54">
        <f t="shared" si="67"/>
        <v>1134000</v>
      </c>
      <c r="P549" s="17" t="s">
        <v>580</v>
      </c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s="3" customFormat="1" ht="19.5" customHeight="1">
      <c r="A550" s="10">
        <f t="shared" si="63"/>
        <v>546</v>
      </c>
      <c r="B550" s="11" t="s">
        <v>356</v>
      </c>
      <c r="C550" s="12" t="s">
        <v>355</v>
      </c>
      <c r="D550" s="13" t="s">
        <v>185</v>
      </c>
      <c r="E550" s="12"/>
      <c r="F550" s="12"/>
      <c r="G550" s="12"/>
      <c r="H550" s="2">
        <v>535</v>
      </c>
      <c r="I550" s="12">
        <v>1281000</v>
      </c>
      <c r="J550" s="15">
        <v>686</v>
      </c>
      <c r="K550" s="12"/>
      <c r="L550" s="16"/>
      <c r="M550" s="12"/>
      <c r="N550" s="12"/>
      <c r="O550" s="54">
        <f t="shared" si="67"/>
        <v>1281000</v>
      </c>
      <c r="P550" s="17" t="s">
        <v>580</v>
      </c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s="3" customFormat="1" ht="19.5" customHeight="1">
      <c r="A551" s="10">
        <f t="shared" si="63"/>
        <v>547</v>
      </c>
      <c r="B551" s="11" t="s">
        <v>356</v>
      </c>
      <c r="C551" s="12" t="s">
        <v>407</v>
      </c>
      <c r="D551" s="13" t="s">
        <v>185</v>
      </c>
      <c r="E551" s="12"/>
      <c r="F551" s="12"/>
      <c r="G551" s="12"/>
      <c r="H551" s="2">
        <v>535</v>
      </c>
      <c r="I551" s="12">
        <v>2540250</v>
      </c>
      <c r="J551" s="15">
        <v>686</v>
      </c>
      <c r="K551" s="12"/>
      <c r="L551" s="16"/>
      <c r="M551" s="12"/>
      <c r="N551" s="12"/>
      <c r="O551" s="54">
        <f t="shared" si="67"/>
        <v>2540250</v>
      </c>
      <c r="P551" s="17" t="s">
        <v>580</v>
      </c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s="3" customFormat="1" ht="19.5" customHeight="1">
      <c r="A552" s="10">
        <f t="shared" si="63"/>
        <v>548</v>
      </c>
      <c r="B552" s="11" t="s">
        <v>356</v>
      </c>
      <c r="C552" s="12" t="s">
        <v>408</v>
      </c>
      <c r="D552" s="13" t="s">
        <v>185</v>
      </c>
      <c r="E552" s="12"/>
      <c r="F552" s="12"/>
      <c r="G552" s="12"/>
      <c r="H552" s="2">
        <v>535</v>
      </c>
      <c r="I552" s="12">
        <v>2887600</v>
      </c>
      <c r="J552" s="15">
        <v>686</v>
      </c>
      <c r="K552" s="12"/>
      <c r="L552" s="16"/>
      <c r="M552" s="12"/>
      <c r="N552" s="12"/>
      <c r="O552" s="54">
        <f t="shared" si="67"/>
        <v>2887600</v>
      </c>
      <c r="P552" s="17" t="s">
        <v>580</v>
      </c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s="3" customFormat="1" ht="19.5" customHeight="1">
      <c r="A553" s="10">
        <f t="shared" si="63"/>
        <v>549</v>
      </c>
      <c r="B553" s="11" t="s">
        <v>356</v>
      </c>
      <c r="C553" s="12" t="s">
        <v>409</v>
      </c>
      <c r="D553" s="13" t="s">
        <v>185</v>
      </c>
      <c r="E553" s="12"/>
      <c r="F553" s="12"/>
      <c r="G553" s="12"/>
      <c r="H553" s="2"/>
      <c r="I553" s="12">
        <v>3244200</v>
      </c>
      <c r="J553" s="15">
        <v>686</v>
      </c>
      <c r="K553" s="12"/>
      <c r="L553" s="16"/>
      <c r="M553" s="12"/>
      <c r="N553" s="12"/>
      <c r="O553" s="54">
        <f t="shared" si="67"/>
        <v>3244200</v>
      </c>
      <c r="P553" s="17" t="s">
        <v>580</v>
      </c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s="3" customFormat="1" ht="19.5" customHeight="1">
      <c r="A554" s="10">
        <f t="shared" si="63"/>
        <v>550</v>
      </c>
      <c r="B554" s="11" t="s">
        <v>356</v>
      </c>
      <c r="C554" s="12" t="s">
        <v>410</v>
      </c>
      <c r="D554" s="13" t="s">
        <v>185</v>
      </c>
      <c r="E554" s="12"/>
      <c r="F554" s="12"/>
      <c r="G554" s="12"/>
      <c r="H554" s="2"/>
      <c r="I554" s="12">
        <v>3663400</v>
      </c>
      <c r="J554" s="15">
        <v>686</v>
      </c>
      <c r="K554" s="12"/>
      <c r="L554" s="16"/>
      <c r="M554" s="12"/>
      <c r="N554" s="12"/>
      <c r="O554" s="54">
        <f t="shared" si="67"/>
        <v>3663400</v>
      </c>
      <c r="P554" s="17" t="s">
        <v>580</v>
      </c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s="3" customFormat="1" ht="19.5" customHeight="1">
      <c r="A555" s="10">
        <f t="shared" si="63"/>
        <v>551</v>
      </c>
      <c r="B555" s="11" t="s">
        <v>356</v>
      </c>
      <c r="C555" s="12" t="s">
        <v>799</v>
      </c>
      <c r="D555" s="13" t="s">
        <v>3</v>
      </c>
      <c r="E555" s="12"/>
      <c r="F555" s="12"/>
      <c r="G555" s="12"/>
      <c r="H555" s="2"/>
      <c r="I555" s="12">
        <v>4756200</v>
      </c>
      <c r="J555" s="15">
        <v>686</v>
      </c>
      <c r="K555" s="12"/>
      <c r="L555" s="16"/>
      <c r="M555" s="12"/>
      <c r="N555" s="12"/>
      <c r="O555" s="54">
        <f t="shared" si="67"/>
        <v>4756200</v>
      </c>
      <c r="P555" s="17" t="s">
        <v>580</v>
      </c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s="3" customFormat="1" ht="19.5" customHeight="1">
      <c r="A556" s="10">
        <f t="shared" si="63"/>
        <v>552</v>
      </c>
      <c r="B556" s="11" t="s">
        <v>356</v>
      </c>
      <c r="C556" s="12" t="s">
        <v>743</v>
      </c>
      <c r="D556" s="13" t="s">
        <v>3</v>
      </c>
      <c r="E556" s="12"/>
      <c r="F556" s="12"/>
      <c r="G556" s="12"/>
      <c r="H556" s="2"/>
      <c r="I556" s="12">
        <v>4823000</v>
      </c>
      <c r="J556" s="15">
        <v>686</v>
      </c>
      <c r="K556" s="12"/>
      <c r="L556" s="16"/>
      <c r="M556" s="12"/>
      <c r="N556" s="12"/>
      <c r="O556" s="54">
        <f t="shared" si="67"/>
        <v>4823000</v>
      </c>
      <c r="P556" s="17" t="s">
        <v>580</v>
      </c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s="3" customFormat="1" ht="19.5" customHeight="1">
      <c r="A557" s="10">
        <f t="shared" si="63"/>
        <v>553</v>
      </c>
      <c r="B557" s="11" t="s">
        <v>356</v>
      </c>
      <c r="C557" s="12" t="s">
        <v>342</v>
      </c>
      <c r="D557" s="13" t="s">
        <v>3</v>
      </c>
      <c r="E557" s="12"/>
      <c r="F557" s="12"/>
      <c r="G557" s="12"/>
      <c r="H557" s="2"/>
      <c r="I557" s="12">
        <v>10044500</v>
      </c>
      <c r="J557" s="15">
        <v>686</v>
      </c>
      <c r="K557" s="12"/>
      <c r="L557" s="16"/>
      <c r="M557" s="12"/>
      <c r="N557" s="12"/>
      <c r="O557" s="54">
        <f t="shared" si="67"/>
        <v>10044500</v>
      </c>
      <c r="P557" s="17" t="s">
        <v>580</v>
      </c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s="3" customFormat="1" ht="19.5" customHeight="1">
      <c r="A558" s="10">
        <f t="shared" si="63"/>
        <v>554</v>
      </c>
      <c r="B558" s="11" t="s">
        <v>356</v>
      </c>
      <c r="C558" s="12" t="s">
        <v>411</v>
      </c>
      <c r="D558" s="13" t="s">
        <v>185</v>
      </c>
      <c r="E558" s="12"/>
      <c r="F558" s="12"/>
      <c r="G558" s="12"/>
      <c r="H558" s="2"/>
      <c r="I558" s="12">
        <v>1975600</v>
      </c>
      <c r="J558" s="15">
        <v>686</v>
      </c>
      <c r="K558" s="12"/>
      <c r="L558" s="16"/>
      <c r="M558" s="12"/>
      <c r="N558" s="12"/>
      <c r="O558" s="54">
        <f t="shared" si="67"/>
        <v>1975600</v>
      </c>
      <c r="P558" s="17" t="s">
        <v>580</v>
      </c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s="3" customFormat="1" ht="19.5" customHeight="1">
      <c r="A559" s="10">
        <f t="shared" si="63"/>
        <v>555</v>
      </c>
      <c r="B559" s="11" t="s">
        <v>356</v>
      </c>
      <c r="C559" s="12" t="s">
        <v>412</v>
      </c>
      <c r="D559" s="13" t="s">
        <v>185</v>
      </c>
      <c r="E559" s="12"/>
      <c r="F559" s="12"/>
      <c r="G559" s="12"/>
      <c r="H559" s="2"/>
      <c r="I559" s="12">
        <v>2260650</v>
      </c>
      <c r="J559" s="15">
        <v>686</v>
      </c>
      <c r="K559" s="12"/>
      <c r="L559" s="16"/>
      <c r="M559" s="12"/>
      <c r="N559" s="12"/>
      <c r="O559" s="54">
        <f t="shared" si="67"/>
        <v>2260650</v>
      </c>
      <c r="P559" s="17" t="s">
        <v>580</v>
      </c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s="3" customFormat="1" ht="19.5" customHeight="1">
      <c r="A560" s="10">
        <f t="shared" si="63"/>
        <v>556</v>
      </c>
      <c r="B560" s="11" t="s">
        <v>356</v>
      </c>
      <c r="C560" s="12" t="s">
        <v>413</v>
      </c>
      <c r="D560" s="13" t="s">
        <v>185</v>
      </c>
      <c r="E560" s="12"/>
      <c r="F560" s="12"/>
      <c r="G560" s="12"/>
      <c r="H560" s="2"/>
      <c r="I560" s="12">
        <v>2332640</v>
      </c>
      <c r="J560" s="15">
        <v>686</v>
      </c>
      <c r="K560" s="12"/>
      <c r="L560" s="16"/>
      <c r="M560" s="12"/>
      <c r="N560" s="12"/>
      <c r="O560" s="54">
        <f t="shared" si="67"/>
        <v>2332640</v>
      </c>
      <c r="P560" s="17" t="s">
        <v>580</v>
      </c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s="3" customFormat="1" ht="19.5" customHeight="1">
      <c r="A561" s="10">
        <f t="shared" si="63"/>
        <v>557</v>
      </c>
      <c r="B561" s="11" t="s">
        <v>356</v>
      </c>
      <c r="C561" s="12" t="s">
        <v>414</v>
      </c>
      <c r="D561" s="13" t="s">
        <v>185</v>
      </c>
      <c r="E561" s="12"/>
      <c r="F561" s="12"/>
      <c r="G561" s="12"/>
      <c r="H561" s="2"/>
      <c r="I561" s="12">
        <v>2528100</v>
      </c>
      <c r="J561" s="15">
        <v>686</v>
      </c>
      <c r="K561" s="12"/>
      <c r="L561" s="16"/>
      <c r="M561" s="12"/>
      <c r="N561" s="12"/>
      <c r="O561" s="54">
        <f t="shared" si="67"/>
        <v>2528100</v>
      </c>
      <c r="P561" s="17" t="s">
        <v>580</v>
      </c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s="3" customFormat="1" ht="19.5" customHeight="1">
      <c r="A562" s="10">
        <f t="shared" si="63"/>
        <v>558</v>
      </c>
      <c r="B562" s="11" t="s">
        <v>356</v>
      </c>
      <c r="C562" s="12" t="s">
        <v>415</v>
      </c>
      <c r="D562" s="13" t="s">
        <v>185</v>
      </c>
      <c r="E562" s="12"/>
      <c r="F562" s="12"/>
      <c r="G562" s="12"/>
      <c r="H562" s="2"/>
      <c r="I562" s="12">
        <v>2941950</v>
      </c>
      <c r="J562" s="15">
        <v>686</v>
      </c>
      <c r="K562" s="12"/>
      <c r="L562" s="16"/>
      <c r="M562" s="12"/>
      <c r="N562" s="12"/>
      <c r="O562" s="54">
        <f t="shared" si="67"/>
        <v>2941950</v>
      </c>
      <c r="P562" s="17" t="s">
        <v>580</v>
      </c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s="3" customFormat="1" ht="19.5" customHeight="1">
      <c r="A563" s="10">
        <f t="shared" si="63"/>
        <v>559</v>
      </c>
      <c r="B563" s="11" t="s">
        <v>356</v>
      </c>
      <c r="C563" s="12" t="s">
        <v>416</v>
      </c>
      <c r="D563" s="13" t="s">
        <v>185</v>
      </c>
      <c r="E563" s="12"/>
      <c r="F563" s="12"/>
      <c r="G563" s="12"/>
      <c r="H563" s="2"/>
      <c r="I563" s="12">
        <v>3220540</v>
      </c>
      <c r="J563" s="15">
        <v>686</v>
      </c>
      <c r="K563" s="12"/>
      <c r="L563" s="16"/>
      <c r="M563" s="12"/>
      <c r="N563" s="12"/>
      <c r="O563" s="54">
        <f t="shared" si="67"/>
        <v>3220540</v>
      </c>
      <c r="P563" s="17" t="s">
        <v>580</v>
      </c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s="3" customFormat="1" ht="19.5" customHeight="1">
      <c r="A564" s="10">
        <f t="shared" si="63"/>
        <v>560</v>
      </c>
      <c r="B564" s="11" t="s">
        <v>356</v>
      </c>
      <c r="C564" s="12" t="s">
        <v>417</v>
      </c>
      <c r="D564" s="13" t="s">
        <v>185</v>
      </c>
      <c r="E564" s="12"/>
      <c r="F564" s="12"/>
      <c r="G564" s="12"/>
      <c r="H564" s="2"/>
      <c r="I564" s="12">
        <v>3489870</v>
      </c>
      <c r="J564" s="15">
        <v>686</v>
      </c>
      <c r="K564" s="12"/>
      <c r="L564" s="16"/>
      <c r="M564" s="12"/>
      <c r="N564" s="12"/>
      <c r="O564" s="54">
        <f t="shared" si="67"/>
        <v>3489870</v>
      </c>
      <c r="P564" s="17" t="s">
        <v>580</v>
      </c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s="3" customFormat="1" ht="19.5" customHeight="1">
      <c r="A565" s="10">
        <f t="shared" si="63"/>
        <v>561</v>
      </c>
      <c r="B565" s="11" t="s">
        <v>356</v>
      </c>
      <c r="C565" s="12" t="s">
        <v>418</v>
      </c>
      <c r="D565" s="13" t="s">
        <v>185</v>
      </c>
      <c r="E565" s="12"/>
      <c r="F565" s="12"/>
      <c r="G565" s="12"/>
      <c r="H565" s="2"/>
      <c r="I565" s="12">
        <v>3781200</v>
      </c>
      <c r="J565" s="15">
        <v>686</v>
      </c>
      <c r="K565" s="12"/>
      <c r="L565" s="16"/>
      <c r="M565" s="12"/>
      <c r="N565" s="12"/>
      <c r="O565" s="54">
        <f t="shared" si="67"/>
        <v>3781200</v>
      </c>
      <c r="P565" s="17" t="s">
        <v>580</v>
      </c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s="3" customFormat="1" ht="19.5" customHeight="1">
      <c r="A566" s="10">
        <f t="shared" si="63"/>
        <v>562</v>
      </c>
      <c r="B566" s="11" t="s">
        <v>356</v>
      </c>
      <c r="C566" s="12" t="s">
        <v>800</v>
      </c>
      <c r="D566" s="13" t="s">
        <v>3</v>
      </c>
      <c r="E566" s="12"/>
      <c r="F566" s="12"/>
      <c r="G566" s="12"/>
      <c r="H566" s="2"/>
      <c r="I566" s="12">
        <v>4896500</v>
      </c>
      <c r="J566" s="15">
        <v>686</v>
      </c>
      <c r="K566" s="12"/>
      <c r="L566" s="16"/>
      <c r="M566" s="12"/>
      <c r="N566" s="12"/>
      <c r="O566" s="54">
        <f t="shared" si="67"/>
        <v>4896500</v>
      </c>
      <c r="P566" s="17" t="s">
        <v>580</v>
      </c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s="3" customFormat="1" ht="19.5" customHeight="1">
      <c r="A567" s="10">
        <f t="shared" si="63"/>
        <v>563</v>
      </c>
      <c r="B567" s="11" t="s">
        <v>356</v>
      </c>
      <c r="C567" s="12" t="s">
        <v>419</v>
      </c>
      <c r="D567" s="13" t="s">
        <v>185</v>
      </c>
      <c r="E567" s="12"/>
      <c r="F567" s="12"/>
      <c r="G567" s="12"/>
      <c r="H567" s="2"/>
      <c r="I567" s="12">
        <v>5006300</v>
      </c>
      <c r="J567" s="15">
        <v>686</v>
      </c>
      <c r="K567" s="12"/>
      <c r="L567" s="16"/>
      <c r="M567" s="12"/>
      <c r="N567" s="12"/>
      <c r="O567" s="54">
        <f t="shared" si="67"/>
        <v>5006300</v>
      </c>
      <c r="P567" s="17" t="s">
        <v>580</v>
      </c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s="3" customFormat="1" ht="19.5" customHeight="1">
      <c r="A568" s="10">
        <f t="shared" si="63"/>
        <v>564</v>
      </c>
      <c r="B568" s="11" t="s">
        <v>356</v>
      </c>
      <c r="C568" s="12" t="s">
        <v>343</v>
      </c>
      <c r="D568" s="13" t="s">
        <v>3</v>
      </c>
      <c r="E568" s="12"/>
      <c r="F568" s="12"/>
      <c r="G568" s="12"/>
      <c r="H568" s="2"/>
      <c r="I568" s="12">
        <v>8154200</v>
      </c>
      <c r="J568" s="15">
        <v>686</v>
      </c>
      <c r="K568" s="12"/>
      <c r="L568" s="16"/>
      <c r="M568" s="12"/>
      <c r="N568" s="12"/>
      <c r="O568" s="54">
        <f t="shared" si="67"/>
        <v>8154200</v>
      </c>
      <c r="P568" s="17" t="s">
        <v>580</v>
      </c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s="3" customFormat="1" ht="19.5" customHeight="1">
      <c r="A569" s="10">
        <f t="shared" si="63"/>
        <v>565</v>
      </c>
      <c r="B569" s="11" t="s">
        <v>356</v>
      </c>
      <c r="C569" s="12" t="s">
        <v>420</v>
      </c>
      <c r="D569" s="13" t="s">
        <v>185</v>
      </c>
      <c r="E569" s="12"/>
      <c r="F569" s="12"/>
      <c r="G569" s="12"/>
      <c r="H569" s="2"/>
      <c r="I569" s="12">
        <v>2525970</v>
      </c>
      <c r="J569" s="15">
        <v>686</v>
      </c>
      <c r="K569" s="12"/>
      <c r="L569" s="16"/>
      <c r="M569" s="12"/>
      <c r="N569" s="12"/>
      <c r="O569" s="54">
        <f t="shared" ref="O569:O601" si="68">I569</f>
        <v>2525970</v>
      </c>
      <c r="P569" s="17" t="s">
        <v>580</v>
      </c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s="3" customFormat="1" ht="19.5" customHeight="1">
      <c r="A570" s="10">
        <f t="shared" si="63"/>
        <v>566</v>
      </c>
      <c r="B570" s="11" t="s">
        <v>356</v>
      </c>
      <c r="C570" s="12" t="s">
        <v>421</v>
      </c>
      <c r="D570" s="13" t="s">
        <v>185</v>
      </c>
      <c r="E570" s="12"/>
      <c r="F570" s="12"/>
      <c r="G570" s="12"/>
      <c r="H570" s="2"/>
      <c r="I570" s="12">
        <v>2668830</v>
      </c>
      <c r="J570" s="15">
        <v>686</v>
      </c>
      <c r="K570" s="12"/>
      <c r="L570" s="16"/>
      <c r="M570" s="12"/>
      <c r="N570" s="12"/>
      <c r="O570" s="54">
        <f t="shared" si="68"/>
        <v>2668830</v>
      </c>
      <c r="P570" s="17" t="s">
        <v>580</v>
      </c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s="3" customFormat="1" ht="19.5" customHeight="1">
      <c r="A571" s="10">
        <f t="shared" si="63"/>
        <v>567</v>
      </c>
      <c r="B571" s="11" t="s">
        <v>356</v>
      </c>
      <c r="C571" s="12" t="s">
        <v>422</v>
      </c>
      <c r="D571" s="13" t="s">
        <v>185</v>
      </c>
      <c r="E571" s="12"/>
      <c r="F571" s="12"/>
      <c r="G571" s="12"/>
      <c r="H571" s="2"/>
      <c r="I571" s="12">
        <v>2869540</v>
      </c>
      <c r="J571" s="15">
        <v>686</v>
      </c>
      <c r="K571" s="12"/>
      <c r="L571" s="16"/>
      <c r="M571" s="12"/>
      <c r="N571" s="12"/>
      <c r="O571" s="54">
        <f t="shared" si="68"/>
        <v>2869540</v>
      </c>
      <c r="P571" s="17" t="s">
        <v>580</v>
      </c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s="3" customFormat="1" ht="19.5" customHeight="1">
      <c r="A572" s="10">
        <f t="shared" si="63"/>
        <v>568</v>
      </c>
      <c r="B572" s="11" t="s">
        <v>356</v>
      </c>
      <c r="C572" s="12" t="s">
        <v>423</v>
      </c>
      <c r="D572" s="13" t="s">
        <v>185</v>
      </c>
      <c r="E572" s="12"/>
      <c r="F572" s="12"/>
      <c r="G572" s="12"/>
      <c r="H572" s="2"/>
      <c r="I572" s="12">
        <v>3008000</v>
      </c>
      <c r="J572" s="15">
        <v>686</v>
      </c>
      <c r="K572" s="12"/>
      <c r="L572" s="16"/>
      <c r="M572" s="12"/>
      <c r="N572" s="12"/>
      <c r="O572" s="54">
        <f t="shared" si="68"/>
        <v>3008000</v>
      </c>
      <c r="P572" s="17" t="s">
        <v>580</v>
      </c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s="3" customFormat="1" ht="19.5" customHeight="1">
      <c r="A573" s="10">
        <f t="shared" si="63"/>
        <v>569</v>
      </c>
      <c r="B573" s="11" t="s">
        <v>356</v>
      </c>
      <c r="C573" s="12" t="s">
        <v>424</v>
      </c>
      <c r="D573" s="13" t="s">
        <v>185</v>
      </c>
      <c r="E573" s="12"/>
      <c r="F573" s="12"/>
      <c r="G573" s="12"/>
      <c r="H573" s="2"/>
      <c r="I573" s="12">
        <v>3282200</v>
      </c>
      <c r="J573" s="15">
        <v>686</v>
      </c>
      <c r="K573" s="12"/>
      <c r="L573" s="16"/>
      <c r="M573" s="12"/>
      <c r="N573" s="12"/>
      <c r="O573" s="54">
        <f t="shared" si="68"/>
        <v>3282200</v>
      </c>
      <c r="P573" s="17" t="s">
        <v>580</v>
      </c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s="3" customFormat="1" ht="19.5" customHeight="1">
      <c r="A574" s="10">
        <f t="shared" si="63"/>
        <v>570</v>
      </c>
      <c r="B574" s="11" t="s">
        <v>356</v>
      </c>
      <c r="C574" s="12" t="s">
        <v>425</v>
      </c>
      <c r="D574" s="13" t="s">
        <v>185</v>
      </c>
      <c r="E574" s="12"/>
      <c r="F574" s="12"/>
      <c r="G574" s="12"/>
      <c r="H574" s="2"/>
      <c r="I574" s="12">
        <v>3726460</v>
      </c>
      <c r="J574" s="15">
        <v>686</v>
      </c>
      <c r="K574" s="12"/>
      <c r="L574" s="16"/>
      <c r="M574" s="12"/>
      <c r="N574" s="12"/>
      <c r="O574" s="54">
        <f t="shared" si="68"/>
        <v>3726460</v>
      </c>
      <c r="P574" s="17" t="s">
        <v>580</v>
      </c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s="3" customFormat="1" ht="19.5" customHeight="1">
      <c r="A575" s="10">
        <f t="shared" si="63"/>
        <v>571</v>
      </c>
      <c r="B575" s="11" t="s">
        <v>356</v>
      </c>
      <c r="C575" s="12" t="s">
        <v>426</v>
      </c>
      <c r="D575" s="13" t="s">
        <v>185</v>
      </c>
      <c r="E575" s="12"/>
      <c r="F575" s="12"/>
      <c r="G575" s="12"/>
      <c r="H575" s="2"/>
      <c r="I575" s="12">
        <v>3896400</v>
      </c>
      <c r="J575" s="15">
        <v>686</v>
      </c>
      <c r="K575" s="12"/>
      <c r="L575" s="16"/>
      <c r="M575" s="12"/>
      <c r="N575" s="12"/>
      <c r="O575" s="54">
        <f t="shared" si="68"/>
        <v>3896400</v>
      </c>
      <c r="P575" s="17" t="s">
        <v>580</v>
      </c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s="3" customFormat="1" ht="19.5" customHeight="1">
      <c r="A576" s="10">
        <f t="shared" si="63"/>
        <v>572</v>
      </c>
      <c r="B576" s="11" t="s">
        <v>356</v>
      </c>
      <c r="C576" s="12" t="s">
        <v>427</v>
      </c>
      <c r="D576" s="13" t="s">
        <v>185</v>
      </c>
      <c r="E576" s="12"/>
      <c r="F576" s="12"/>
      <c r="G576" s="12"/>
      <c r="H576" s="2"/>
      <c r="I576" s="12">
        <v>4379600</v>
      </c>
      <c r="J576" s="15">
        <v>686</v>
      </c>
      <c r="K576" s="12"/>
      <c r="L576" s="16"/>
      <c r="M576" s="12"/>
      <c r="N576" s="12"/>
      <c r="O576" s="54">
        <f t="shared" si="68"/>
        <v>4379600</v>
      </c>
      <c r="P576" s="17" t="s">
        <v>580</v>
      </c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s="3" customFormat="1" ht="19.5" customHeight="1">
      <c r="A577" s="10">
        <f t="shared" si="63"/>
        <v>573</v>
      </c>
      <c r="B577" s="11" t="s">
        <v>356</v>
      </c>
      <c r="C577" s="12" t="s">
        <v>801</v>
      </c>
      <c r="D577" s="13" t="s">
        <v>3</v>
      </c>
      <c r="E577" s="12"/>
      <c r="F577" s="12"/>
      <c r="G577" s="12"/>
      <c r="H577" s="2"/>
      <c r="I577" s="12">
        <v>5002600</v>
      </c>
      <c r="J577" s="15">
        <v>686</v>
      </c>
      <c r="K577" s="12"/>
      <c r="L577" s="16"/>
      <c r="M577" s="12"/>
      <c r="N577" s="12"/>
      <c r="O577" s="54">
        <f t="shared" si="68"/>
        <v>5002600</v>
      </c>
      <c r="P577" s="17" t="s">
        <v>580</v>
      </c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s="3" customFormat="1" ht="19.5" customHeight="1">
      <c r="A578" s="10">
        <f t="shared" si="63"/>
        <v>574</v>
      </c>
      <c r="B578" s="11" t="s">
        <v>356</v>
      </c>
      <c r="C578" s="12" t="s">
        <v>428</v>
      </c>
      <c r="D578" s="13" t="s">
        <v>185</v>
      </c>
      <c r="E578" s="12"/>
      <c r="F578" s="12"/>
      <c r="G578" s="12"/>
      <c r="H578" s="2"/>
      <c r="I578" s="12">
        <v>5225900</v>
      </c>
      <c r="J578" s="15">
        <v>686</v>
      </c>
      <c r="K578" s="12"/>
      <c r="L578" s="16"/>
      <c r="M578" s="12"/>
      <c r="N578" s="12"/>
      <c r="O578" s="54">
        <f t="shared" si="68"/>
        <v>5225900</v>
      </c>
      <c r="P578" s="17" t="s">
        <v>580</v>
      </c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s="3" customFormat="1" ht="19.5" customHeight="1">
      <c r="A579" s="10">
        <f t="shared" si="63"/>
        <v>575</v>
      </c>
      <c r="B579" s="11" t="s">
        <v>356</v>
      </c>
      <c r="C579" s="12" t="s">
        <v>344</v>
      </c>
      <c r="D579" s="13" t="s">
        <v>185</v>
      </c>
      <c r="E579" s="12"/>
      <c r="F579" s="12"/>
      <c r="G579" s="12"/>
      <c r="H579" s="2"/>
      <c r="I579" s="12">
        <v>8489500</v>
      </c>
      <c r="J579" s="15">
        <v>686</v>
      </c>
      <c r="K579" s="12"/>
      <c r="L579" s="16"/>
      <c r="M579" s="12"/>
      <c r="N579" s="12"/>
      <c r="O579" s="54">
        <f t="shared" si="68"/>
        <v>8489500</v>
      </c>
      <c r="P579" s="17" t="s">
        <v>580</v>
      </c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s="3" customFormat="1" ht="19.5" customHeight="1">
      <c r="A580" s="10">
        <f t="shared" si="63"/>
        <v>576</v>
      </c>
      <c r="B580" s="11" t="s">
        <v>356</v>
      </c>
      <c r="C580" s="12" t="s">
        <v>429</v>
      </c>
      <c r="D580" s="13" t="s">
        <v>185</v>
      </c>
      <c r="E580" s="12"/>
      <c r="F580" s="12"/>
      <c r="G580" s="12"/>
      <c r="H580" s="2"/>
      <c r="I580" s="12">
        <v>3247500</v>
      </c>
      <c r="J580" s="15">
        <v>686</v>
      </c>
      <c r="K580" s="12"/>
      <c r="L580" s="16"/>
      <c r="M580" s="12"/>
      <c r="N580" s="12"/>
      <c r="O580" s="54">
        <f t="shared" si="68"/>
        <v>3247500</v>
      </c>
      <c r="P580" s="17" t="s">
        <v>580</v>
      </c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s="3" customFormat="1" ht="19.5" customHeight="1">
      <c r="A581" s="10">
        <f t="shared" si="63"/>
        <v>577</v>
      </c>
      <c r="B581" s="11" t="s">
        <v>356</v>
      </c>
      <c r="C581" s="12" t="s">
        <v>430</v>
      </c>
      <c r="D581" s="13" t="s">
        <v>185</v>
      </c>
      <c r="E581" s="12"/>
      <c r="F581" s="12"/>
      <c r="G581" s="12"/>
      <c r="H581" s="2"/>
      <c r="I581" s="12">
        <v>3319800</v>
      </c>
      <c r="J581" s="15">
        <v>686</v>
      </c>
      <c r="K581" s="12"/>
      <c r="L581" s="16"/>
      <c r="M581" s="12"/>
      <c r="N581" s="12"/>
      <c r="O581" s="54">
        <f t="shared" si="68"/>
        <v>3319800</v>
      </c>
      <c r="P581" s="17" t="s">
        <v>580</v>
      </c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s="3" customFormat="1" ht="19.5" customHeight="1">
      <c r="A582" s="10">
        <f t="shared" si="63"/>
        <v>578</v>
      </c>
      <c r="B582" s="11" t="s">
        <v>356</v>
      </c>
      <c r="C582" s="12" t="s">
        <v>431</v>
      </c>
      <c r="D582" s="13" t="s">
        <v>185</v>
      </c>
      <c r="E582" s="12"/>
      <c r="F582" s="12"/>
      <c r="G582" s="12"/>
      <c r="H582" s="2"/>
      <c r="I582" s="12">
        <v>3473500</v>
      </c>
      <c r="J582" s="15">
        <v>686</v>
      </c>
      <c r="K582" s="12"/>
      <c r="L582" s="16"/>
      <c r="M582" s="12"/>
      <c r="N582" s="12"/>
      <c r="O582" s="54">
        <f t="shared" si="68"/>
        <v>3473500</v>
      </c>
      <c r="P582" s="17" t="s">
        <v>580</v>
      </c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s="3" customFormat="1" ht="19.5" customHeight="1">
      <c r="A583" s="10">
        <f t="shared" si="63"/>
        <v>579</v>
      </c>
      <c r="B583" s="11" t="s">
        <v>356</v>
      </c>
      <c r="C583" s="12" t="s">
        <v>432</v>
      </c>
      <c r="D583" s="13" t="s">
        <v>185</v>
      </c>
      <c r="E583" s="12"/>
      <c r="F583" s="12"/>
      <c r="G583" s="12"/>
      <c r="H583" s="2"/>
      <c r="I583" s="12">
        <v>3614850</v>
      </c>
      <c r="J583" s="15">
        <v>686</v>
      </c>
      <c r="K583" s="12"/>
      <c r="L583" s="16"/>
      <c r="M583" s="12"/>
      <c r="N583" s="12"/>
      <c r="O583" s="54">
        <f t="shared" si="68"/>
        <v>3614850</v>
      </c>
      <c r="P583" s="17" t="s">
        <v>580</v>
      </c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s="3" customFormat="1" ht="19.5" customHeight="1">
      <c r="A584" s="10">
        <f t="shared" si="63"/>
        <v>580</v>
      </c>
      <c r="B584" s="11" t="s">
        <v>356</v>
      </c>
      <c r="C584" s="12" t="s">
        <v>433</v>
      </c>
      <c r="D584" s="13" t="s">
        <v>185</v>
      </c>
      <c r="E584" s="12"/>
      <c r="F584" s="12"/>
      <c r="G584" s="12"/>
      <c r="H584" s="2"/>
      <c r="I584" s="12">
        <v>3816200</v>
      </c>
      <c r="J584" s="15">
        <v>686</v>
      </c>
      <c r="K584" s="12"/>
      <c r="L584" s="16"/>
      <c r="M584" s="12"/>
      <c r="N584" s="12"/>
      <c r="O584" s="54">
        <f t="shared" si="68"/>
        <v>3816200</v>
      </c>
      <c r="P584" s="17" t="s">
        <v>580</v>
      </c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s="3" customFormat="1" ht="19.5" customHeight="1">
      <c r="A585" s="10">
        <f t="shared" si="63"/>
        <v>581</v>
      </c>
      <c r="B585" s="11" t="s">
        <v>356</v>
      </c>
      <c r="C585" s="12" t="s">
        <v>434</v>
      </c>
      <c r="D585" s="13" t="s">
        <v>185</v>
      </c>
      <c r="E585" s="12"/>
      <c r="F585" s="12"/>
      <c r="G585" s="12"/>
      <c r="H585" s="2"/>
      <c r="I585" s="12">
        <v>4163450</v>
      </c>
      <c r="J585" s="15">
        <v>686</v>
      </c>
      <c r="K585" s="12"/>
      <c r="L585" s="16"/>
      <c r="M585" s="12"/>
      <c r="N585" s="12"/>
      <c r="O585" s="54">
        <f t="shared" si="68"/>
        <v>4163450</v>
      </c>
      <c r="P585" s="17" t="s">
        <v>580</v>
      </c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s="3" customFormat="1" ht="19.5" customHeight="1">
      <c r="A586" s="10">
        <f t="shared" si="63"/>
        <v>582</v>
      </c>
      <c r="B586" s="11" t="s">
        <v>356</v>
      </c>
      <c r="C586" s="12" t="s">
        <v>435</v>
      </c>
      <c r="D586" s="13" t="s">
        <v>185</v>
      </c>
      <c r="E586" s="12"/>
      <c r="F586" s="12"/>
      <c r="G586" s="12"/>
      <c r="H586" s="2"/>
      <c r="I586" s="12">
        <v>4287200</v>
      </c>
      <c r="J586" s="15">
        <v>686</v>
      </c>
      <c r="K586" s="12"/>
      <c r="L586" s="16"/>
      <c r="M586" s="12"/>
      <c r="N586" s="12"/>
      <c r="O586" s="54">
        <f t="shared" si="68"/>
        <v>4287200</v>
      </c>
      <c r="P586" s="17" t="s">
        <v>580</v>
      </c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s="3" customFormat="1" ht="19.5" customHeight="1">
      <c r="A587" s="10">
        <f t="shared" si="63"/>
        <v>583</v>
      </c>
      <c r="B587" s="11" t="s">
        <v>356</v>
      </c>
      <c r="C587" s="12" t="s">
        <v>436</v>
      </c>
      <c r="D587" s="13" t="s">
        <v>185</v>
      </c>
      <c r="E587" s="12"/>
      <c r="F587" s="12"/>
      <c r="G587" s="12"/>
      <c r="H587" s="2"/>
      <c r="I587" s="12">
        <v>4792600</v>
      </c>
      <c r="J587" s="15">
        <v>686</v>
      </c>
      <c r="K587" s="12"/>
      <c r="L587" s="16"/>
      <c r="M587" s="12"/>
      <c r="N587" s="12"/>
      <c r="O587" s="54">
        <f t="shared" si="68"/>
        <v>4792600</v>
      </c>
      <c r="P587" s="17" t="s">
        <v>580</v>
      </c>
      <c r="R587" s="29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s="3" customFormat="1" ht="19.5" customHeight="1">
      <c r="A588" s="10">
        <f t="shared" si="63"/>
        <v>584</v>
      </c>
      <c r="B588" s="11" t="s">
        <v>356</v>
      </c>
      <c r="C588" s="12" t="s">
        <v>804</v>
      </c>
      <c r="D588" s="13" t="s">
        <v>3</v>
      </c>
      <c r="E588" s="12"/>
      <c r="F588" s="12"/>
      <c r="G588" s="12"/>
      <c r="H588" s="2"/>
      <c r="I588" s="12">
        <v>5136700</v>
      </c>
      <c r="J588" s="15"/>
      <c r="K588" s="12"/>
      <c r="L588" s="16"/>
      <c r="M588" s="12"/>
      <c r="N588" s="12"/>
      <c r="O588" s="54">
        <f t="shared" si="68"/>
        <v>5136700</v>
      </c>
      <c r="P588" s="17" t="s">
        <v>580</v>
      </c>
      <c r="R588" s="29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s="3" customFormat="1" ht="19.5" customHeight="1">
      <c r="A589" s="10">
        <f t="shared" si="63"/>
        <v>585</v>
      </c>
      <c r="B589" s="11" t="s">
        <v>356</v>
      </c>
      <c r="C589" s="12" t="s">
        <v>437</v>
      </c>
      <c r="D589" s="13" t="s">
        <v>185</v>
      </c>
      <c r="E589" s="12"/>
      <c r="F589" s="12"/>
      <c r="G589" s="12"/>
      <c r="H589" s="2"/>
      <c r="I589" s="12">
        <v>5430900</v>
      </c>
      <c r="J589" s="15">
        <v>686</v>
      </c>
      <c r="K589" s="12"/>
      <c r="L589" s="16"/>
      <c r="M589" s="12"/>
      <c r="N589" s="12"/>
      <c r="O589" s="54">
        <f t="shared" si="68"/>
        <v>5430900</v>
      </c>
      <c r="P589" s="17" t="s">
        <v>580</v>
      </c>
      <c r="R589" s="29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s="3" customFormat="1" ht="19.5" customHeight="1">
      <c r="A590" s="10">
        <f t="shared" si="63"/>
        <v>586</v>
      </c>
      <c r="B590" s="11" t="s">
        <v>356</v>
      </c>
      <c r="C590" s="12" t="s">
        <v>345</v>
      </c>
      <c r="D590" s="13" t="s">
        <v>185</v>
      </c>
      <c r="E590" s="12"/>
      <c r="F590" s="12"/>
      <c r="G590" s="12"/>
      <c r="H590" s="2"/>
      <c r="I590" s="12">
        <v>9011500</v>
      </c>
      <c r="J590" s="15">
        <v>686</v>
      </c>
      <c r="K590" s="12"/>
      <c r="L590" s="16"/>
      <c r="M590" s="12"/>
      <c r="N590" s="12"/>
      <c r="O590" s="54">
        <f t="shared" si="68"/>
        <v>9011500</v>
      </c>
      <c r="P590" s="17" t="s">
        <v>580</v>
      </c>
      <c r="R590" s="29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s="3" customFormat="1" ht="19.5" customHeight="1">
      <c r="A591" s="10">
        <f t="shared" si="63"/>
        <v>587</v>
      </c>
      <c r="B591" s="11" t="s">
        <v>356</v>
      </c>
      <c r="C591" s="12" t="s">
        <v>438</v>
      </c>
      <c r="D591" s="13" t="s">
        <v>185</v>
      </c>
      <c r="E591" s="12"/>
      <c r="F591" s="12"/>
      <c r="G591" s="12"/>
      <c r="H591" s="2"/>
      <c r="I591" s="12">
        <v>4016560</v>
      </c>
      <c r="J591" s="15">
        <v>686</v>
      </c>
      <c r="K591" s="12"/>
      <c r="L591" s="16"/>
      <c r="M591" s="12"/>
      <c r="N591" s="12"/>
      <c r="O591" s="54">
        <f t="shared" si="68"/>
        <v>4016560</v>
      </c>
      <c r="P591" s="17" t="s">
        <v>580</v>
      </c>
      <c r="R591" s="29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s="3" customFormat="1" ht="19.5" customHeight="1">
      <c r="A592" s="10">
        <f t="shared" si="63"/>
        <v>588</v>
      </c>
      <c r="B592" s="11" t="s">
        <v>356</v>
      </c>
      <c r="C592" s="12" t="s">
        <v>439</v>
      </c>
      <c r="D592" s="13" t="s">
        <v>185</v>
      </c>
      <c r="E592" s="12"/>
      <c r="F592" s="12"/>
      <c r="G592" s="12"/>
      <c r="H592" s="2"/>
      <c r="I592" s="12">
        <v>4182200</v>
      </c>
      <c r="J592" s="15">
        <v>686</v>
      </c>
      <c r="K592" s="12"/>
      <c r="L592" s="16"/>
      <c r="M592" s="12"/>
      <c r="N592" s="12"/>
      <c r="O592" s="54">
        <f t="shared" si="68"/>
        <v>4182200</v>
      </c>
      <c r="P592" s="17" t="s">
        <v>580</v>
      </c>
      <c r="R592" s="29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s="3" customFormat="1" ht="19.5" customHeight="1">
      <c r="A593" s="10">
        <f t="shared" ref="A593:A660" si="69">+A592+1</f>
        <v>589</v>
      </c>
      <c r="B593" s="11" t="s">
        <v>356</v>
      </c>
      <c r="C593" s="12" t="s">
        <v>440</v>
      </c>
      <c r="D593" s="13" t="s">
        <v>185</v>
      </c>
      <c r="E593" s="12"/>
      <c r="F593" s="12"/>
      <c r="G593" s="12"/>
      <c r="H593" s="2"/>
      <c r="I593" s="12">
        <v>4334700</v>
      </c>
      <c r="J593" s="15">
        <v>686</v>
      </c>
      <c r="K593" s="12"/>
      <c r="L593" s="16"/>
      <c r="M593" s="12"/>
      <c r="N593" s="12"/>
      <c r="O593" s="54">
        <f t="shared" si="68"/>
        <v>4334700</v>
      </c>
      <c r="P593" s="17" t="s">
        <v>580</v>
      </c>
      <c r="R593" s="29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s="3" customFormat="1" ht="19.5" customHeight="1">
      <c r="A594" s="10">
        <f t="shared" si="69"/>
        <v>590</v>
      </c>
      <c r="B594" s="11" t="s">
        <v>356</v>
      </c>
      <c r="C594" s="12" t="s">
        <v>441</v>
      </c>
      <c r="D594" s="13" t="s">
        <v>185</v>
      </c>
      <c r="E594" s="12"/>
      <c r="F594" s="12"/>
      <c r="G594" s="12"/>
      <c r="H594" s="2"/>
      <c r="I594" s="12">
        <v>4428500</v>
      </c>
      <c r="J594" s="15">
        <v>686</v>
      </c>
      <c r="K594" s="12"/>
      <c r="L594" s="16"/>
      <c r="M594" s="12"/>
      <c r="N594" s="12"/>
      <c r="O594" s="54">
        <f t="shared" si="68"/>
        <v>4428500</v>
      </c>
      <c r="P594" s="17" t="s">
        <v>580</v>
      </c>
      <c r="R594" s="29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s="3" customFormat="1" ht="19.5" customHeight="1">
      <c r="A595" s="10">
        <f t="shared" si="69"/>
        <v>591</v>
      </c>
      <c r="B595" s="11" t="s">
        <v>356</v>
      </c>
      <c r="C595" s="12" t="s">
        <v>442</v>
      </c>
      <c r="D595" s="13" t="s">
        <v>185</v>
      </c>
      <c r="E595" s="12"/>
      <c r="F595" s="12"/>
      <c r="G595" s="12"/>
      <c r="H595" s="2"/>
      <c r="I595" s="12">
        <v>4546540</v>
      </c>
      <c r="J595" s="15">
        <v>686</v>
      </c>
      <c r="K595" s="12"/>
      <c r="L595" s="16"/>
      <c r="M595" s="12"/>
      <c r="N595" s="12"/>
      <c r="O595" s="54">
        <f t="shared" si="68"/>
        <v>4546540</v>
      </c>
      <c r="P595" s="17" t="s">
        <v>580</v>
      </c>
      <c r="R595" s="29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s="3" customFormat="1" ht="19.5" customHeight="1">
      <c r="A596" s="10">
        <f t="shared" si="69"/>
        <v>592</v>
      </c>
      <c r="B596" s="11" t="s">
        <v>356</v>
      </c>
      <c r="C596" s="12" t="s">
        <v>443</v>
      </c>
      <c r="D596" s="13" t="s">
        <v>185</v>
      </c>
      <c r="E596" s="12"/>
      <c r="F596" s="12"/>
      <c r="G596" s="12"/>
      <c r="H596" s="2"/>
      <c r="I596" s="12">
        <v>4821000</v>
      </c>
      <c r="J596" s="15">
        <v>686</v>
      </c>
      <c r="K596" s="12"/>
      <c r="L596" s="16"/>
      <c r="M596" s="12"/>
      <c r="N596" s="12"/>
      <c r="O596" s="54">
        <f t="shared" si="68"/>
        <v>4821000</v>
      </c>
      <c r="P596" s="17" t="s">
        <v>580</v>
      </c>
      <c r="R596" s="29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s="3" customFormat="1" ht="19.5" customHeight="1">
      <c r="A597" s="10">
        <f t="shared" si="69"/>
        <v>593</v>
      </c>
      <c r="B597" s="11" t="s">
        <v>356</v>
      </c>
      <c r="C597" s="12" t="s">
        <v>444</v>
      </c>
      <c r="D597" s="13" t="s">
        <v>185</v>
      </c>
      <c r="E597" s="12"/>
      <c r="F597" s="12"/>
      <c r="G597" s="12"/>
      <c r="H597" s="2"/>
      <c r="I597" s="12">
        <v>4998700</v>
      </c>
      <c r="J597" s="15">
        <v>686</v>
      </c>
      <c r="K597" s="12"/>
      <c r="L597" s="16"/>
      <c r="M597" s="12"/>
      <c r="N597" s="12"/>
      <c r="O597" s="54">
        <f t="shared" si="68"/>
        <v>4998700</v>
      </c>
      <c r="P597" s="17" t="s">
        <v>580</v>
      </c>
      <c r="R597" s="29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s="3" customFormat="1" ht="19.5" customHeight="1">
      <c r="A598" s="10">
        <f t="shared" si="69"/>
        <v>594</v>
      </c>
      <c r="B598" s="11" t="s">
        <v>356</v>
      </c>
      <c r="C598" s="12" t="s">
        <v>445</v>
      </c>
      <c r="D598" s="13" t="s">
        <v>185</v>
      </c>
      <c r="E598" s="12"/>
      <c r="F598" s="12"/>
      <c r="G598" s="12"/>
      <c r="H598" s="2"/>
      <c r="I598" s="12">
        <v>5424000</v>
      </c>
      <c r="J598" s="15">
        <v>686</v>
      </c>
      <c r="K598" s="12"/>
      <c r="L598" s="16"/>
      <c r="M598" s="12"/>
      <c r="N598" s="12"/>
      <c r="O598" s="54">
        <f t="shared" si="68"/>
        <v>5424000</v>
      </c>
      <c r="P598" s="17" t="s">
        <v>580</v>
      </c>
      <c r="R598" s="29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s="3" customFormat="1" ht="19.5" customHeight="1">
      <c r="A599" s="10">
        <f t="shared" si="69"/>
        <v>595</v>
      </c>
      <c r="B599" s="11" t="s">
        <v>356</v>
      </c>
      <c r="C599" s="12" t="s">
        <v>805</v>
      </c>
      <c r="D599" s="13" t="s">
        <v>3</v>
      </c>
      <c r="E599" s="12"/>
      <c r="F599" s="12"/>
      <c r="G599" s="12"/>
      <c r="H599" s="2"/>
      <c r="I599" s="12">
        <v>5658700</v>
      </c>
      <c r="J599" s="15">
        <v>686</v>
      </c>
      <c r="K599" s="12"/>
      <c r="L599" s="16"/>
      <c r="M599" s="12"/>
      <c r="N599" s="12"/>
      <c r="O599" s="54">
        <f t="shared" si="68"/>
        <v>5658700</v>
      </c>
      <c r="P599" s="17" t="s">
        <v>580</v>
      </c>
      <c r="R599" s="29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s="3" customFormat="1" ht="19.5" customHeight="1">
      <c r="A600" s="10">
        <f t="shared" si="69"/>
        <v>596</v>
      </c>
      <c r="B600" s="11" t="s">
        <v>356</v>
      </c>
      <c r="C600" s="12" t="s">
        <v>446</v>
      </c>
      <c r="D600" s="13" t="s">
        <v>185</v>
      </c>
      <c r="E600" s="12"/>
      <c r="F600" s="12"/>
      <c r="G600" s="12"/>
      <c r="H600" s="2"/>
      <c r="I600" s="12">
        <v>5898700</v>
      </c>
      <c r="J600" s="15">
        <v>686</v>
      </c>
      <c r="K600" s="12"/>
      <c r="L600" s="16"/>
      <c r="M600" s="12"/>
      <c r="N600" s="12"/>
      <c r="O600" s="54">
        <f t="shared" si="68"/>
        <v>5898700</v>
      </c>
      <c r="P600" s="17" t="s">
        <v>580</v>
      </c>
      <c r="R600" s="29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s="3" customFormat="1" ht="19.5" customHeight="1">
      <c r="A601" s="10">
        <f t="shared" si="69"/>
        <v>597</v>
      </c>
      <c r="B601" s="11" t="s">
        <v>356</v>
      </c>
      <c r="C601" s="12" t="s">
        <v>346</v>
      </c>
      <c r="D601" s="13" t="s">
        <v>185</v>
      </c>
      <c r="E601" s="12"/>
      <c r="F601" s="12"/>
      <c r="G601" s="12"/>
      <c r="H601" s="2"/>
      <c r="I601" s="12">
        <v>9356400</v>
      </c>
      <c r="J601" s="15">
        <v>686</v>
      </c>
      <c r="K601" s="12"/>
      <c r="L601" s="16"/>
      <c r="M601" s="12"/>
      <c r="N601" s="12"/>
      <c r="O601" s="54">
        <f t="shared" si="68"/>
        <v>9356400</v>
      </c>
      <c r="P601" s="17" t="s">
        <v>580</v>
      </c>
      <c r="R601" s="29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s="3" customFormat="1" ht="19.5" customHeight="1">
      <c r="A602" s="10">
        <f t="shared" si="69"/>
        <v>598</v>
      </c>
      <c r="B602" s="11" t="s">
        <v>448</v>
      </c>
      <c r="C602" s="12" t="s">
        <v>449</v>
      </c>
      <c r="D602" s="13" t="s">
        <v>183</v>
      </c>
      <c r="E602" s="12"/>
      <c r="F602" s="12"/>
      <c r="G602" s="12">
        <f>TRUNC(141400/100,0)</f>
        <v>1414</v>
      </c>
      <c r="H602" s="2">
        <v>1157</v>
      </c>
      <c r="I602" s="12"/>
      <c r="J602" s="15">
        <v>1474</v>
      </c>
      <c r="K602" s="12">
        <f>TRUNC(141400/100,0)</f>
        <v>1414</v>
      </c>
      <c r="L602" s="16">
        <v>1420</v>
      </c>
      <c r="M602" s="12"/>
      <c r="N602" s="12"/>
      <c r="O602" s="54">
        <f t="shared" ref="O602:O629" si="70">MIN(M602,K602,I602,G602,E602)</f>
        <v>1414</v>
      </c>
      <c r="P602" s="17" t="s">
        <v>524</v>
      </c>
      <c r="R602" s="29"/>
      <c r="S602" s="33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s="3" customFormat="1" ht="19.5" customHeight="1">
      <c r="A603" s="10">
        <f t="shared" si="69"/>
        <v>599</v>
      </c>
      <c r="B603" s="11" t="s">
        <v>450</v>
      </c>
      <c r="C603" s="12" t="s">
        <v>451</v>
      </c>
      <c r="D603" s="13" t="s">
        <v>200</v>
      </c>
      <c r="E603" s="12"/>
      <c r="F603" s="12"/>
      <c r="G603" s="14">
        <f>TRUNC(113600/18,0)</f>
        <v>6311</v>
      </c>
      <c r="H603" s="2">
        <v>466</v>
      </c>
      <c r="I603" s="14">
        <f>TRUNC(122073/18,0)</f>
        <v>6781</v>
      </c>
      <c r="J603" s="15">
        <v>509</v>
      </c>
      <c r="K603" s="14">
        <f>TRUNC(122073/18,0)</f>
        <v>6781</v>
      </c>
      <c r="L603" s="16">
        <v>591</v>
      </c>
      <c r="M603" s="12"/>
      <c r="N603" s="12"/>
      <c r="O603" s="54">
        <f t="shared" si="70"/>
        <v>6311</v>
      </c>
      <c r="P603" s="17"/>
      <c r="R603" s="29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s="3" customFormat="1" ht="19.5" customHeight="1">
      <c r="A604" s="10">
        <f t="shared" si="69"/>
        <v>600</v>
      </c>
      <c r="B604" s="11" t="s">
        <v>455</v>
      </c>
      <c r="C604" s="12" t="s">
        <v>575</v>
      </c>
      <c r="D604" s="13" t="s">
        <v>456</v>
      </c>
      <c r="E604" s="12"/>
      <c r="F604" s="12"/>
      <c r="G604" s="12">
        <v>590000</v>
      </c>
      <c r="H604" s="2">
        <v>752</v>
      </c>
      <c r="I604" s="12">
        <v>750000</v>
      </c>
      <c r="J604" s="15">
        <v>1407</v>
      </c>
      <c r="K604" s="12">
        <v>590000</v>
      </c>
      <c r="L604" s="16">
        <v>963</v>
      </c>
      <c r="M604" s="12"/>
      <c r="N604" s="12"/>
      <c r="O604" s="54">
        <f t="shared" si="70"/>
        <v>590000</v>
      </c>
      <c r="P604" s="17"/>
      <c r="R604" s="29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s="3" customFormat="1" ht="19.5" customHeight="1">
      <c r="A605" s="10">
        <f t="shared" si="69"/>
        <v>601</v>
      </c>
      <c r="B605" s="11" t="s">
        <v>457</v>
      </c>
      <c r="C605" s="12" t="s">
        <v>458</v>
      </c>
      <c r="D605" s="13" t="s">
        <v>459</v>
      </c>
      <c r="E605" s="12"/>
      <c r="F605" s="12"/>
      <c r="G605" s="12">
        <v>38170</v>
      </c>
      <c r="H605" s="2">
        <v>84</v>
      </c>
      <c r="I605" s="12">
        <v>37800</v>
      </c>
      <c r="J605" s="15">
        <v>88</v>
      </c>
      <c r="K605" s="12">
        <v>31500</v>
      </c>
      <c r="L605" s="16">
        <v>107</v>
      </c>
      <c r="M605" s="12"/>
      <c r="N605" s="12"/>
      <c r="O605" s="54">
        <f t="shared" si="70"/>
        <v>31500</v>
      </c>
      <c r="P605" s="17"/>
      <c r="R605" s="29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s="3" customFormat="1" ht="19.5" customHeight="1">
      <c r="A606" s="10">
        <f t="shared" si="69"/>
        <v>602</v>
      </c>
      <c r="B606" s="11" t="s">
        <v>460</v>
      </c>
      <c r="C606" s="12" t="s">
        <v>816</v>
      </c>
      <c r="D606" s="13" t="s">
        <v>459</v>
      </c>
      <c r="E606" s="12"/>
      <c r="F606" s="12"/>
      <c r="G606" s="12">
        <v>24240</v>
      </c>
      <c r="H606" s="2">
        <v>84</v>
      </c>
      <c r="I606" s="12">
        <v>24000</v>
      </c>
      <c r="J606" s="15">
        <v>88</v>
      </c>
      <c r="K606" s="12"/>
      <c r="L606" s="16">
        <v>107</v>
      </c>
      <c r="M606" s="12"/>
      <c r="N606" s="12"/>
      <c r="O606" s="54">
        <f t="shared" si="70"/>
        <v>24000</v>
      </c>
      <c r="P606" s="17"/>
      <c r="R606" s="29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s="3" customFormat="1" ht="19.5" customHeight="1">
      <c r="A607" s="10">
        <f t="shared" si="69"/>
        <v>603</v>
      </c>
      <c r="B607" s="11" t="s">
        <v>466</v>
      </c>
      <c r="C607" s="12" t="s">
        <v>817</v>
      </c>
      <c r="D607" s="13" t="s">
        <v>459</v>
      </c>
      <c r="E607" s="12"/>
      <c r="F607" s="12"/>
      <c r="G607" s="12">
        <v>29690</v>
      </c>
      <c r="H607" s="2">
        <v>84</v>
      </c>
      <c r="I607" s="12">
        <v>29400</v>
      </c>
      <c r="J607" s="15">
        <v>88</v>
      </c>
      <c r="K607" s="12">
        <v>21500</v>
      </c>
      <c r="L607" s="16">
        <v>107</v>
      </c>
      <c r="M607" s="12"/>
      <c r="N607" s="12"/>
      <c r="O607" s="54">
        <f t="shared" si="70"/>
        <v>21500</v>
      </c>
      <c r="P607" s="17"/>
      <c r="R607" s="29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s="3" customFormat="1" ht="19.5" customHeight="1">
      <c r="A608" s="10">
        <f t="shared" si="69"/>
        <v>604</v>
      </c>
      <c r="B608" s="11" t="s">
        <v>467</v>
      </c>
      <c r="C608" s="12" t="s">
        <v>468</v>
      </c>
      <c r="D608" s="13" t="s">
        <v>459</v>
      </c>
      <c r="E608" s="12"/>
      <c r="F608" s="12"/>
      <c r="G608" s="12">
        <v>26660</v>
      </c>
      <c r="H608" s="2">
        <v>84</v>
      </c>
      <c r="I608" s="12">
        <v>26400</v>
      </c>
      <c r="J608" s="15">
        <v>88</v>
      </c>
      <c r="K608" s="12">
        <v>18500</v>
      </c>
      <c r="L608" s="16">
        <v>107</v>
      </c>
      <c r="M608" s="12"/>
      <c r="N608" s="12"/>
      <c r="O608" s="54">
        <f t="shared" si="70"/>
        <v>18500</v>
      </c>
      <c r="P608" s="17"/>
      <c r="R608" s="29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s="3" customFormat="1" ht="19.5" customHeight="1">
      <c r="A609" s="10">
        <f t="shared" si="69"/>
        <v>605</v>
      </c>
      <c r="B609" s="11" t="s">
        <v>457</v>
      </c>
      <c r="C609" s="12" t="s">
        <v>458</v>
      </c>
      <c r="D609" s="13" t="s">
        <v>459</v>
      </c>
      <c r="E609" s="12"/>
      <c r="F609" s="12"/>
      <c r="G609" s="12">
        <v>38170</v>
      </c>
      <c r="H609" s="2">
        <v>84</v>
      </c>
      <c r="I609" s="12">
        <v>37800</v>
      </c>
      <c r="J609" s="15">
        <v>88</v>
      </c>
      <c r="K609" s="12">
        <v>31500</v>
      </c>
      <c r="L609" s="16">
        <v>107</v>
      </c>
      <c r="M609" s="12"/>
      <c r="N609" s="12"/>
      <c r="O609" s="54">
        <f t="shared" si="70"/>
        <v>31500</v>
      </c>
      <c r="P609" s="17"/>
      <c r="R609" s="29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s="3" customFormat="1" ht="19.5" customHeight="1">
      <c r="A610" s="10">
        <f t="shared" si="69"/>
        <v>606</v>
      </c>
      <c r="B610" s="11" t="s">
        <v>461</v>
      </c>
      <c r="C610" s="12"/>
      <c r="D610" s="13" t="s">
        <v>462</v>
      </c>
      <c r="E610" s="12"/>
      <c r="F610" s="12"/>
      <c r="G610" s="12">
        <v>68</v>
      </c>
      <c r="H610" s="2">
        <v>86</v>
      </c>
      <c r="I610" s="12"/>
      <c r="J610" s="15"/>
      <c r="K610" s="12">
        <f>(76+60)/2</f>
        <v>68</v>
      </c>
      <c r="L610" s="16">
        <v>110</v>
      </c>
      <c r="M610" s="12"/>
      <c r="N610" s="12"/>
      <c r="O610" s="54">
        <f t="shared" si="70"/>
        <v>68</v>
      </c>
      <c r="P610" s="17" t="s">
        <v>558</v>
      </c>
      <c r="R610" s="29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s="3" customFormat="1" ht="19.5" customHeight="1">
      <c r="A611" s="10">
        <f t="shared" si="69"/>
        <v>607</v>
      </c>
      <c r="B611" s="11" t="s">
        <v>463</v>
      </c>
      <c r="C611" s="12" t="s">
        <v>464</v>
      </c>
      <c r="D611" s="13" t="s">
        <v>462</v>
      </c>
      <c r="E611" s="12"/>
      <c r="F611" s="12"/>
      <c r="G611" s="12">
        <v>140</v>
      </c>
      <c r="H611" s="2">
        <v>86</v>
      </c>
      <c r="I611" s="12"/>
      <c r="J611" s="15"/>
      <c r="K611" s="12">
        <v>140</v>
      </c>
      <c r="L611" s="16">
        <v>110</v>
      </c>
      <c r="M611" s="12"/>
      <c r="N611" s="12"/>
      <c r="O611" s="54">
        <f t="shared" si="70"/>
        <v>140</v>
      </c>
      <c r="P611" s="17"/>
      <c r="R611" s="29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s="3" customFormat="1" ht="19.5" customHeight="1">
      <c r="A612" s="10">
        <f t="shared" si="69"/>
        <v>608</v>
      </c>
      <c r="B612" s="11" t="s">
        <v>563</v>
      </c>
      <c r="C612" s="12" t="s">
        <v>465</v>
      </c>
      <c r="D612" s="13" t="s">
        <v>462</v>
      </c>
      <c r="E612" s="12"/>
      <c r="F612" s="12"/>
      <c r="G612" s="12">
        <v>185</v>
      </c>
      <c r="H612" s="2">
        <v>86</v>
      </c>
      <c r="I612" s="12"/>
      <c r="J612" s="15"/>
      <c r="K612" s="12">
        <v>185</v>
      </c>
      <c r="L612" s="16">
        <v>110</v>
      </c>
      <c r="M612" s="12"/>
      <c r="N612" s="12"/>
      <c r="O612" s="54">
        <f t="shared" si="70"/>
        <v>185</v>
      </c>
      <c r="P612" s="17" t="s">
        <v>559</v>
      </c>
      <c r="R612" s="29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s="3" customFormat="1" ht="19.5" customHeight="1">
      <c r="A613" s="10">
        <f t="shared" si="69"/>
        <v>609</v>
      </c>
      <c r="B613" s="11" t="s">
        <v>564</v>
      </c>
      <c r="C613" s="12" t="s">
        <v>565</v>
      </c>
      <c r="D613" s="13" t="s">
        <v>566</v>
      </c>
      <c r="E613" s="12"/>
      <c r="F613" s="12"/>
      <c r="G613" s="12">
        <v>1500</v>
      </c>
      <c r="H613" s="2">
        <v>86</v>
      </c>
      <c r="I613" s="12">
        <v>2700</v>
      </c>
      <c r="J613" s="15">
        <v>88</v>
      </c>
      <c r="K613" s="12">
        <v>1500</v>
      </c>
      <c r="L613" s="16">
        <v>110</v>
      </c>
      <c r="M613" s="12"/>
      <c r="N613" s="12"/>
      <c r="O613" s="54">
        <f t="shared" si="70"/>
        <v>1500</v>
      </c>
      <c r="P613" s="17"/>
      <c r="R613" s="29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s="3" customFormat="1" ht="19.5" customHeight="1">
      <c r="A614" s="10">
        <f t="shared" si="69"/>
        <v>610</v>
      </c>
      <c r="B614" s="11" t="s">
        <v>469</v>
      </c>
      <c r="C614" s="12"/>
      <c r="D614" s="13" t="s">
        <v>462</v>
      </c>
      <c r="E614" s="12"/>
      <c r="F614" s="12"/>
      <c r="G614" s="12"/>
      <c r="H614" s="2"/>
      <c r="I614" s="12"/>
      <c r="J614" s="15"/>
      <c r="K614" s="12"/>
      <c r="L614" s="16">
        <v>110</v>
      </c>
      <c r="M614" s="12"/>
      <c r="N614" s="12"/>
      <c r="O614" s="54">
        <f t="shared" si="70"/>
        <v>0</v>
      </c>
      <c r="P614" s="17" t="s">
        <v>560</v>
      </c>
      <c r="R614" s="29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s="3" customFormat="1" ht="19.5" customHeight="1">
      <c r="A615" s="10">
        <f t="shared" si="69"/>
        <v>611</v>
      </c>
      <c r="B615" s="11" t="s">
        <v>562</v>
      </c>
      <c r="C615" s="12" t="s">
        <v>561</v>
      </c>
      <c r="D615" s="13" t="s">
        <v>456</v>
      </c>
      <c r="E615" s="12"/>
      <c r="F615" s="12"/>
      <c r="G615" s="12">
        <v>450</v>
      </c>
      <c r="H615" s="2">
        <v>86</v>
      </c>
      <c r="I615" s="12"/>
      <c r="J615" s="15"/>
      <c r="K615" s="12">
        <v>450</v>
      </c>
      <c r="L615" s="16">
        <v>110</v>
      </c>
      <c r="M615" s="12"/>
      <c r="N615" s="12"/>
      <c r="O615" s="54">
        <f t="shared" si="70"/>
        <v>450</v>
      </c>
      <c r="P615" s="17"/>
      <c r="R615" s="29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s="3" customFormat="1" ht="19.5" customHeight="1">
      <c r="A616" s="10">
        <f t="shared" si="69"/>
        <v>612</v>
      </c>
      <c r="B616" s="11" t="s">
        <v>577</v>
      </c>
      <c r="C616" s="12" t="s">
        <v>578</v>
      </c>
      <c r="D616" s="13" t="s">
        <v>579</v>
      </c>
      <c r="E616" s="12"/>
      <c r="F616" s="12"/>
      <c r="G616" s="12">
        <f>TRUNC(30000/25,0)</f>
        <v>1200</v>
      </c>
      <c r="H616" s="2">
        <v>65</v>
      </c>
      <c r="I616" s="12">
        <f>TRUNC(30000/25,0)</f>
        <v>1200</v>
      </c>
      <c r="J616" s="15">
        <v>62</v>
      </c>
      <c r="K616" s="12">
        <f>TRUNC(30000/25,0)</f>
        <v>1200</v>
      </c>
      <c r="L616" s="16">
        <v>70</v>
      </c>
      <c r="M616" s="12"/>
      <c r="N616" s="12"/>
      <c r="O616" s="54">
        <f t="shared" si="70"/>
        <v>1200</v>
      </c>
      <c r="P616" s="17"/>
      <c r="R616" s="29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s="3" customFormat="1" ht="19.5" customHeight="1">
      <c r="A617" s="10">
        <f t="shared" si="69"/>
        <v>613</v>
      </c>
      <c r="B617" s="11" t="s">
        <v>791</v>
      </c>
      <c r="C617" s="12" t="s">
        <v>766</v>
      </c>
      <c r="D617" s="13" t="s">
        <v>588</v>
      </c>
      <c r="E617" s="12"/>
      <c r="F617" s="12"/>
      <c r="G617" s="12"/>
      <c r="H617" s="2"/>
      <c r="I617" s="12"/>
      <c r="J617" s="15"/>
      <c r="K617" s="12"/>
      <c r="L617" s="16"/>
      <c r="M617" s="12">
        <v>148500</v>
      </c>
      <c r="N617" s="12"/>
      <c r="O617" s="54">
        <f t="shared" si="70"/>
        <v>148500</v>
      </c>
      <c r="P617" s="17" t="s">
        <v>792</v>
      </c>
      <c r="R617" s="29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s="3" customFormat="1" ht="19.5" customHeight="1">
      <c r="A618" s="10">
        <f t="shared" si="69"/>
        <v>614</v>
      </c>
      <c r="B618" s="11" t="s">
        <v>600</v>
      </c>
      <c r="C618" s="12" t="s">
        <v>601</v>
      </c>
      <c r="D618" s="13" t="s">
        <v>602</v>
      </c>
      <c r="E618" s="12"/>
      <c r="F618" s="12"/>
      <c r="G618" s="12"/>
      <c r="H618" s="2"/>
      <c r="I618" s="12"/>
      <c r="J618" s="15"/>
      <c r="K618" s="12"/>
      <c r="L618" s="16"/>
      <c r="M618" s="12">
        <v>203500</v>
      </c>
      <c r="N618" s="12"/>
      <c r="O618" s="54">
        <f t="shared" si="70"/>
        <v>203500</v>
      </c>
      <c r="P618" s="17" t="s">
        <v>823</v>
      </c>
      <c r="R618" s="29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s="3" customFormat="1" ht="19.5" customHeight="1">
      <c r="A619" s="10">
        <f t="shared" si="69"/>
        <v>615</v>
      </c>
      <c r="B619" s="11" t="s">
        <v>742</v>
      </c>
      <c r="C619" s="12" t="s">
        <v>607</v>
      </c>
      <c r="D619" s="13" t="s">
        <v>608</v>
      </c>
      <c r="E619" s="12"/>
      <c r="F619" s="12"/>
      <c r="G619" s="12">
        <f>36300/330</f>
        <v>110</v>
      </c>
      <c r="H619" s="2">
        <v>54</v>
      </c>
      <c r="I619" s="12">
        <f>15000/360</f>
        <v>41.666666666666664</v>
      </c>
      <c r="J619" s="15">
        <v>47</v>
      </c>
      <c r="K619" s="12">
        <f>38000/390</f>
        <v>97.435897435897431</v>
      </c>
      <c r="L619" s="16">
        <v>53</v>
      </c>
      <c r="M619" s="12"/>
      <c r="N619" s="12"/>
      <c r="O619" s="54">
        <v>97</v>
      </c>
      <c r="P619" s="17" t="s">
        <v>807</v>
      </c>
      <c r="R619" s="29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s="3" customFormat="1" ht="19.5" customHeight="1">
      <c r="A620" s="10">
        <f t="shared" si="69"/>
        <v>616</v>
      </c>
      <c r="B620" s="11" t="s">
        <v>609</v>
      </c>
      <c r="C620" s="12" t="s">
        <v>611</v>
      </c>
      <c r="D620" s="13" t="s">
        <v>610</v>
      </c>
      <c r="E620" s="12"/>
      <c r="F620" s="12"/>
      <c r="G620" s="12">
        <v>2700</v>
      </c>
      <c r="H620" s="2">
        <v>54</v>
      </c>
      <c r="I620" s="12">
        <v>2150</v>
      </c>
      <c r="J620" s="15">
        <v>47</v>
      </c>
      <c r="K620" s="12">
        <v>1800</v>
      </c>
      <c r="L620" s="16">
        <v>53</v>
      </c>
      <c r="M620" s="12"/>
      <c r="N620" s="12"/>
      <c r="O620" s="54">
        <f t="shared" si="70"/>
        <v>1800</v>
      </c>
      <c r="P620" s="17" t="s">
        <v>807</v>
      </c>
      <c r="R620" s="29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s="3" customFormat="1" ht="19.5" customHeight="1">
      <c r="A621" s="10">
        <f t="shared" si="69"/>
        <v>617</v>
      </c>
      <c r="B621" s="11" t="s">
        <v>663</v>
      </c>
      <c r="C621" s="12" t="s">
        <v>664</v>
      </c>
      <c r="D621" s="13" t="s">
        <v>666</v>
      </c>
      <c r="E621" s="12"/>
      <c r="F621" s="12"/>
      <c r="G621" s="12"/>
      <c r="H621" s="2"/>
      <c r="I621" s="12">
        <v>472000</v>
      </c>
      <c r="J621" s="15">
        <v>1331</v>
      </c>
      <c r="K621" s="12">
        <v>210000</v>
      </c>
      <c r="L621" s="16">
        <v>1222</v>
      </c>
      <c r="M621" s="12"/>
      <c r="N621" s="12"/>
      <c r="O621" s="55">
        <f t="shared" si="70"/>
        <v>210000</v>
      </c>
      <c r="P621" s="17"/>
      <c r="R621" s="29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s="3" customFormat="1" ht="19.5" customHeight="1">
      <c r="A622" s="10">
        <f t="shared" si="69"/>
        <v>618</v>
      </c>
      <c r="B622" s="11" t="s">
        <v>665</v>
      </c>
      <c r="C622" s="12"/>
      <c r="D622" s="13" t="s">
        <v>667</v>
      </c>
      <c r="E622" s="12"/>
      <c r="F622" s="12"/>
      <c r="G622" s="12">
        <v>787000</v>
      </c>
      <c r="H622" s="2">
        <v>1163</v>
      </c>
      <c r="I622" s="12">
        <v>644000</v>
      </c>
      <c r="J622" s="15">
        <v>1112</v>
      </c>
      <c r="K622" s="12">
        <v>1056000</v>
      </c>
      <c r="L622" s="16">
        <v>1412</v>
      </c>
      <c r="M622" s="12"/>
      <c r="N622" s="12"/>
      <c r="O622" s="55">
        <f t="shared" si="70"/>
        <v>644000</v>
      </c>
      <c r="P622" s="17"/>
      <c r="R622" s="29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s="3" customFormat="1" ht="19.5" customHeight="1">
      <c r="A623" s="10">
        <f t="shared" si="69"/>
        <v>619</v>
      </c>
      <c r="B623" s="11" t="s">
        <v>668</v>
      </c>
      <c r="C623" s="12" t="s">
        <v>793</v>
      </c>
      <c r="D623" s="13" t="s">
        <v>667</v>
      </c>
      <c r="E623" s="12"/>
      <c r="F623" s="12"/>
      <c r="G623" s="12"/>
      <c r="H623" s="2"/>
      <c r="I623" s="12"/>
      <c r="J623" s="15"/>
      <c r="K623" s="12"/>
      <c r="L623" s="16"/>
      <c r="M623" s="12">
        <v>2657800</v>
      </c>
      <c r="N623" s="12"/>
      <c r="O623" s="55">
        <f t="shared" si="70"/>
        <v>2657800</v>
      </c>
      <c r="P623" s="17" t="s">
        <v>555</v>
      </c>
      <c r="R623" s="29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s="3" customFormat="1" ht="19.5" customHeight="1">
      <c r="A624" s="10">
        <f t="shared" si="69"/>
        <v>620</v>
      </c>
      <c r="B624" s="11" t="s">
        <v>825</v>
      </c>
      <c r="C624" s="12" t="s">
        <v>826</v>
      </c>
      <c r="D624" s="13" t="s">
        <v>97</v>
      </c>
      <c r="E624" s="12"/>
      <c r="F624" s="12"/>
      <c r="G624" s="12"/>
      <c r="H624" s="2"/>
      <c r="I624" s="12"/>
      <c r="J624" s="15"/>
      <c r="K624" s="12"/>
      <c r="L624" s="16"/>
      <c r="M624" s="12">
        <v>5999000</v>
      </c>
      <c r="N624" s="12"/>
      <c r="O624" s="55">
        <f t="shared" si="70"/>
        <v>5999000</v>
      </c>
      <c r="P624" s="17" t="s">
        <v>827</v>
      </c>
      <c r="R624" s="29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s="3" customFormat="1" ht="19.5" customHeight="1">
      <c r="A625" s="10">
        <f t="shared" si="69"/>
        <v>621</v>
      </c>
      <c r="B625" s="11" t="s">
        <v>669</v>
      </c>
      <c r="C625" s="12" t="s">
        <v>670</v>
      </c>
      <c r="D625" s="13" t="s">
        <v>667</v>
      </c>
      <c r="E625" s="12"/>
      <c r="F625" s="12"/>
      <c r="G625" s="12"/>
      <c r="H625" s="2"/>
      <c r="I625" s="12"/>
      <c r="J625" s="15"/>
      <c r="K625" s="12"/>
      <c r="L625" s="16">
        <v>1353</v>
      </c>
      <c r="M625" s="12">
        <v>3130010</v>
      </c>
      <c r="N625" s="12"/>
      <c r="O625" s="55">
        <f t="shared" si="70"/>
        <v>3130010</v>
      </c>
      <c r="P625" s="17" t="s">
        <v>794</v>
      </c>
      <c r="R625" s="29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s="3" customFormat="1" ht="19.5" customHeight="1">
      <c r="A626" s="10">
        <f t="shared" si="69"/>
        <v>622</v>
      </c>
      <c r="B626" s="11" t="s">
        <v>671</v>
      </c>
      <c r="C626" s="12" t="s">
        <v>672</v>
      </c>
      <c r="D626" s="13" t="s">
        <v>673</v>
      </c>
      <c r="E626" s="12"/>
      <c r="F626" s="12"/>
      <c r="G626" s="12"/>
      <c r="H626" s="2">
        <v>1109</v>
      </c>
      <c r="I626" s="12"/>
      <c r="J626" s="15">
        <v>1064</v>
      </c>
      <c r="K626" s="12"/>
      <c r="L626" s="16">
        <v>1321</v>
      </c>
      <c r="M626" s="12">
        <v>21220000</v>
      </c>
      <c r="N626" s="12"/>
      <c r="O626" s="55">
        <f t="shared" si="70"/>
        <v>21220000</v>
      </c>
      <c r="P626" s="17"/>
      <c r="R626" s="29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s="3" customFormat="1" ht="19.5" customHeight="1">
      <c r="A627" s="10">
        <f t="shared" si="69"/>
        <v>623</v>
      </c>
      <c r="B627" s="11" t="s">
        <v>674</v>
      </c>
      <c r="C627" s="12" t="s">
        <v>675</v>
      </c>
      <c r="D627" s="13" t="s">
        <v>673</v>
      </c>
      <c r="E627" s="12"/>
      <c r="F627" s="12"/>
      <c r="G627" s="12">
        <v>50840000</v>
      </c>
      <c r="H627" s="2">
        <v>1109</v>
      </c>
      <c r="I627" s="12">
        <v>50840000</v>
      </c>
      <c r="J627" s="15">
        <v>1064</v>
      </c>
      <c r="K627" s="12"/>
      <c r="L627" s="16"/>
      <c r="M627" s="12">
        <v>50840000</v>
      </c>
      <c r="N627" s="12"/>
      <c r="O627" s="55">
        <f>M627</f>
        <v>50840000</v>
      </c>
      <c r="P627" s="17"/>
      <c r="R627" s="29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s="3" customFormat="1" ht="19.5" customHeight="1">
      <c r="A628" s="10">
        <f t="shared" si="69"/>
        <v>624</v>
      </c>
      <c r="B628" s="43" t="s">
        <v>674</v>
      </c>
      <c r="C628" s="44" t="s">
        <v>764</v>
      </c>
      <c r="D628" s="45" t="s">
        <v>673</v>
      </c>
      <c r="E628" s="44"/>
      <c r="F628" s="44"/>
      <c r="G628" s="12">
        <v>58200000</v>
      </c>
      <c r="H628" s="2">
        <v>1109</v>
      </c>
      <c r="I628" s="12">
        <v>58200000</v>
      </c>
      <c r="J628" s="15">
        <v>1064</v>
      </c>
      <c r="K628" s="44"/>
      <c r="L628" s="47"/>
      <c r="M628" s="44">
        <v>58200000</v>
      </c>
      <c r="N628" s="44"/>
      <c r="O628" s="55">
        <f t="shared" si="70"/>
        <v>58200000</v>
      </c>
      <c r="P628" s="48"/>
      <c r="R628" s="29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s="3" customFormat="1" ht="19.5" customHeight="1">
      <c r="A629" s="10">
        <f t="shared" si="69"/>
        <v>625</v>
      </c>
      <c r="B629" s="43" t="s">
        <v>676</v>
      </c>
      <c r="C629" s="44" t="s">
        <v>677</v>
      </c>
      <c r="D629" s="45" t="s">
        <v>673</v>
      </c>
      <c r="E629" s="44"/>
      <c r="F629" s="44"/>
      <c r="G629" s="44"/>
      <c r="H629" s="2"/>
      <c r="I629" s="44"/>
      <c r="J629" s="46"/>
      <c r="K629" s="44"/>
      <c r="L629" s="47"/>
      <c r="M629" s="44">
        <v>28750000</v>
      </c>
      <c r="N629" s="44"/>
      <c r="O629" s="55">
        <f t="shared" si="70"/>
        <v>28750000</v>
      </c>
      <c r="P629" s="48"/>
      <c r="R629" s="29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s="3" customFormat="1" ht="19.5" customHeight="1">
      <c r="A630" s="10">
        <f t="shared" si="69"/>
        <v>626</v>
      </c>
      <c r="B630" s="43" t="s">
        <v>678</v>
      </c>
      <c r="C630" s="44"/>
      <c r="D630" s="45" t="s">
        <v>679</v>
      </c>
      <c r="E630" s="44"/>
      <c r="F630" s="44"/>
      <c r="G630" s="12">
        <v>36000000</v>
      </c>
      <c r="H630" s="2">
        <v>1138</v>
      </c>
      <c r="I630" s="44">
        <v>40000000</v>
      </c>
      <c r="J630" s="46">
        <v>1084</v>
      </c>
      <c r="K630" s="44"/>
      <c r="L630" s="47"/>
      <c r="M630" s="44"/>
      <c r="N630" s="44"/>
      <c r="O630" s="55">
        <f>I630</f>
        <v>40000000</v>
      </c>
      <c r="P630" s="48"/>
      <c r="R630" s="29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s="3" customFormat="1" ht="19.5" customHeight="1">
      <c r="A631" s="10">
        <f t="shared" si="69"/>
        <v>627</v>
      </c>
      <c r="B631" s="43" t="s">
        <v>680</v>
      </c>
      <c r="C631" s="44" t="s">
        <v>681</v>
      </c>
      <c r="D631" s="45" t="s">
        <v>673</v>
      </c>
      <c r="E631" s="44"/>
      <c r="F631" s="44"/>
      <c r="G631" s="44"/>
      <c r="H631" s="2"/>
      <c r="I631" s="44"/>
      <c r="J631" s="46"/>
      <c r="K631" s="44"/>
      <c r="L631" s="47"/>
      <c r="M631" s="44">
        <v>4000000</v>
      </c>
      <c r="N631" s="44"/>
      <c r="O631" s="55">
        <f t="shared" ref="O631:O681" si="71">MIN(M631,K631,I631,G631,E631)</f>
        <v>4000000</v>
      </c>
      <c r="P631" s="48"/>
      <c r="R631" s="29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s="3" customFormat="1" ht="19.5" customHeight="1">
      <c r="A632" s="10">
        <f t="shared" si="69"/>
        <v>628</v>
      </c>
      <c r="B632" s="43" t="s">
        <v>682</v>
      </c>
      <c r="C632" s="44" t="s">
        <v>683</v>
      </c>
      <c r="D632" s="45"/>
      <c r="E632" s="44"/>
      <c r="F632" s="44"/>
      <c r="G632" s="44"/>
      <c r="H632" s="2"/>
      <c r="I632" s="44"/>
      <c r="J632" s="46"/>
      <c r="K632" s="44"/>
      <c r="L632" s="47"/>
      <c r="M632" s="44">
        <v>2000000</v>
      </c>
      <c r="N632" s="44"/>
      <c r="O632" s="55">
        <f t="shared" si="71"/>
        <v>2000000</v>
      </c>
      <c r="P632" s="48"/>
      <c r="R632" s="29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s="3" customFormat="1" ht="19.5" customHeight="1">
      <c r="A633" s="10">
        <f t="shared" si="69"/>
        <v>629</v>
      </c>
      <c r="B633" s="43" t="s">
        <v>710</v>
      </c>
      <c r="C633" s="44"/>
      <c r="D633" s="45"/>
      <c r="E633" s="44"/>
      <c r="F633" s="44"/>
      <c r="G633" s="44"/>
      <c r="H633" s="2"/>
      <c r="I633" s="44"/>
      <c r="J633" s="46"/>
      <c r="K633" s="44"/>
      <c r="L633" s="47"/>
      <c r="M633" s="44"/>
      <c r="N633" s="44"/>
      <c r="O633" s="55">
        <f t="shared" si="71"/>
        <v>0</v>
      </c>
      <c r="P633" s="48"/>
      <c r="R633" s="29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s="3" customFormat="1" ht="19.5" customHeight="1">
      <c r="A634" s="10">
        <f t="shared" si="69"/>
        <v>630</v>
      </c>
      <c r="B634" s="11" t="s">
        <v>747</v>
      </c>
      <c r="C634" s="12" t="s">
        <v>746</v>
      </c>
      <c r="D634" s="13" t="s">
        <v>65</v>
      </c>
      <c r="E634" s="12"/>
      <c r="F634" s="12"/>
      <c r="G634" s="12">
        <f>TRUNC(112700/50,0)</f>
        <v>2254</v>
      </c>
      <c r="H634" s="2">
        <v>1158</v>
      </c>
      <c r="I634" s="12">
        <f>TRUNC(188900/100,0)</f>
        <v>1889</v>
      </c>
      <c r="J634" s="2">
        <v>1474</v>
      </c>
      <c r="K634" s="12">
        <f>TRUNC(96800/50,0)</f>
        <v>1936</v>
      </c>
      <c r="L634" s="67">
        <v>1421</v>
      </c>
      <c r="M634" s="12"/>
      <c r="N634" s="12"/>
      <c r="O634" s="55">
        <f t="shared" si="71"/>
        <v>1889</v>
      </c>
      <c r="P634" s="17"/>
      <c r="R634" s="29"/>
      <c r="S634" s="33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s="3" customFormat="1" ht="19.5" customHeight="1">
      <c r="A635" s="10">
        <f t="shared" si="69"/>
        <v>631</v>
      </c>
      <c r="B635" s="11" t="s">
        <v>747</v>
      </c>
      <c r="C635" s="12" t="s">
        <v>161</v>
      </c>
      <c r="D635" s="13" t="s">
        <v>65</v>
      </c>
      <c r="E635" s="12"/>
      <c r="F635" s="12"/>
      <c r="G635" s="12">
        <f>TRUNC(246100/30,0)</f>
        <v>8203</v>
      </c>
      <c r="H635" s="2">
        <v>1158</v>
      </c>
      <c r="I635" s="12">
        <f>TRUNC(346800/100,0)</f>
        <v>3468</v>
      </c>
      <c r="J635" s="2">
        <v>1474</v>
      </c>
      <c r="K635" s="12">
        <f>TRUNC(222200/30,0)</f>
        <v>7406</v>
      </c>
      <c r="L635" s="67">
        <v>1421</v>
      </c>
      <c r="M635" s="12"/>
      <c r="N635" s="12"/>
      <c r="O635" s="55">
        <f t="shared" si="71"/>
        <v>3468</v>
      </c>
      <c r="P635" s="48"/>
      <c r="R635" s="29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s="3" customFormat="1" ht="19.5" customHeight="1">
      <c r="A636" s="10">
        <f t="shared" si="69"/>
        <v>632</v>
      </c>
      <c r="B636" s="43" t="s">
        <v>748</v>
      </c>
      <c r="C636" s="44" t="s">
        <v>749</v>
      </c>
      <c r="D636" s="45" t="s">
        <v>3</v>
      </c>
      <c r="E636" s="44"/>
      <c r="F636" s="44"/>
      <c r="G636" s="44"/>
      <c r="H636" s="2"/>
      <c r="I636" s="44">
        <v>17000</v>
      </c>
      <c r="J636" s="46">
        <v>234</v>
      </c>
      <c r="K636" s="44">
        <v>17000</v>
      </c>
      <c r="L636" s="67">
        <v>167</v>
      </c>
      <c r="M636" s="44"/>
      <c r="N636" s="44"/>
      <c r="O636" s="55">
        <f t="shared" si="71"/>
        <v>17000</v>
      </c>
      <c r="P636" s="48"/>
      <c r="R636" s="29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s="3" customFormat="1" ht="19.5" customHeight="1">
      <c r="A637" s="10">
        <f t="shared" si="69"/>
        <v>633</v>
      </c>
      <c r="B637" s="43" t="s">
        <v>750</v>
      </c>
      <c r="C637" s="44" t="s">
        <v>751</v>
      </c>
      <c r="D637" s="45" t="s">
        <v>3</v>
      </c>
      <c r="E637" s="44"/>
      <c r="F637" s="44"/>
      <c r="G637" s="44">
        <v>520000</v>
      </c>
      <c r="H637" s="2">
        <v>938</v>
      </c>
      <c r="I637" s="44">
        <v>700000</v>
      </c>
      <c r="J637" s="46">
        <v>234</v>
      </c>
      <c r="K637" s="44">
        <v>700000</v>
      </c>
      <c r="L637" s="47">
        <v>167</v>
      </c>
      <c r="M637" s="44"/>
      <c r="N637" s="44"/>
      <c r="O637" s="55">
        <f t="shared" si="71"/>
        <v>520000</v>
      </c>
      <c r="P637" s="48"/>
      <c r="R637" s="29"/>
      <c r="S637" s="4"/>
      <c r="T637" s="4"/>
      <c r="U637" s="4"/>
      <c r="V637" s="4"/>
      <c r="W637" s="4"/>
      <c r="X637" s="4"/>
      <c r="Y637" s="4"/>
      <c r="Z637" s="28"/>
      <c r="AA637" s="4"/>
      <c r="AB637" s="4"/>
      <c r="AC637" s="4"/>
      <c r="AD637" s="4"/>
    </row>
    <row r="638" spans="1:30" s="3" customFormat="1" ht="19.5" customHeight="1">
      <c r="A638" s="10">
        <f t="shared" si="69"/>
        <v>634</v>
      </c>
      <c r="B638" s="43" t="s">
        <v>768</v>
      </c>
      <c r="C638" s="44" t="s">
        <v>769</v>
      </c>
      <c r="D638" s="45" t="s">
        <v>53</v>
      </c>
      <c r="E638" s="44"/>
      <c r="F638" s="44"/>
      <c r="G638" s="44">
        <f>37000/100</f>
        <v>370</v>
      </c>
      <c r="H638" s="2">
        <v>1271</v>
      </c>
      <c r="I638" s="44">
        <f>40000/100</f>
        <v>400</v>
      </c>
      <c r="J638" s="46" t="s">
        <v>821</v>
      </c>
      <c r="K638" s="44"/>
      <c r="L638" s="47"/>
      <c r="M638" s="44"/>
      <c r="N638" s="44"/>
      <c r="O638" s="55">
        <f t="shared" si="71"/>
        <v>370</v>
      </c>
      <c r="P638" s="48"/>
      <c r="R638" s="29"/>
      <c r="S638" s="4"/>
      <c r="T638" s="4"/>
      <c r="U638" s="4"/>
      <c r="V638" s="4"/>
      <c r="W638" s="4"/>
      <c r="X638" s="4"/>
      <c r="Y638" s="4"/>
      <c r="Z638" s="28"/>
      <c r="AA638" s="4"/>
      <c r="AB638" s="4"/>
      <c r="AC638" s="4"/>
      <c r="AD638" s="4"/>
    </row>
    <row r="639" spans="1:30" s="3" customFormat="1" ht="19.5" customHeight="1">
      <c r="A639" s="10">
        <f t="shared" si="69"/>
        <v>635</v>
      </c>
      <c r="B639" s="11" t="s">
        <v>770</v>
      </c>
      <c r="C639" s="12" t="s">
        <v>771</v>
      </c>
      <c r="D639" s="13" t="s">
        <v>10</v>
      </c>
      <c r="E639" s="12"/>
      <c r="F639" s="12"/>
      <c r="G639" s="12"/>
      <c r="H639" s="2"/>
      <c r="I639" s="12"/>
      <c r="J639" s="15"/>
      <c r="K639" s="12"/>
      <c r="L639" s="16"/>
      <c r="M639" s="12">
        <v>4380000</v>
      </c>
      <c r="N639" s="12"/>
      <c r="O639" s="55">
        <f t="shared" si="71"/>
        <v>4380000</v>
      </c>
      <c r="P639" s="48" t="s">
        <v>765</v>
      </c>
      <c r="R639" s="29"/>
      <c r="S639" s="4"/>
      <c r="T639" s="4"/>
      <c r="U639" s="28"/>
      <c r="V639" s="28"/>
      <c r="W639" s="28"/>
      <c r="X639" s="28"/>
      <c r="Y639" s="28"/>
      <c r="Z639" s="28"/>
      <c r="AA639" s="4"/>
      <c r="AB639" s="4"/>
      <c r="AC639" s="4"/>
      <c r="AD639" s="4"/>
    </row>
    <row r="640" spans="1:30" s="3" customFormat="1" ht="19.5" customHeight="1">
      <c r="A640" s="10">
        <f t="shared" si="69"/>
        <v>636</v>
      </c>
      <c r="B640" s="43" t="s">
        <v>770</v>
      </c>
      <c r="C640" s="44" t="s">
        <v>772</v>
      </c>
      <c r="D640" s="45" t="s">
        <v>10</v>
      </c>
      <c r="E640" s="44"/>
      <c r="F640" s="44"/>
      <c r="G640" s="44"/>
      <c r="H640" s="2"/>
      <c r="I640" s="44"/>
      <c r="J640" s="46"/>
      <c r="K640" s="44"/>
      <c r="L640" s="47"/>
      <c r="M640" s="44">
        <v>4999800</v>
      </c>
      <c r="N640" s="44"/>
      <c r="O640" s="55">
        <f t="shared" si="71"/>
        <v>4999800</v>
      </c>
      <c r="P640" s="48" t="s">
        <v>765</v>
      </c>
      <c r="R640" s="29"/>
      <c r="S640" s="4"/>
      <c r="T640" s="4"/>
      <c r="U640" s="28"/>
      <c r="V640" s="28"/>
      <c r="W640" s="28"/>
      <c r="X640" s="28"/>
      <c r="Y640" s="28"/>
      <c r="Z640" s="28"/>
      <c r="AA640" s="4"/>
      <c r="AB640" s="4"/>
      <c r="AC640" s="4"/>
      <c r="AD640" s="4"/>
    </row>
    <row r="641" spans="1:30" s="3" customFormat="1" ht="19.5" customHeight="1">
      <c r="A641" s="10">
        <f t="shared" si="69"/>
        <v>637</v>
      </c>
      <c r="B641" s="43" t="s">
        <v>770</v>
      </c>
      <c r="C641" s="44" t="s">
        <v>773</v>
      </c>
      <c r="D641" s="45" t="s">
        <v>10</v>
      </c>
      <c r="E641" s="44"/>
      <c r="F641" s="44"/>
      <c r="G641" s="44"/>
      <c r="H641" s="52"/>
      <c r="I641" s="44"/>
      <c r="J641" s="46"/>
      <c r="K641" s="44"/>
      <c r="L641" s="47"/>
      <c r="M641" s="44">
        <v>6199800</v>
      </c>
      <c r="N641" s="44"/>
      <c r="O641" s="55">
        <f t="shared" si="71"/>
        <v>6199800</v>
      </c>
      <c r="P641" s="48" t="s">
        <v>765</v>
      </c>
      <c r="R641" s="29"/>
      <c r="S641" s="4"/>
      <c r="T641" s="4"/>
      <c r="U641" s="28"/>
      <c r="V641" s="28"/>
      <c r="W641" s="28"/>
      <c r="X641" s="28"/>
      <c r="Y641" s="28"/>
      <c r="Z641" s="28"/>
      <c r="AA641" s="4"/>
      <c r="AB641" s="4"/>
      <c r="AC641" s="4"/>
      <c r="AD641" s="4"/>
    </row>
    <row r="642" spans="1:30" s="3" customFormat="1" ht="19.5" customHeight="1">
      <c r="A642" s="10">
        <f t="shared" si="69"/>
        <v>638</v>
      </c>
      <c r="B642" s="43" t="s">
        <v>770</v>
      </c>
      <c r="C642" s="44" t="s">
        <v>774</v>
      </c>
      <c r="D642" s="45" t="s">
        <v>10</v>
      </c>
      <c r="E642" s="44"/>
      <c r="F642" s="44"/>
      <c r="G642" s="44"/>
      <c r="H642" s="52"/>
      <c r="I642" s="44"/>
      <c r="J642" s="46"/>
      <c r="K642" s="44"/>
      <c r="L642" s="47"/>
      <c r="M642" s="44">
        <v>11250000</v>
      </c>
      <c r="N642" s="44"/>
      <c r="O642" s="55">
        <f t="shared" si="71"/>
        <v>11250000</v>
      </c>
      <c r="P642" s="48" t="s">
        <v>765</v>
      </c>
      <c r="R642" s="29"/>
      <c r="S642" s="4"/>
      <c r="T642" s="4"/>
      <c r="U642" s="28"/>
      <c r="V642" s="28"/>
      <c r="W642" s="28"/>
      <c r="X642" s="28"/>
      <c r="Y642" s="28"/>
      <c r="Z642" s="28"/>
      <c r="AA642" s="4"/>
      <c r="AB642" s="4"/>
      <c r="AC642" s="4"/>
      <c r="AD642" s="4"/>
    </row>
    <row r="643" spans="1:30" s="3" customFormat="1" ht="19.5" customHeight="1">
      <c r="A643" s="10">
        <f t="shared" si="69"/>
        <v>639</v>
      </c>
      <c r="B643" s="43" t="s">
        <v>770</v>
      </c>
      <c r="C643" s="44" t="s">
        <v>775</v>
      </c>
      <c r="D643" s="45" t="s">
        <v>10</v>
      </c>
      <c r="E643" s="44"/>
      <c r="F643" s="44"/>
      <c r="G643" s="44"/>
      <c r="H643" s="52"/>
      <c r="I643" s="44"/>
      <c r="J643" s="46"/>
      <c r="K643" s="44"/>
      <c r="L643" s="47"/>
      <c r="M643" s="44">
        <v>16200000</v>
      </c>
      <c r="N643" s="44"/>
      <c r="O643" s="55">
        <f t="shared" si="71"/>
        <v>16200000</v>
      </c>
      <c r="P643" s="48" t="s">
        <v>765</v>
      </c>
      <c r="R643" s="29"/>
      <c r="S643" s="4"/>
      <c r="T643" s="4"/>
      <c r="U643" s="28"/>
      <c r="V643" s="28"/>
      <c r="W643" s="28"/>
      <c r="X643" s="28"/>
      <c r="Y643" s="28"/>
      <c r="Z643" s="28"/>
      <c r="AA643" s="4"/>
      <c r="AB643" s="4"/>
      <c r="AC643" s="4"/>
      <c r="AD643" s="4"/>
    </row>
    <row r="644" spans="1:30" s="3" customFormat="1" ht="19.5" customHeight="1">
      <c r="A644" s="10">
        <f t="shared" si="69"/>
        <v>640</v>
      </c>
      <c r="B644" s="43" t="s">
        <v>770</v>
      </c>
      <c r="C644" s="44" t="s">
        <v>776</v>
      </c>
      <c r="D644" s="45" t="s">
        <v>10</v>
      </c>
      <c r="E644" s="44"/>
      <c r="F644" s="44"/>
      <c r="G644" s="44"/>
      <c r="H644" s="52"/>
      <c r="I644" s="44"/>
      <c r="J644" s="46"/>
      <c r="K644" s="44"/>
      <c r="L644" s="47"/>
      <c r="M644" s="44">
        <v>17400000</v>
      </c>
      <c r="N644" s="44"/>
      <c r="O644" s="55">
        <f t="shared" si="71"/>
        <v>17400000</v>
      </c>
      <c r="P644" s="48" t="s">
        <v>765</v>
      </c>
      <c r="R644" s="29"/>
      <c r="S644" s="4"/>
      <c r="T644" s="4"/>
      <c r="U644" s="28"/>
      <c r="V644" s="28"/>
      <c r="W644" s="28"/>
      <c r="X644" s="28"/>
      <c r="Y644" s="28"/>
      <c r="Z644" s="28"/>
      <c r="AA644" s="4"/>
      <c r="AB644" s="4"/>
      <c r="AC644" s="4"/>
      <c r="AD644" s="4"/>
    </row>
    <row r="645" spans="1:30" s="3" customFormat="1" ht="19.5" customHeight="1">
      <c r="A645" s="10">
        <f t="shared" si="69"/>
        <v>641</v>
      </c>
      <c r="B645" s="43" t="s">
        <v>770</v>
      </c>
      <c r="C645" s="44" t="s">
        <v>777</v>
      </c>
      <c r="D645" s="45" t="s">
        <v>10</v>
      </c>
      <c r="E645" s="44"/>
      <c r="F645" s="44"/>
      <c r="G645" s="44"/>
      <c r="H645" s="52"/>
      <c r="I645" s="44"/>
      <c r="J645" s="46"/>
      <c r="K645" s="44"/>
      <c r="L645" s="47"/>
      <c r="M645" s="44">
        <v>30000000</v>
      </c>
      <c r="N645" s="44"/>
      <c r="O645" s="55">
        <f t="shared" si="71"/>
        <v>30000000</v>
      </c>
      <c r="P645" s="48" t="s">
        <v>765</v>
      </c>
      <c r="R645" s="29"/>
      <c r="S645" s="4"/>
      <c r="T645" s="4"/>
      <c r="U645" s="28"/>
      <c r="V645" s="28"/>
      <c r="W645" s="28"/>
      <c r="X645" s="28"/>
      <c r="Y645" s="28"/>
      <c r="Z645" s="28"/>
      <c r="AA645" s="4"/>
      <c r="AB645" s="4"/>
      <c r="AC645" s="4"/>
      <c r="AD645" s="4"/>
    </row>
    <row r="646" spans="1:30" s="3" customFormat="1" ht="19.5" customHeight="1">
      <c r="A646" s="10">
        <f t="shared" si="69"/>
        <v>642</v>
      </c>
      <c r="B646" s="43" t="s">
        <v>770</v>
      </c>
      <c r="C646" s="44" t="s">
        <v>778</v>
      </c>
      <c r="D646" s="45" t="s">
        <v>10</v>
      </c>
      <c r="E646" s="44"/>
      <c r="F646" s="44"/>
      <c r="G646" s="44"/>
      <c r="H646" s="52"/>
      <c r="I646" s="44"/>
      <c r="J646" s="46"/>
      <c r="K646" s="44"/>
      <c r="L646" s="47"/>
      <c r="M646" s="44">
        <v>30000000</v>
      </c>
      <c r="N646" s="44"/>
      <c r="O646" s="55">
        <f t="shared" si="71"/>
        <v>30000000</v>
      </c>
      <c r="P646" s="48" t="s">
        <v>765</v>
      </c>
      <c r="R646" s="29"/>
      <c r="S646" s="4"/>
      <c r="T646" s="4"/>
      <c r="U646" s="28"/>
      <c r="V646" s="28"/>
      <c r="W646" s="28"/>
      <c r="X646" s="28"/>
      <c r="Y646" s="28"/>
      <c r="Z646" s="28"/>
      <c r="AA646" s="4"/>
      <c r="AB646" s="4"/>
      <c r="AC646" s="4"/>
      <c r="AD646" s="4"/>
    </row>
    <row r="647" spans="1:30" s="3" customFormat="1" ht="19.5" customHeight="1">
      <c r="A647" s="10">
        <f t="shared" si="69"/>
        <v>643</v>
      </c>
      <c r="B647" s="43" t="s">
        <v>770</v>
      </c>
      <c r="C647" s="44" t="s">
        <v>779</v>
      </c>
      <c r="D647" s="45" t="s">
        <v>10</v>
      </c>
      <c r="E647" s="44"/>
      <c r="F647" s="44"/>
      <c r="G647" s="44"/>
      <c r="H647" s="52"/>
      <c r="I647" s="44"/>
      <c r="J647" s="46"/>
      <c r="K647" s="44"/>
      <c r="L647" s="47"/>
      <c r="M647" s="44">
        <v>30000000</v>
      </c>
      <c r="N647" s="44"/>
      <c r="O647" s="55">
        <f t="shared" si="71"/>
        <v>30000000</v>
      </c>
      <c r="P647" s="48" t="s">
        <v>765</v>
      </c>
      <c r="R647" s="29"/>
      <c r="S647" s="4"/>
      <c r="T647" s="4"/>
      <c r="U647" s="28"/>
      <c r="V647" s="28"/>
      <c r="W647" s="28"/>
      <c r="X647" s="28"/>
      <c r="Y647" s="28"/>
      <c r="Z647" s="28"/>
      <c r="AA647" s="4"/>
      <c r="AB647" s="4"/>
      <c r="AC647" s="4"/>
      <c r="AD647" s="4"/>
    </row>
    <row r="648" spans="1:30" s="3" customFormat="1" ht="19.5" customHeight="1">
      <c r="A648" s="10">
        <f t="shared" si="69"/>
        <v>644</v>
      </c>
      <c r="B648" s="43" t="s">
        <v>770</v>
      </c>
      <c r="C648" s="44" t="s">
        <v>830</v>
      </c>
      <c r="D648" s="45" t="s">
        <v>10</v>
      </c>
      <c r="E648" s="44"/>
      <c r="F648" s="44"/>
      <c r="G648" s="44"/>
      <c r="H648" s="52"/>
      <c r="I648" s="44"/>
      <c r="J648" s="46"/>
      <c r="K648" s="44"/>
      <c r="L648" s="47"/>
      <c r="M648" s="44">
        <v>30000000</v>
      </c>
      <c r="N648" s="44"/>
      <c r="O648" s="55">
        <f t="shared" ref="O648:O650" si="72">MIN(M648,K648,I648,G648,E648)</f>
        <v>30000000</v>
      </c>
      <c r="P648" s="48" t="s">
        <v>765</v>
      </c>
      <c r="R648" s="29"/>
      <c r="S648" s="4"/>
      <c r="T648" s="4"/>
      <c r="U648" s="28"/>
      <c r="V648" s="28"/>
      <c r="W648" s="28"/>
      <c r="X648" s="28"/>
      <c r="Y648" s="28"/>
      <c r="Z648" s="28"/>
      <c r="AA648" s="4"/>
      <c r="AB648" s="4"/>
      <c r="AC648" s="4"/>
      <c r="AD648" s="4"/>
    </row>
    <row r="649" spans="1:30" s="3" customFormat="1" ht="19.5" customHeight="1">
      <c r="A649" s="10">
        <f t="shared" si="69"/>
        <v>645</v>
      </c>
      <c r="B649" s="43" t="s">
        <v>770</v>
      </c>
      <c r="C649" s="44" t="s">
        <v>831</v>
      </c>
      <c r="D649" s="45" t="s">
        <v>10</v>
      </c>
      <c r="E649" s="44"/>
      <c r="F649" s="44"/>
      <c r="G649" s="44"/>
      <c r="H649" s="52"/>
      <c r="I649" s="44"/>
      <c r="J649" s="46"/>
      <c r="K649" s="44"/>
      <c r="L649" s="47"/>
      <c r="M649" s="44">
        <v>30000000</v>
      </c>
      <c r="N649" s="44"/>
      <c r="O649" s="55">
        <f t="shared" si="72"/>
        <v>30000000</v>
      </c>
      <c r="P649" s="48" t="s">
        <v>765</v>
      </c>
      <c r="R649" s="29"/>
      <c r="S649" s="4"/>
      <c r="T649" s="4"/>
      <c r="U649" s="28"/>
      <c r="V649" s="28"/>
      <c r="W649" s="28"/>
      <c r="X649" s="28"/>
      <c r="Y649" s="28"/>
      <c r="Z649" s="28"/>
      <c r="AA649" s="4"/>
      <c r="AB649" s="4"/>
      <c r="AC649" s="4"/>
      <c r="AD649" s="4"/>
    </row>
    <row r="650" spans="1:30" s="3" customFormat="1" ht="19.5" customHeight="1">
      <c r="A650" s="10">
        <f t="shared" si="69"/>
        <v>646</v>
      </c>
      <c r="B650" s="43" t="s">
        <v>770</v>
      </c>
      <c r="C650" s="44" t="s">
        <v>832</v>
      </c>
      <c r="D650" s="45" t="s">
        <v>10</v>
      </c>
      <c r="E650" s="44"/>
      <c r="F650" s="44"/>
      <c r="G650" s="44"/>
      <c r="H650" s="52"/>
      <c r="I650" s="44"/>
      <c r="J650" s="46"/>
      <c r="K650" s="44"/>
      <c r="L650" s="47"/>
      <c r="M650" s="44">
        <v>30000000</v>
      </c>
      <c r="N650" s="44"/>
      <c r="O650" s="55">
        <f t="shared" si="72"/>
        <v>30000000</v>
      </c>
      <c r="P650" s="48" t="s">
        <v>765</v>
      </c>
      <c r="R650" s="29"/>
      <c r="S650" s="4"/>
      <c r="T650" s="4"/>
      <c r="U650" s="28"/>
      <c r="V650" s="28"/>
      <c r="W650" s="28"/>
      <c r="X650" s="28"/>
      <c r="Y650" s="28"/>
      <c r="Z650" s="28"/>
      <c r="AA650" s="4"/>
      <c r="AB650" s="4"/>
      <c r="AC650" s="4"/>
      <c r="AD650" s="4"/>
    </row>
    <row r="651" spans="1:30" s="3" customFormat="1" ht="19.5" customHeight="1">
      <c r="A651" s="10">
        <f t="shared" si="69"/>
        <v>647</v>
      </c>
      <c r="B651" s="43" t="s">
        <v>780</v>
      </c>
      <c r="C651" s="44" t="s">
        <v>771</v>
      </c>
      <c r="D651" s="45" t="s">
        <v>10</v>
      </c>
      <c r="E651" s="44"/>
      <c r="F651" s="44"/>
      <c r="G651" s="44"/>
      <c r="H651" s="52"/>
      <c r="I651" s="44"/>
      <c r="J651" s="46"/>
      <c r="K651" s="44"/>
      <c r="L651" s="47"/>
      <c r="M651" s="44">
        <v>79200</v>
      </c>
      <c r="N651" s="44"/>
      <c r="O651" s="55">
        <f t="shared" si="71"/>
        <v>79200</v>
      </c>
      <c r="P651" s="48" t="s">
        <v>765</v>
      </c>
      <c r="R651" s="29"/>
      <c r="S651" s="4"/>
      <c r="T651" s="4"/>
      <c r="U651" s="28"/>
      <c r="V651" s="28"/>
      <c r="W651" s="28"/>
      <c r="X651" s="28"/>
      <c r="Y651" s="28"/>
      <c r="Z651" s="28"/>
      <c r="AA651" s="4"/>
      <c r="AB651" s="4"/>
      <c r="AC651" s="4"/>
      <c r="AD651" s="4"/>
    </row>
    <row r="652" spans="1:30" s="3" customFormat="1" ht="19.5" customHeight="1">
      <c r="A652" s="10">
        <f t="shared" si="69"/>
        <v>648</v>
      </c>
      <c r="B652" s="43" t="s">
        <v>780</v>
      </c>
      <c r="C652" s="44" t="s">
        <v>772</v>
      </c>
      <c r="D652" s="45" t="s">
        <v>10</v>
      </c>
      <c r="E652" s="44"/>
      <c r="F652" s="44"/>
      <c r="G652" s="44"/>
      <c r="H652" s="52"/>
      <c r="I652" s="44"/>
      <c r="J652" s="46"/>
      <c r="K652" s="44"/>
      <c r="L652" s="47"/>
      <c r="M652" s="44">
        <v>90800</v>
      </c>
      <c r="N652" s="44"/>
      <c r="O652" s="55">
        <f t="shared" si="71"/>
        <v>90800</v>
      </c>
      <c r="P652" s="48" t="s">
        <v>765</v>
      </c>
      <c r="R652" s="29"/>
      <c r="S652" s="4"/>
      <c r="T652" s="4"/>
      <c r="U652" s="28"/>
      <c r="V652" s="28"/>
      <c r="W652" s="28"/>
      <c r="X652" s="28"/>
      <c r="Y652" s="28"/>
      <c r="Z652" s="28"/>
      <c r="AA652" s="4"/>
      <c r="AB652" s="4"/>
      <c r="AC652" s="4"/>
      <c r="AD652" s="4"/>
    </row>
    <row r="653" spans="1:30" s="3" customFormat="1" ht="19.5" customHeight="1">
      <c r="A653" s="10">
        <f t="shared" si="69"/>
        <v>649</v>
      </c>
      <c r="B653" s="43" t="s">
        <v>780</v>
      </c>
      <c r="C653" s="44" t="s">
        <v>773</v>
      </c>
      <c r="D653" s="45" t="s">
        <v>10</v>
      </c>
      <c r="E653" s="44"/>
      <c r="F653" s="44"/>
      <c r="G653" s="44"/>
      <c r="H653" s="52"/>
      <c r="I653" s="44"/>
      <c r="J653" s="46"/>
      <c r="K653" s="44"/>
      <c r="L653" s="47"/>
      <c r="M653" s="44">
        <v>102200</v>
      </c>
      <c r="N653" s="44"/>
      <c r="O653" s="55">
        <f t="shared" si="71"/>
        <v>102200</v>
      </c>
      <c r="P653" s="48" t="s">
        <v>765</v>
      </c>
      <c r="R653" s="29"/>
      <c r="S653" s="4"/>
      <c r="T653" s="4"/>
      <c r="U653" s="28"/>
      <c r="V653" s="28"/>
      <c r="W653" s="28"/>
      <c r="X653" s="28"/>
      <c r="Y653" s="28"/>
      <c r="Z653" s="28"/>
      <c r="AA653" s="4"/>
      <c r="AB653" s="4"/>
      <c r="AC653" s="4"/>
      <c r="AD653" s="4"/>
    </row>
    <row r="654" spans="1:30" s="3" customFormat="1" ht="19.5" customHeight="1">
      <c r="A654" s="10">
        <f t="shared" si="69"/>
        <v>650</v>
      </c>
      <c r="B654" s="43" t="s">
        <v>780</v>
      </c>
      <c r="C654" s="44" t="s">
        <v>774</v>
      </c>
      <c r="D654" s="45" t="s">
        <v>10</v>
      </c>
      <c r="E654" s="44"/>
      <c r="F654" s="44"/>
      <c r="G654" s="44"/>
      <c r="H654" s="52"/>
      <c r="I654" s="44"/>
      <c r="J654" s="46"/>
      <c r="K654" s="44"/>
      <c r="L654" s="47"/>
      <c r="M654" s="44">
        <v>114000</v>
      </c>
      <c r="N654" s="44"/>
      <c r="O654" s="55">
        <f t="shared" si="71"/>
        <v>114000</v>
      </c>
      <c r="P654" s="48" t="s">
        <v>765</v>
      </c>
      <c r="R654" s="29"/>
      <c r="S654" s="4"/>
      <c r="T654" s="4"/>
      <c r="U654" s="28"/>
      <c r="V654" s="28"/>
      <c r="W654" s="28"/>
      <c r="X654" s="28"/>
      <c r="Y654" s="28"/>
      <c r="Z654" s="28"/>
      <c r="AA654" s="4"/>
      <c r="AB654" s="4"/>
      <c r="AC654" s="4"/>
      <c r="AD654" s="4"/>
    </row>
    <row r="655" spans="1:30" s="3" customFormat="1" ht="19.5" customHeight="1">
      <c r="A655" s="10">
        <f t="shared" si="69"/>
        <v>651</v>
      </c>
      <c r="B655" s="43" t="s">
        <v>780</v>
      </c>
      <c r="C655" s="44" t="s">
        <v>775</v>
      </c>
      <c r="D655" s="45" t="s">
        <v>10</v>
      </c>
      <c r="E655" s="44"/>
      <c r="F655" s="44"/>
      <c r="G655" s="44"/>
      <c r="H655" s="52"/>
      <c r="I655" s="44"/>
      <c r="J655" s="46"/>
      <c r="K655" s="44"/>
      <c r="L655" s="47"/>
      <c r="M655" s="44">
        <v>797000</v>
      </c>
      <c r="N655" s="44"/>
      <c r="O655" s="55">
        <f t="shared" si="71"/>
        <v>797000</v>
      </c>
      <c r="P655" s="48" t="s">
        <v>765</v>
      </c>
      <c r="R655" s="29"/>
      <c r="S655" s="4"/>
      <c r="T655" s="4"/>
      <c r="U655" s="28"/>
      <c r="V655" s="28"/>
      <c r="W655" s="28"/>
      <c r="X655" s="28"/>
      <c r="Y655" s="28"/>
      <c r="Z655" s="28"/>
      <c r="AA655" s="4"/>
      <c r="AB655" s="4"/>
      <c r="AC655" s="4"/>
      <c r="AD655" s="4"/>
    </row>
    <row r="656" spans="1:30" s="3" customFormat="1" ht="19.5" customHeight="1">
      <c r="A656" s="10">
        <f t="shared" si="69"/>
        <v>652</v>
      </c>
      <c r="B656" s="43" t="s">
        <v>780</v>
      </c>
      <c r="C656" s="44" t="s">
        <v>776</v>
      </c>
      <c r="D656" s="45" t="s">
        <v>10</v>
      </c>
      <c r="E656" s="44"/>
      <c r="F656" s="44"/>
      <c r="G656" s="44"/>
      <c r="H656" s="52"/>
      <c r="I656" s="44"/>
      <c r="J656" s="46"/>
      <c r="K656" s="44"/>
      <c r="L656" s="47"/>
      <c r="M656" s="44">
        <v>3990000</v>
      </c>
      <c r="N656" s="44"/>
      <c r="O656" s="55">
        <f t="shared" si="71"/>
        <v>3990000</v>
      </c>
      <c r="P656" s="48" t="s">
        <v>765</v>
      </c>
      <c r="R656" s="29"/>
      <c r="S656" s="4"/>
      <c r="T656" s="4"/>
      <c r="U656" s="28"/>
      <c r="V656" s="28"/>
      <c r="W656" s="28"/>
      <c r="X656" s="28"/>
      <c r="Y656" s="28"/>
      <c r="Z656" s="28"/>
      <c r="AA656" s="4"/>
      <c r="AB656" s="4"/>
      <c r="AC656" s="4"/>
      <c r="AD656" s="4"/>
    </row>
    <row r="657" spans="1:30" s="3" customFormat="1" ht="19.5" customHeight="1">
      <c r="A657" s="10">
        <f t="shared" si="69"/>
        <v>653</v>
      </c>
      <c r="B657" s="43" t="s">
        <v>780</v>
      </c>
      <c r="C657" s="44" t="s">
        <v>777</v>
      </c>
      <c r="D657" s="45" t="s">
        <v>10</v>
      </c>
      <c r="E657" s="44"/>
      <c r="F657" s="44"/>
      <c r="G657" s="44"/>
      <c r="H657" s="52"/>
      <c r="I657" s="44"/>
      <c r="J657" s="46"/>
      <c r="K657" s="44"/>
      <c r="L657" s="47"/>
      <c r="M657" s="44">
        <v>3990000</v>
      </c>
      <c r="N657" s="44"/>
      <c r="O657" s="55">
        <f t="shared" si="71"/>
        <v>3990000</v>
      </c>
      <c r="P657" s="48" t="s">
        <v>765</v>
      </c>
      <c r="R657" s="29"/>
      <c r="S657" s="4"/>
      <c r="T657" s="4"/>
      <c r="U657" s="28"/>
      <c r="V657" s="28"/>
      <c r="W657" s="28"/>
      <c r="X657" s="28"/>
      <c r="Y657" s="28"/>
      <c r="Z657" s="28"/>
      <c r="AA657" s="4"/>
      <c r="AB657" s="4"/>
      <c r="AC657" s="4"/>
      <c r="AD657" s="4"/>
    </row>
    <row r="658" spans="1:30" s="3" customFormat="1" ht="19.5" customHeight="1">
      <c r="A658" s="10">
        <f t="shared" si="69"/>
        <v>654</v>
      </c>
      <c r="B658" s="43" t="s">
        <v>780</v>
      </c>
      <c r="C658" s="44" t="s">
        <v>778</v>
      </c>
      <c r="D658" s="45" t="s">
        <v>10</v>
      </c>
      <c r="E658" s="44"/>
      <c r="F658" s="44"/>
      <c r="G658" s="44"/>
      <c r="H658" s="52"/>
      <c r="I658" s="44"/>
      <c r="J658" s="46"/>
      <c r="K658" s="44"/>
      <c r="L658" s="47"/>
      <c r="M658" s="44">
        <v>3990000</v>
      </c>
      <c r="N658" s="44"/>
      <c r="O658" s="55">
        <f t="shared" si="71"/>
        <v>3990000</v>
      </c>
      <c r="P658" s="48" t="s">
        <v>765</v>
      </c>
      <c r="R658" s="29"/>
      <c r="S658" s="4"/>
      <c r="T658" s="4"/>
      <c r="U658" s="28"/>
      <c r="V658" s="28"/>
      <c r="W658" s="28"/>
      <c r="X658" s="28"/>
      <c r="Y658" s="28"/>
      <c r="Z658" s="28"/>
      <c r="AA658" s="4"/>
      <c r="AB658" s="4"/>
      <c r="AC658" s="4"/>
      <c r="AD658" s="4"/>
    </row>
    <row r="659" spans="1:30" s="3" customFormat="1" ht="19.5" customHeight="1">
      <c r="A659" s="10">
        <f t="shared" si="69"/>
        <v>655</v>
      </c>
      <c r="B659" s="43" t="s">
        <v>780</v>
      </c>
      <c r="C659" s="44" t="s">
        <v>779</v>
      </c>
      <c r="D659" s="45" t="s">
        <v>10</v>
      </c>
      <c r="E659" s="44"/>
      <c r="F659" s="44"/>
      <c r="G659" s="44"/>
      <c r="H659" s="52"/>
      <c r="I659" s="44"/>
      <c r="J659" s="46"/>
      <c r="K659" s="44"/>
      <c r="L659" s="47"/>
      <c r="M659" s="44">
        <v>3990000</v>
      </c>
      <c r="N659" s="44"/>
      <c r="O659" s="55">
        <f t="shared" si="71"/>
        <v>3990000</v>
      </c>
      <c r="P659" s="48" t="s">
        <v>765</v>
      </c>
      <c r="R659" s="29"/>
      <c r="S659" s="4"/>
      <c r="T659" s="4"/>
      <c r="U659" s="28"/>
      <c r="V659" s="28"/>
      <c r="W659" s="28"/>
      <c r="X659" s="28"/>
      <c r="Y659" s="28"/>
      <c r="Z659" s="28"/>
      <c r="AA659" s="4"/>
      <c r="AB659" s="4"/>
      <c r="AC659" s="4"/>
      <c r="AD659" s="4"/>
    </row>
    <row r="660" spans="1:30" s="3" customFormat="1" ht="19.5" customHeight="1">
      <c r="A660" s="10">
        <f t="shared" si="69"/>
        <v>656</v>
      </c>
      <c r="B660" s="43" t="s">
        <v>780</v>
      </c>
      <c r="C660" s="44" t="s">
        <v>830</v>
      </c>
      <c r="D660" s="45" t="s">
        <v>10</v>
      </c>
      <c r="E660" s="44"/>
      <c r="F660" s="44"/>
      <c r="G660" s="44"/>
      <c r="H660" s="52"/>
      <c r="I660" s="44"/>
      <c r="J660" s="46"/>
      <c r="K660" s="44"/>
      <c r="L660" s="47"/>
      <c r="M660" s="44">
        <v>3990000</v>
      </c>
      <c r="N660" s="44"/>
      <c r="O660" s="55">
        <f t="shared" ref="O660:O662" si="73">MIN(M660,K660,I660,G660,E660)</f>
        <v>3990000</v>
      </c>
      <c r="P660" s="48" t="s">
        <v>765</v>
      </c>
      <c r="R660" s="29"/>
      <c r="S660" s="4"/>
      <c r="T660" s="4"/>
      <c r="U660" s="28"/>
      <c r="V660" s="28"/>
      <c r="W660" s="28"/>
      <c r="X660" s="28"/>
      <c r="Y660" s="28"/>
      <c r="Z660" s="28"/>
      <c r="AA660" s="4"/>
      <c r="AB660" s="4"/>
      <c r="AC660" s="4"/>
      <c r="AD660" s="4"/>
    </row>
    <row r="661" spans="1:30" s="3" customFormat="1" ht="19.5" customHeight="1">
      <c r="A661" s="10">
        <f t="shared" ref="A661:A675" si="74">+A660+1</f>
        <v>657</v>
      </c>
      <c r="B661" s="43" t="s">
        <v>780</v>
      </c>
      <c r="C661" s="44" t="s">
        <v>831</v>
      </c>
      <c r="D661" s="45" t="s">
        <v>10</v>
      </c>
      <c r="E661" s="44"/>
      <c r="F661" s="44"/>
      <c r="G661" s="44"/>
      <c r="H661" s="52"/>
      <c r="I661" s="44"/>
      <c r="J661" s="46"/>
      <c r="K661" s="44"/>
      <c r="L661" s="47"/>
      <c r="M661" s="44">
        <v>3990000</v>
      </c>
      <c r="N661" s="44"/>
      <c r="O661" s="55">
        <f t="shared" si="73"/>
        <v>3990000</v>
      </c>
      <c r="P661" s="48" t="s">
        <v>765</v>
      </c>
      <c r="R661" s="29"/>
      <c r="S661" s="4"/>
      <c r="T661" s="4"/>
      <c r="U661" s="28"/>
      <c r="V661" s="28"/>
      <c r="W661" s="28"/>
      <c r="X661" s="28"/>
      <c r="Y661" s="28"/>
      <c r="Z661" s="28"/>
      <c r="AA661" s="4"/>
      <c r="AB661" s="4"/>
      <c r="AC661" s="4"/>
      <c r="AD661" s="4"/>
    </row>
    <row r="662" spans="1:30" s="3" customFormat="1" ht="19.5" customHeight="1">
      <c r="A662" s="10">
        <f t="shared" si="74"/>
        <v>658</v>
      </c>
      <c r="B662" s="43" t="s">
        <v>780</v>
      </c>
      <c r="C662" s="44" t="s">
        <v>832</v>
      </c>
      <c r="D662" s="45" t="s">
        <v>10</v>
      </c>
      <c r="E662" s="44"/>
      <c r="F662" s="44"/>
      <c r="G662" s="44"/>
      <c r="H662" s="52"/>
      <c r="I662" s="44"/>
      <c r="J662" s="46"/>
      <c r="K662" s="44"/>
      <c r="L662" s="47"/>
      <c r="M662" s="44">
        <v>3990000</v>
      </c>
      <c r="N662" s="44"/>
      <c r="O662" s="55">
        <f t="shared" si="73"/>
        <v>3990000</v>
      </c>
      <c r="P662" s="48" t="s">
        <v>765</v>
      </c>
      <c r="R662" s="29"/>
      <c r="S662" s="4"/>
      <c r="T662" s="4"/>
      <c r="U662" s="28"/>
      <c r="V662" s="28"/>
      <c r="W662" s="28"/>
      <c r="X662" s="28"/>
      <c r="Y662" s="28"/>
      <c r="Z662" s="28"/>
      <c r="AA662" s="4"/>
      <c r="AB662" s="4"/>
      <c r="AC662" s="4"/>
      <c r="AD662" s="4"/>
    </row>
    <row r="663" spans="1:30" s="3" customFormat="1" ht="19.5" customHeight="1">
      <c r="A663" s="10">
        <f t="shared" si="74"/>
        <v>659</v>
      </c>
      <c r="B663" s="43" t="s">
        <v>781</v>
      </c>
      <c r="C663" s="44" t="s">
        <v>782</v>
      </c>
      <c r="D663" s="45" t="s">
        <v>65</v>
      </c>
      <c r="E663" s="44"/>
      <c r="F663" s="44"/>
      <c r="G663" s="44"/>
      <c r="H663" s="52"/>
      <c r="I663" s="44">
        <f>620/10</f>
        <v>62</v>
      </c>
      <c r="J663" s="46">
        <v>776</v>
      </c>
      <c r="K663" s="44"/>
      <c r="L663" s="47"/>
      <c r="M663" s="44"/>
      <c r="N663" s="44"/>
      <c r="O663" s="55">
        <f t="shared" si="71"/>
        <v>62</v>
      </c>
      <c r="P663" s="48"/>
      <c r="R663" s="29"/>
      <c r="S663" s="4"/>
      <c r="T663" s="4"/>
      <c r="U663" s="28"/>
      <c r="V663" s="28"/>
      <c r="W663" s="28"/>
      <c r="X663" s="28"/>
      <c r="Y663" s="28"/>
      <c r="Z663" s="28"/>
      <c r="AA663" s="4"/>
      <c r="AB663" s="4"/>
      <c r="AC663" s="4"/>
      <c r="AD663" s="4"/>
    </row>
    <row r="664" spans="1:30" s="3" customFormat="1" ht="19.5" customHeight="1">
      <c r="A664" s="10">
        <f t="shared" si="74"/>
        <v>660</v>
      </c>
      <c r="B664" s="43" t="s">
        <v>808</v>
      </c>
      <c r="C664" s="44" t="s">
        <v>785</v>
      </c>
      <c r="D664" s="45" t="s">
        <v>3</v>
      </c>
      <c r="E664" s="44"/>
      <c r="F664" s="44"/>
      <c r="G664" s="44"/>
      <c r="H664" s="52"/>
      <c r="I664" s="44"/>
      <c r="J664" s="46"/>
      <c r="K664" s="44"/>
      <c r="L664" s="47"/>
      <c r="M664" s="44">
        <v>28930</v>
      </c>
      <c r="N664" s="44"/>
      <c r="O664" s="55">
        <f t="shared" si="71"/>
        <v>28930</v>
      </c>
      <c r="P664" s="48"/>
      <c r="R664" s="29"/>
      <c r="S664" s="4"/>
      <c r="T664" s="4"/>
      <c r="U664" s="28"/>
      <c r="V664" s="28"/>
      <c r="W664" s="28"/>
      <c r="X664" s="28"/>
      <c r="Y664" s="28"/>
      <c r="Z664" s="28"/>
      <c r="AA664" s="4"/>
      <c r="AB664" s="4"/>
      <c r="AC664" s="4"/>
      <c r="AD664" s="4"/>
    </row>
    <row r="665" spans="1:30" s="3" customFormat="1" ht="19.5" customHeight="1">
      <c r="A665" s="10">
        <f t="shared" si="74"/>
        <v>661</v>
      </c>
      <c r="B665" s="43" t="s">
        <v>809</v>
      </c>
      <c r="C665" s="44"/>
      <c r="D665" s="45" t="s">
        <v>65</v>
      </c>
      <c r="E665" s="44"/>
      <c r="F665" s="44"/>
      <c r="G665" s="44"/>
      <c r="H665" s="52"/>
      <c r="I665" s="44"/>
      <c r="J665" s="46"/>
      <c r="K665" s="44"/>
      <c r="L665" s="47"/>
      <c r="M665" s="44">
        <v>1130</v>
      </c>
      <c r="N665" s="44"/>
      <c r="O665" s="55">
        <f t="shared" si="71"/>
        <v>1130</v>
      </c>
      <c r="P665" s="48"/>
      <c r="R665" s="29"/>
      <c r="S665" s="4"/>
      <c r="T665" s="4"/>
      <c r="U665" s="28"/>
      <c r="V665" s="28"/>
      <c r="W665" s="28"/>
      <c r="X665" s="28"/>
      <c r="Y665" s="28"/>
      <c r="Z665" s="28"/>
      <c r="AA665" s="4"/>
      <c r="AB665" s="4"/>
      <c r="AC665" s="4"/>
      <c r="AD665" s="4"/>
    </row>
    <row r="666" spans="1:30" s="3" customFormat="1" ht="19.5" customHeight="1">
      <c r="A666" s="10">
        <f t="shared" si="74"/>
        <v>662</v>
      </c>
      <c r="B666" s="43" t="s">
        <v>841</v>
      </c>
      <c r="C666" s="44" t="s">
        <v>833</v>
      </c>
      <c r="D666" s="45" t="s">
        <v>10</v>
      </c>
      <c r="E666" s="44"/>
      <c r="F666" s="44"/>
      <c r="G666" s="44"/>
      <c r="H666" s="52"/>
      <c r="I666" s="44"/>
      <c r="J666" s="46"/>
      <c r="K666" s="44"/>
      <c r="L666" s="47"/>
      <c r="M666" s="44">
        <v>85000</v>
      </c>
      <c r="N666" s="44"/>
      <c r="O666" s="55">
        <f t="shared" si="71"/>
        <v>85000</v>
      </c>
      <c r="P666" s="48" t="s">
        <v>765</v>
      </c>
      <c r="R666" s="29"/>
      <c r="S666" s="4"/>
      <c r="T666" s="4"/>
      <c r="U666" s="28"/>
      <c r="V666" s="28"/>
      <c r="W666" s="28"/>
      <c r="X666" s="28"/>
      <c r="Y666" s="28"/>
      <c r="Z666" s="28"/>
      <c r="AA666" s="4"/>
      <c r="AB666" s="4"/>
      <c r="AC666" s="4"/>
      <c r="AD666" s="4"/>
    </row>
    <row r="667" spans="1:30" s="3" customFormat="1" ht="19.5" customHeight="1">
      <c r="A667" s="10">
        <f t="shared" si="74"/>
        <v>663</v>
      </c>
      <c r="B667" s="43" t="s">
        <v>842</v>
      </c>
      <c r="C667" s="44" t="s">
        <v>834</v>
      </c>
      <c r="D667" s="45" t="s">
        <v>10</v>
      </c>
      <c r="E667" s="44"/>
      <c r="F667" s="44"/>
      <c r="G667" s="44"/>
      <c r="H667" s="52"/>
      <c r="I667" s="44"/>
      <c r="J667" s="46"/>
      <c r="K667" s="44"/>
      <c r="L667" s="47"/>
      <c r="M667" s="44">
        <v>180000</v>
      </c>
      <c r="N667" s="44"/>
      <c r="O667" s="55">
        <f t="shared" si="71"/>
        <v>180000</v>
      </c>
      <c r="P667" s="48" t="s">
        <v>765</v>
      </c>
      <c r="R667" s="29"/>
      <c r="S667" s="4"/>
      <c r="T667" s="4"/>
      <c r="U667" s="28"/>
      <c r="V667" s="28"/>
      <c r="W667" s="28"/>
      <c r="X667" s="28"/>
      <c r="Y667" s="28"/>
      <c r="Z667" s="28"/>
      <c r="AA667" s="4"/>
      <c r="AB667" s="4"/>
      <c r="AC667" s="4"/>
      <c r="AD667" s="4"/>
    </row>
    <row r="668" spans="1:30" s="3" customFormat="1" ht="19.5" customHeight="1">
      <c r="A668" s="10">
        <f t="shared" si="74"/>
        <v>664</v>
      </c>
      <c r="B668" s="43" t="s">
        <v>843</v>
      </c>
      <c r="C668" s="44" t="s">
        <v>835</v>
      </c>
      <c r="D668" s="45" t="s">
        <v>10</v>
      </c>
      <c r="E668" s="44"/>
      <c r="F668" s="44"/>
      <c r="G668" s="44"/>
      <c r="H668" s="52"/>
      <c r="I668" s="44"/>
      <c r="J668" s="46"/>
      <c r="K668" s="44"/>
      <c r="L668" s="47"/>
      <c r="M668" s="44">
        <v>290000</v>
      </c>
      <c r="N668" s="44"/>
      <c r="O668" s="55">
        <f t="shared" si="71"/>
        <v>290000</v>
      </c>
      <c r="P668" s="48" t="s">
        <v>765</v>
      </c>
      <c r="R668" s="29"/>
      <c r="S668" s="4"/>
      <c r="T668" s="4"/>
      <c r="U668" s="28"/>
      <c r="V668" s="28"/>
      <c r="W668" s="28"/>
      <c r="X668" s="28"/>
      <c r="Y668" s="28"/>
      <c r="Z668" s="28"/>
      <c r="AA668" s="4"/>
      <c r="AB668" s="4"/>
      <c r="AC668" s="4"/>
      <c r="AD668" s="4"/>
    </row>
    <row r="669" spans="1:30" s="3" customFormat="1" ht="19.5" customHeight="1">
      <c r="A669" s="10">
        <f t="shared" si="74"/>
        <v>665</v>
      </c>
      <c r="B669" s="43" t="s">
        <v>844</v>
      </c>
      <c r="C669" s="44" t="s">
        <v>836</v>
      </c>
      <c r="D669" s="45" t="s">
        <v>10</v>
      </c>
      <c r="E669" s="44"/>
      <c r="F669" s="44"/>
      <c r="G669" s="44"/>
      <c r="H669" s="52"/>
      <c r="I669" s="44"/>
      <c r="J669" s="46"/>
      <c r="K669" s="44"/>
      <c r="L669" s="47"/>
      <c r="M669" s="44">
        <v>320000</v>
      </c>
      <c r="N669" s="44"/>
      <c r="O669" s="55">
        <f t="shared" si="71"/>
        <v>320000</v>
      </c>
      <c r="P669" s="48" t="s">
        <v>765</v>
      </c>
      <c r="R669" s="29"/>
      <c r="S669" s="4"/>
      <c r="T669" s="4"/>
      <c r="U669" s="28"/>
      <c r="V669" s="28"/>
      <c r="W669" s="28"/>
      <c r="X669" s="28"/>
      <c r="Y669" s="28"/>
      <c r="Z669" s="28"/>
      <c r="AA669" s="4"/>
      <c r="AB669" s="4"/>
      <c r="AC669" s="4"/>
      <c r="AD669" s="4"/>
    </row>
    <row r="670" spans="1:30" s="3" customFormat="1" ht="19.5" customHeight="1">
      <c r="A670" s="10">
        <f t="shared" si="74"/>
        <v>666</v>
      </c>
      <c r="B670" s="43" t="s">
        <v>845</v>
      </c>
      <c r="C670" s="44" t="s">
        <v>837</v>
      </c>
      <c r="D670" s="45" t="s">
        <v>9</v>
      </c>
      <c r="E670" s="44"/>
      <c r="F670" s="44"/>
      <c r="G670" s="44"/>
      <c r="H670" s="52"/>
      <c r="I670" s="44"/>
      <c r="J670" s="46"/>
      <c r="K670" s="44"/>
      <c r="L670" s="47"/>
      <c r="M670" s="44">
        <v>740000</v>
      </c>
      <c r="N670" s="44"/>
      <c r="O670" s="55">
        <f t="shared" si="71"/>
        <v>740000</v>
      </c>
      <c r="P670" s="48" t="s">
        <v>765</v>
      </c>
      <c r="R670" s="29"/>
      <c r="S670" s="4"/>
      <c r="T670" s="4"/>
      <c r="U670" s="28"/>
      <c r="V670" s="28"/>
      <c r="W670" s="28"/>
      <c r="X670" s="28"/>
      <c r="Y670" s="28"/>
      <c r="Z670" s="28"/>
      <c r="AA670" s="4"/>
      <c r="AB670" s="4"/>
      <c r="AC670" s="4"/>
      <c r="AD670" s="4"/>
    </row>
    <row r="671" spans="1:30" s="3" customFormat="1" ht="19.5" customHeight="1">
      <c r="A671" s="10">
        <f t="shared" si="74"/>
        <v>667</v>
      </c>
      <c r="B671" s="43" t="s">
        <v>846</v>
      </c>
      <c r="C671" s="44" t="s">
        <v>838</v>
      </c>
      <c r="D671" s="45" t="s">
        <v>9</v>
      </c>
      <c r="E671" s="44"/>
      <c r="F671" s="44"/>
      <c r="G671" s="44"/>
      <c r="H671" s="52"/>
      <c r="I671" s="44"/>
      <c r="J671" s="46"/>
      <c r="K671" s="44"/>
      <c r="L671" s="47"/>
      <c r="M671" s="44">
        <v>1630000</v>
      </c>
      <c r="N671" s="44"/>
      <c r="O671" s="55">
        <f t="shared" si="71"/>
        <v>1630000</v>
      </c>
      <c r="P671" s="48" t="s">
        <v>765</v>
      </c>
      <c r="R671" s="29"/>
      <c r="S671" s="4"/>
      <c r="T671" s="4"/>
      <c r="U671" s="28"/>
      <c r="V671" s="28"/>
      <c r="W671" s="28"/>
      <c r="X671" s="28"/>
      <c r="Y671" s="28"/>
      <c r="Z671" s="28"/>
      <c r="AA671" s="4"/>
      <c r="AB671" s="4"/>
      <c r="AC671" s="4"/>
      <c r="AD671" s="4"/>
    </row>
    <row r="672" spans="1:30" s="3" customFormat="1" ht="19.5" customHeight="1">
      <c r="A672" s="10">
        <f t="shared" si="74"/>
        <v>668</v>
      </c>
      <c r="B672" s="43" t="s">
        <v>847</v>
      </c>
      <c r="C672" s="44" t="s">
        <v>839</v>
      </c>
      <c r="D672" s="45" t="s">
        <v>9</v>
      </c>
      <c r="E672" s="44"/>
      <c r="F672" s="44"/>
      <c r="G672" s="44"/>
      <c r="H672" s="52"/>
      <c r="I672" s="44"/>
      <c r="J672" s="46"/>
      <c r="K672" s="44"/>
      <c r="L672" s="47"/>
      <c r="M672" s="44">
        <v>1780000</v>
      </c>
      <c r="N672" s="44"/>
      <c r="O672" s="55">
        <f t="shared" si="71"/>
        <v>1780000</v>
      </c>
      <c r="P672" s="48" t="s">
        <v>765</v>
      </c>
      <c r="R672" s="29"/>
      <c r="S672" s="4"/>
      <c r="T672" s="4"/>
      <c r="U672" s="28"/>
      <c r="V672" s="28"/>
      <c r="W672" s="28"/>
      <c r="X672" s="28"/>
      <c r="Y672" s="28"/>
      <c r="Z672" s="28"/>
      <c r="AA672" s="4"/>
      <c r="AB672" s="4"/>
      <c r="AC672" s="4"/>
      <c r="AD672" s="4"/>
    </row>
    <row r="673" spans="1:34" s="3" customFormat="1" ht="19.5" customHeight="1">
      <c r="A673" s="10">
        <f t="shared" si="74"/>
        <v>669</v>
      </c>
      <c r="B673" s="43" t="s">
        <v>848</v>
      </c>
      <c r="C673" s="44" t="s">
        <v>840</v>
      </c>
      <c r="D673" s="45" t="s">
        <v>9</v>
      </c>
      <c r="E673" s="44"/>
      <c r="F673" s="44"/>
      <c r="G673" s="44"/>
      <c r="H673" s="52"/>
      <c r="I673" s="44"/>
      <c r="J673" s="46"/>
      <c r="K673" s="44"/>
      <c r="L673" s="47"/>
      <c r="M673" s="44">
        <v>2125000</v>
      </c>
      <c r="N673" s="44"/>
      <c r="O673" s="55">
        <f t="shared" si="71"/>
        <v>2125000</v>
      </c>
      <c r="P673" s="48" t="s">
        <v>765</v>
      </c>
      <c r="R673" s="29"/>
      <c r="S673" s="4"/>
      <c r="T673" s="4"/>
      <c r="U673" s="28"/>
      <c r="V673" s="28"/>
      <c r="W673" s="28"/>
      <c r="X673" s="28"/>
      <c r="Y673" s="28"/>
      <c r="Z673" s="28"/>
      <c r="AA673" s="4"/>
      <c r="AB673" s="4"/>
      <c r="AC673" s="4"/>
      <c r="AD673" s="4"/>
    </row>
    <row r="674" spans="1:34" s="3" customFormat="1" ht="19.5" customHeight="1">
      <c r="A674" s="10">
        <f t="shared" si="74"/>
        <v>670</v>
      </c>
      <c r="B674" s="43"/>
      <c r="C674" s="44"/>
      <c r="D674" s="45"/>
      <c r="E674" s="44"/>
      <c r="F674" s="44"/>
      <c r="G674" s="44"/>
      <c r="H674" s="52"/>
      <c r="I674" s="44"/>
      <c r="J674" s="46"/>
      <c r="K674" s="44"/>
      <c r="L674" s="47"/>
      <c r="M674" s="44"/>
      <c r="N674" s="44"/>
      <c r="O674" s="55">
        <f t="shared" si="71"/>
        <v>0</v>
      </c>
      <c r="P674" s="48"/>
      <c r="R674" s="29"/>
      <c r="S674" s="4"/>
      <c r="T674" s="4"/>
      <c r="U674" s="28"/>
      <c r="V674" s="28"/>
      <c r="W674" s="28"/>
      <c r="X674" s="28"/>
      <c r="Y674" s="28"/>
      <c r="Z674" s="28"/>
      <c r="AA674" s="4"/>
      <c r="AB674" s="4"/>
      <c r="AC674" s="4"/>
      <c r="AD674" s="4"/>
    </row>
    <row r="675" spans="1:34" s="3" customFormat="1" ht="19.5" customHeight="1">
      <c r="A675" s="10">
        <f t="shared" si="74"/>
        <v>671</v>
      </c>
      <c r="B675" s="43"/>
      <c r="C675" s="44"/>
      <c r="D675" s="45"/>
      <c r="E675" s="44"/>
      <c r="F675" s="44"/>
      <c r="G675" s="44"/>
      <c r="H675" s="52"/>
      <c r="I675" s="44"/>
      <c r="J675" s="46"/>
      <c r="K675" s="44"/>
      <c r="L675" s="47"/>
      <c r="M675" s="44"/>
      <c r="N675" s="44"/>
      <c r="O675" s="55">
        <f t="shared" si="71"/>
        <v>0</v>
      </c>
      <c r="P675" s="48"/>
      <c r="R675" s="29"/>
      <c r="S675" s="4"/>
      <c r="T675" s="4"/>
      <c r="U675" s="28"/>
      <c r="V675" s="28"/>
      <c r="W675" s="28"/>
      <c r="X675" s="28"/>
      <c r="Y675" s="28"/>
      <c r="Z675" s="28"/>
      <c r="AA675" s="4"/>
      <c r="AB675" s="4"/>
      <c r="AC675" s="4"/>
      <c r="AD675" s="4"/>
    </row>
    <row r="676" spans="1:34" s="3" customFormat="1" ht="19.5" customHeight="1">
      <c r="A676" s="51"/>
      <c r="B676" s="43"/>
      <c r="C676" s="44"/>
      <c r="D676" s="45"/>
      <c r="E676" s="44"/>
      <c r="F676" s="44"/>
      <c r="G676" s="44"/>
      <c r="H676" s="52"/>
      <c r="I676" s="44"/>
      <c r="J676" s="46"/>
      <c r="K676" s="44"/>
      <c r="L676" s="47"/>
      <c r="M676" s="44"/>
      <c r="N676" s="44"/>
      <c r="O676" s="55">
        <f t="shared" si="71"/>
        <v>0</v>
      </c>
      <c r="P676" s="48"/>
      <c r="R676" s="29"/>
      <c r="S676" s="4"/>
      <c r="T676" s="4"/>
      <c r="U676" s="28"/>
      <c r="V676" s="28"/>
      <c r="W676" s="28"/>
      <c r="X676" s="28"/>
      <c r="Y676" s="28"/>
      <c r="Z676" s="28"/>
      <c r="AA676" s="4"/>
      <c r="AB676" s="4"/>
      <c r="AC676" s="4"/>
      <c r="AD676" s="4"/>
    </row>
    <row r="677" spans="1:34" s="3" customFormat="1" ht="19.5" customHeight="1">
      <c r="A677" s="51"/>
      <c r="B677" s="43"/>
      <c r="C677" s="44"/>
      <c r="D677" s="45"/>
      <c r="E677" s="44"/>
      <c r="F677" s="44"/>
      <c r="G677" s="44"/>
      <c r="H677" s="52"/>
      <c r="I677" s="44"/>
      <c r="J677" s="46"/>
      <c r="K677" s="44"/>
      <c r="L677" s="47"/>
      <c r="M677" s="44"/>
      <c r="N677" s="44"/>
      <c r="O677" s="55">
        <f t="shared" si="71"/>
        <v>0</v>
      </c>
      <c r="P677" s="48"/>
      <c r="R677" s="29"/>
      <c r="S677" s="4"/>
      <c r="T677" s="4"/>
      <c r="U677" s="28"/>
      <c r="V677" s="28"/>
      <c r="W677" s="28"/>
      <c r="X677" s="28"/>
      <c r="Y677" s="28"/>
      <c r="Z677" s="28"/>
      <c r="AA677" s="4"/>
      <c r="AB677" s="4"/>
      <c r="AC677" s="4"/>
      <c r="AD677" s="4"/>
    </row>
    <row r="678" spans="1:34" s="3" customFormat="1" ht="19.5" customHeight="1">
      <c r="A678" s="51"/>
      <c r="B678" s="43"/>
      <c r="C678" s="44"/>
      <c r="D678" s="45"/>
      <c r="E678" s="44"/>
      <c r="F678" s="44"/>
      <c r="G678" s="44"/>
      <c r="H678" s="52"/>
      <c r="I678" s="44"/>
      <c r="J678" s="46"/>
      <c r="K678" s="44"/>
      <c r="L678" s="47"/>
      <c r="M678" s="44"/>
      <c r="N678" s="44"/>
      <c r="O678" s="55">
        <f t="shared" si="71"/>
        <v>0</v>
      </c>
      <c r="P678" s="48"/>
      <c r="R678" s="29"/>
      <c r="S678" s="4"/>
      <c r="T678" s="4"/>
      <c r="U678" s="28"/>
      <c r="V678" s="28"/>
      <c r="W678" s="28"/>
      <c r="X678" s="28"/>
      <c r="Y678" s="28"/>
      <c r="Z678" s="28"/>
      <c r="AA678" s="4"/>
      <c r="AB678" s="4"/>
      <c r="AC678" s="4"/>
      <c r="AD678" s="4"/>
    </row>
    <row r="679" spans="1:34" s="3" customFormat="1" ht="19.5" customHeight="1">
      <c r="A679" s="51"/>
      <c r="B679" s="43"/>
      <c r="C679" s="44"/>
      <c r="D679" s="45"/>
      <c r="E679" s="44"/>
      <c r="F679" s="44"/>
      <c r="G679" s="44"/>
      <c r="H679" s="52"/>
      <c r="I679" s="44"/>
      <c r="J679" s="46"/>
      <c r="K679" s="44"/>
      <c r="L679" s="47"/>
      <c r="M679" s="44"/>
      <c r="N679" s="44"/>
      <c r="O679" s="55">
        <f t="shared" si="71"/>
        <v>0</v>
      </c>
      <c r="P679" s="48"/>
      <c r="R679" s="29"/>
      <c r="S679" s="4"/>
      <c r="T679" s="4"/>
      <c r="U679" s="28"/>
      <c r="V679" s="28"/>
      <c r="W679" s="28"/>
      <c r="X679" s="28"/>
      <c r="Y679" s="28"/>
      <c r="Z679" s="28"/>
      <c r="AA679" s="4"/>
      <c r="AB679" s="4"/>
      <c r="AC679" s="4"/>
      <c r="AD679" s="4"/>
    </row>
    <row r="680" spans="1:34" s="3" customFormat="1" ht="19.5" customHeight="1">
      <c r="A680" s="51"/>
      <c r="B680" s="43"/>
      <c r="C680" s="44"/>
      <c r="D680" s="45"/>
      <c r="E680" s="44"/>
      <c r="F680" s="44"/>
      <c r="G680" s="44"/>
      <c r="H680" s="52"/>
      <c r="I680" s="44"/>
      <c r="J680" s="46"/>
      <c r="K680" s="44"/>
      <c r="L680" s="47"/>
      <c r="M680" s="44"/>
      <c r="N680" s="44"/>
      <c r="O680" s="55">
        <f t="shared" si="71"/>
        <v>0</v>
      </c>
      <c r="P680" s="48"/>
      <c r="R680" s="29"/>
      <c r="S680" s="4"/>
      <c r="T680" s="4"/>
      <c r="U680" s="28"/>
      <c r="V680" s="28"/>
      <c r="W680" s="28"/>
      <c r="X680" s="28"/>
      <c r="Y680" s="28"/>
      <c r="Z680" s="28"/>
      <c r="AA680" s="4"/>
      <c r="AB680" s="4"/>
      <c r="AC680" s="4"/>
      <c r="AD680" s="4"/>
    </row>
    <row r="681" spans="1:34" s="3" customFormat="1" ht="19.5" customHeight="1">
      <c r="A681" s="41"/>
      <c r="B681" s="20"/>
      <c r="C681" s="21"/>
      <c r="D681" s="22"/>
      <c r="E681" s="21"/>
      <c r="F681" s="21"/>
      <c r="G681" s="21"/>
      <c r="H681" s="23"/>
      <c r="I681" s="21"/>
      <c r="J681" s="23"/>
      <c r="K681" s="21"/>
      <c r="L681" s="24"/>
      <c r="M681" s="21"/>
      <c r="N681" s="21"/>
      <c r="O681" s="56">
        <f t="shared" si="71"/>
        <v>0</v>
      </c>
      <c r="P681" s="25"/>
      <c r="R681" s="29"/>
      <c r="S681" s="4"/>
      <c r="T681" s="4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9"/>
      <c r="AF681" s="29"/>
      <c r="AG681" s="29"/>
      <c r="AH681" s="29"/>
    </row>
    <row r="682" spans="1:34" s="3" customFormat="1" ht="19.5" customHeight="1">
      <c r="A682" s="26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53"/>
      <c r="P682" s="4"/>
      <c r="R682" s="29"/>
      <c r="S682" s="4"/>
      <c r="T682" s="4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9"/>
      <c r="AF682" s="29"/>
      <c r="AG682" s="29"/>
      <c r="AH682" s="29"/>
    </row>
  </sheetData>
  <mergeCells count="14">
    <mergeCell ref="AC350:AD350"/>
    <mergeCell ref="AQ350:AR350"/>
    <mergeCell ref="A1:P1"/>
    <mergeCell ref="A2:A3"/>
    <mergeCell ref="B2:B3"/>
    <mergeCell ref="C2:C3"/>
    <mergeCell ref="D2:D3"/>
    <mergeCell ref="E2:F2"/>
    <mergeCell ref="G2:H2"/>
    <mergeCell ref="I2:J2"/>
    <mergeCell ref="K2:L2"/>
    <mergeCell ref="M2:N2"/>
    <mergeCell ref="O2:O3"/>
    <mergeCell ref="P2:P3"/>
  </mergeCells>
  <phoneticPr fontId="2" type="noConversion"/>
  <printOptions horizontalCentered="1"/>
  <pageMargins left="0.31496062992125984" right="0.31496062992125984" top="0.98425196850393704" bottom="0.39370078740157483" header="0.51181102362204722" footer="0.19685039370078741"/>
  <pageSetup paperSize="9" scale="90" orientation="landscape" r:id="rId1"/>
  <headerFooter alignWithMargins="0">
    <oddHeader>&amp;RPage : &amp;P/&amp;N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57" sqref="E57"/>
    </sheetView>
  </sheetViews>
  <sheetFormatPr defaultRowHeight="11.2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자재</vt:lpstr>
      <vt:lpstr>Sheet1</vt:lpstr>
      <vt:lpstr>자재!Print_Titles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ickim</dc:creator>
  <cp:lastModifiedBy>인철 김</cp:lastModifiedBy>
  <cp:lastPrinted>2014-01-06T01:51:10Z</cp:lastPrinted>
  <dcterms:created xsi:type="dcterms:W3CDTF">2015-02-03T07:33:15Z</dcterms:created>
  <dcterms:modified xsi:type="dcterms:W3CDTF">2024-03-08T02:33:26Z</dcterms:modified>
</cp:coreProperties>
</file>