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b812a4e606ac90/Projekte/Habil/03_Einzelartikel/04_Syntheseartikel/Sub 2 Rev2/"/>
    </mc:Choice>
  </mc:AlternateContent>
  <xr:revisionPtr revIDLastSave="1526" documentId="8_{01332C2E-D1D3-41D1-9738-4BFBBD4A62A3}" xr6:coauthVersionLast="47" xr6:coauthVersionMax="47" xr10:uidLastSave="{18FC7D4F-7148-455D-8D50-07641C9F644C}"/>
  <bookViews>
    <workbookView xWindow="-120" yWindow="-120" windowWidth="29040" windowHeight="15720" xr2:uid="{B3E76C01-640A-4223-A513-603C2B0E17B7}"/>
  </bookViews>
  <sheets>
    <sheet name="GenAI" sheetId="8" r:id="rId1"/>
    <sheet name="CS" sheetId="6" r:id="rId2"/>
    <sheet name="GeneralAssumptions" sheetId="5" r:id="rId3"/>
    <sheet name="Assessment Tables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6" l="1"/>
  <c r="J33" i="6"/>
  <c r="J32" i="6"/>
  <c r="J27" i="8"/>
  <c r="D28" i="8"/>
  <c r="E28" i="8"/>
  <c r="G28" i="8"/>
  <c r="H28" i="8"/>
  <c r="C28" i="8"/>
  <c r="I28" i="8"/>
  <c r="P15" i="8"/>
  <c r="G10" i="8"/>
  <c r="K16" i="8" s="1"/>
  <c r="O9" i="8"/>
  <c r="N9" i="8"/>
  <c r="M9" i="8"/>
  <c r="M20" i="8" s="1"/>
  <c r="L9" i="8"/>
  <c r="K9" i="8"/>
  <c r="K20" i="8" s="1"/>
  <c r="J9" i="8"/>
  <c r="J20" i="8" s="1"/>
  <c r="P8" i="8"/>
  <c r="C22" i="5"/>
  <c r="C16" i="5"/>
  <c r="I30" i="5"/>
  <c r="H30" i="5"/>
  <c r="G30" i="5"/>
  <c r="I29" i="5"/>
  <c r="H29" i="5"/>
  <c r="G29" i="5"/>
  <c r="I24" i="5"/>
  <c r="H24" i="5"/>
  <c r="G24" i="5"/>
  <c r="I23" i="5"/>
  <c r="H23" i="5"/>
  <c r="G23" i="5"/>
  <c r="I22" i="5"/>
  <c r="H22" i="5"/>
  <c r="G22" i="5"/>
  <c r="G17" i="5"/>
  <c r="H17" i="5"/>
  <c r="I17" i="5"/>
  <c r="G18" i="5"/>
  <c r="H18" i="5"/>
  <c r="I18" i="5"/>
  <c r="H16" i="5"/>
  <c r="I16" i="5"/>
  <c r="G16" i="5"/>
  <c r="G10" i="5"/>
  <c r="H10" i="5"/>
  <c r="I10" i="5"/>
  <c r="G11" i="5"/>
  <c r="H11" i="5"/>
  <c r="I11" i="5"/>
  <c r="H9" i="5"/>
  <c r="I9" i="5"/>
  <c r="G9" i="5"/>
  <c r="K9" i="6"/>
  <c r="K20" i="6" s="1"/>
  <c r="L9" i="6"/>
  <c r="L20" i="6" s="1"/>
  <c r="M9" i="6"/>
  <c r="M20" i="6" s="1"/>
  <c r="N9" i="6"/>
  <c r="O9" i="6"/>
  <c r="J9" i="6"/>
  <c r="G10" i="6"/>
  <c r="K16" i="6" s="1"/>
  <c r="K21" i="6" s="1"/>
  <c r="P15" i="6"/>
  <c r="P8" i="6"/>
  <c r="D22" i="5"/>
  <c r="D23" i="5"/>
  <c r="C24" i="5"/>
  <c r="C30" i="5" s="1"/>
  <c r="B22" i="5"/>
  <c r="B17" i="5"/>
  <c r="C17" i="5"/>
  <c r="D17" i="5"/>
  <c r="B18" i="5"/>
  <c r="C18" i="5"/>
  <c r="D18" i="5"/>
  <c r="D16" i="5"/>
  <c r="B16" i="5"/>
  <c r="F4" i="5"/>
  <c r="C28" i="5" s="1"/>
  <c r="I28" i="5" s="1"/>
  <c r="F3" i="5"/>
  <c r="F2" i="5"/>
  <c r="D24" i="5" s="1"/>
  <c r="E23" i="6" l="1"/>
  <c r="H23" i="6"/>
  <c r="D23" i="6"/>
  <c r="N20" i="6"/>
  <c r="O20" i="6"/>
  <c r="G23" i="6"/>
  <c r="J20" i="6"/>
  <c r="F23" i="6"/>
  <c r="C23" i="6"/>
  <c r="G23" i="8"/>
  <c r="L16" i="8"/>
  <c r="L21" i="8" s="1"/>
  <c r="M16" i="8"/>
  <c r="N16" i="8"/>
  <c r="N21" i="8" s="1"/>
  <c r="H23" i="8"/>
  <c r="K21" i="8"/>
  <c r="N20" i="8"/>
  <c r="O20" i="8"/>
  <c r="O16" i="8"/>
  <c r="C23" i="8"/>
  <c r="L20" i="8"/>
  <c r="P9" i="8"/>
  <c r="D23" i="8"/>
  <c r="E23" i="8"/>
  <c r="J16" i="8"/>
  <c r="F23" i="8"/>
  <c r="G28" i="5"/>
  <c r="H28" i="5"/>
  <c r="D29" i="5"/>
  <c r="C23" i="5"/>
  <c r="B24" i="5"/>
  <c r="B30" i="5" s="1"/>
  <c r="B28" i="5"/>
  <c r="B23" i="5"/>
  <c r="B29" i="5" s="1"/>
  <c r="O16" i="6"/>
  <c r="J16" i="6"/>
  <c r="N16" i="6"/>
  <c r="M16" i="6"/>
  <c r="L16" i="6"/>
  <c r="E43" i="6"/>
  <c r="P9" i="6"/>
  <c r="D30" i="5"/>
  <c r="C29" i="5"/>
  <c r="D28" i="5"/>
  <c r="E44" i="6" l="1"/>
  <c r="E28" i="6"/>
  <c r="E33" i="6" s="1"/>
  <c r="L21" i="6"/>
  <c r="E22" i="6"/>
  <c r="M21" i="6"/>
  <c r="F22" i="6"/>
  <c r="F28" i="6"/>
  <c r="N21" i="6"/>
  <c r="G22" i="6"/>
  <c r="G28" i="6"/>
  <c r="G33" i="6" s="1"/>
  <c r="O21" i="6"/>
  <c r="H22" i="6"/>
  <c r="H28" i="6"/>
  <c r="C28" i="6"/>
  <c r="C22" i="6"/>
  <c r="D22" i="6"/>
  <c r="D38" i="6" s="1"/>
  <c r="J21" i="6"/>
  <c r="D28" i="6"/>
  <c r="I28" i="6"/>
  <c r="M21" i="8"/>
  <c r="F28" i="8"/>
  <c r="F22" i="8"/>
  <c r="G22" i="8"/>
  <c r="G38" i="8" s="1"/>
  <c r="E22" i="8"/>
  <c r="E38" i="8" s="1"/>
  <c r="F43" i="8"/>
  <c r="F44" i="8" s="1"/>
  <c r="C43" i="8"/>
  <c r="C44" i="8" s="1"/>
  <c r="H43" i="8"/>
  <c r="H44" i="8" s="1"/>
  <c r="G43" i="8"/>
  <c r="G44" i="8" s="1"/>
  <c r="P10" i="8"/>
  <c r="E43" i="8"/>
  <c r="E44" i="8" s="1"/>
  <c r="J21" i="8"/>
  <c r="C22" i="8"/>
  <c r="P16" i="8"/>
  <c r="D22" i="8"/>
  <c r="D38" i="8" s="1"/>
  <c r="I23" i="8"/>
  <c r="D43" i="8"/>
  <c r="D44" i="8" s="1"/>
  <c r="H22" i="8"/>
  <c r="O21" i="8"/>
  <c r="C43" i="6"/>
  <c r="C44" i="6" s="1"/>
  <c r="H43" i="6"/>
  <c r="H44" i="6" s="1"/>
  <c r="F43" i="6"/>
  <c r="F44" i="6" s="1"/>
  <c r="G43" i="6"/>
  <c r="G44" i="6" s="1"/>
  <c r="D43" i="6"/>
  <c r="D44" i="6" s="1"/>
  <c r="H38" i="6"/>
  <c r="P16" i="6"/>
  <c r="F38" i="6"/>
  <c r="I23" i="6"/>
  <c r="G38" i="6"/>
  <c r="P10" i="6"/>
  <c r="H27" i="6" l="1"/>
  <c r="H32" i="6" s="1"/>
  <c r="I27" i="6"/>
  <c r="D27" i="6"/>
  <c r="C27" i="6"/>
  <c r="C32" i="6" s="1"/>
  <c r="G27" i="6"/>
  <c r="G32" i="6" s="1"/>
  <c r="E27" i="6"/>
  <c r="E32" i="6" s="1"/>
  <c r="C38" i="6"/>
  <c r="F27" i="6"/>
  <c r="F32" i="6" s="1"/>
  <c r="F38" i="8"/>
  <c r="H27" i="8"/>
  <c r="H32" i="8" s="1"/>
  <c r="I27" i="8"/>
  <c r="D27" i="8"/>
  <c r="D32" i="8" s="1"/>
  <c r="C27" i="8"/>
  <c r="C32" i="8" s="1"/>
  <c r="E27" i="8"/>
  <c r="E32" i="8" s="1"/>
  <c r="F27" i="8"/>
  <c r="F32" i="8" s="1"/>
  <c r="G27" i="8"/>
  <c r="G32" i="8" s="1"/>
  <c r="C33" i="8"/>
  <c r="H45" i="8"/>
  <c r="H46" i="8" s="1"/>
  <c r="F45" i="8"/>
  <c r="F46" i="8" s="1"/>
  <c r="C37" i="8"/>
  <c r="C38" i="8"/>
  <c r="P17" i="8"/>
  <c r="E37" i="8"/>
  <c r="G37" i="8"/>
  <c r="F37" i="8"/>
  <c r="F33" i="8"/>
  <c r="I22" i="8"/>
  <c r="G33" i="8"/>
  <c r="E33" i="8"/>
  <c r="D33" i="8"/>
  <c r="C45" i="8"/>
  <c r="C46" i="8" s="1"/>
  <c r="H33" i="8"/>
  <c r="D45" i="8"/>
  <c r="D46" i="8" s="1"/>
  <c r="H37" i="8"/>
  <c r="H38" i="8"/>
  <c r="E45" i="8"/>
  <c r="E46" i="8" s="1"/>
  <c r="D37" i="8"/>
  <c r="G45" i="8"/>
  <c r="G46" i="8" s="1"/>
  <c r="E38" i="6"/>
  <c r="E37" i="6"/>
  <c r="F37" i="6"/>
  <c r="H37" i="6"/>
  <c r="G37" i="6"/>
  <c r="D37" i="6"/>
  <c r="C37" i="6"/>
  <c r="D33" i="6"/>
  <c r="C33" i="6"/>
  <c r="H33" i="6"/>
  <c r="F33" i="6"/>
  <c r="D32" i="6"/>
  <c r="P17" i="6"/>
  <c r="I22" i="6"/>
  <c r="I32" i="8" l="1"/>
  <c r="E50" i="8" s="1"/>
  <c r="I46" i="8"/>
  <c r="H39" i="8"/>
  <c r="H40" i="8" s="1"/>
  <c r="G39" i="8"/>
  <c r="G40" i="8" s="1"/>
  <c r="F39" i="8"/>
  <c r="F40" i="8" s="1"/>
  <c r="E39" i="8"/>
  <c r="E40" i="8" s="1"/>
  <c r="D39" i="8"/>
  <c r="D40" i="8" s="1"/>
  <c r="C39" i="8"/>
  <c r="C40" i="8" s="1"/>
  <c r="I33" i="8"/>
  <c r="C51" i="8" s="1"/>
  <c r="D45" i="6"/>
  <c r="D46" i="6" s="1"/>
  <c r="F45" i="6"/>
  <c r="F46" i="6" s="1"/>
  <c r="H45" i="6"/>
  <c r="H46" i="6" s="1"/>
  <c r="E45" i="6"/>
  <c r="E46" i="6" s="1"/>
  <c r="G45" i="6"/>
  <c r="G46" i="6" s="1"/>
  <c r="C45" i="6"/>
  <c r="C46" i="6" s="1"/>
  <c r="H39" i="6"/>
  <c r="H40" i="6" s="1"/>
  <c r="I33" i="6"/>
  <c r="E39" i="6"/>
  <c r="E40" i="6" s="1"/>
  <c r="G39" i="6"/>
  <c r="G40" i="6" s="1"/>
  <c r="D39" i="6"/>
  <c r="D40" i="6" s="1"/>
  <c r="I32" i="6"/>
  <c r="F39" i="6"/>
  <c r="F40" i="6" s="1"/>
  <c r="C39" i="6"/>
  <c r="J32" i="8" l="1"/>
  <c r="C50" i="8"/>
  <c r="C52" i="8" s="1"/>
  <c r="C53" i="8" s="1"/>
  <c r="C54" i="8" s="1"/>
  <c r="E54" i="8" s="1"/>
  <c r="I40" i="8"/>
  <c r="E51" i="8"/>
  <c r="E52" i="8" s="1"/>
  <c r="J33" i="8"/>
  <c r="C50" i="6"/>
  <c r="E50" i="6"/>
  <c r="E51" i="6"/>
  <c r="C40" i="6"/>
  <c r="I40" i="6" s="1"/>
  <c r="I46" i="6"/>
  <c r="E52" i="6" l="1"/>
  <c r="C52" i="6"/>
  <c r="C53" i="6" l="1"/>
  <c r="C54" i="6" s="1"/>
  <c r="E54" i="6" s="1"/>
</calcChain>
</file>

<file path=xl/sharedStrings.xml><?xml version="1.0" encoding="utf-8"?>
<sst xmlns="http://schemas.openxmlformats.org/spreadsheetml/2006/main" count="428" uniqueCount="224">
  <si>
    <t>(a,k)</t>
  </si>
  <si>
    <t>(a,d)</t>
  </si>
  <si>
    <t>(a,p)</t>
  </si>
  <si>
    <t>(e,k)</t>
  </si>
  <si>
    <t>(e,d)</t>
  </si>
  <si>
    <t>(e,p)</t>
  </si>
  <si>
    <t>Impact assessment by actor and strategy</t>
  </si>
  <si>
    <t>O</t>
  </si>
  <si>
    <t>R</t>
  </si>
  <si>
    <t>Impact sum</t>
  </si>
  <si>
    <t>O - Research institution</t>
  </si>
  <si>
    <t>R - Researcher</t>
  </si>
  <si>
    <t>α_i (weight impact over personal benefit)</t>
  </si>
  <si>
    <t>Observed</t>
  </si>
  <si>
    <t>Utility assumptions</t>
  </si>
  <si>
    <t xml:space="preserve">This table calculates the Expected Utility for all possible strategies of an Organization (O) given the probabilities of Researcher (R) strategies. </t>
  </si>
  <si>
    <t>Generative AI in Science</t>
  </si>
  <si>
    <t>Citizen Science and Sustainabilty</t>
  </si>
  <si>
    <t>Strategy type</t>
  </si>
  <si>
    <t>Measure</t>
  </si>
  <si>
    <t>Public AI validation workshops</t>
  </si>
  <si>
    <t>Presentation of AI validation protocols</t>
  </si>
  <si>
    <t>AI ethics committees</t>
  </si>
  <si>
    <t>AI hackathons for validation</t>
  </si>
  <si>
    <t>AI-focused conference contributions</t>
  </si>
  <si>
    <t>Provision of resources and expert knowledge</t>
  </si>
  <si>
    <t>Organization of discussion forums and workshops</t>
  </si>
  <si>
    <t>Provision of infrastructure for projects</t>
  </si>
  <si>
    <t>Dissemination of own institutions' research results</t>
  </si>
  <si>
    <t>Networking events with stakeholders</t>
  </si>
  <si>
    <t>Large-scale citizen science campaigns</t>
  </si>
  <si>
    <t>Creation of teaching materials</t>
  </si>
  <si>
    <t>Implementation of citizen dialogs</t>
  </si>
  <si>
    <t>Joint data collection and analysis with citizens</t>
  </si>
  <si>
    <t>Writing journal articles</t>
  </si>
  <si>
    <t>Presentation at conferences</t>
  </si>
  <si>
    <t>Leading citizen science projects</t>
  </si>
  <si>
    <t>Contestation type</t>
  </si>
  <si>
    <t>A</t>
  </si>
  <si>
    <t>B</t>
  </si>
  <si>
    <t>Problem-solving capabilty</t>
  </si>
  <si>
    <t>C</t>
  </si>
  <si>
    <t>Authority of science</t>
  </si>
  <si>
    <t>Validity of science</t>
  </si>
  <si>
    <t>First-best approach</t>
  </si>
  <si>
    <t>k</t>
  </si>
  <si>
    <t>p</t>
  </si>
  <si>
    <t>d</t>
  </si>
  <si>
    <t>knowledge dissemination</t>
  </si>
  <si>
    <t>participation</t>
  </si>
  <si>
    <t>dialogue</t>
  </si>
  <si>
    <t>Relevance O</t>
  </si>
  <si>
    <t>Relevance R</t>
  </si>
  <si>
    <t>First best</t>
  </si>
  <si>
    <t>second best</t>
  </si>
  <si>
    <t>third best</t>
  </si>
  <si>
    <t>Potential</t>
  </si>
  <si>
    <t>Baseline Impact assessment</t>
  </si>
  <si>
    <t>Potential t=A</t>
  </si>
  <si>
    <t>Partial Impact</t>
  </si>
  <si>
    <t>Potential t=B</t>
  </si>
  <si>
    <t>Potential t=C</t>
  </si>
  <si>
    <t>Total Impact</t>
  </si>
  <si>
    <t>Potential impact weight matrix</t>
  </si>
  <si>
    <t>β (learning rate)</t>
  </si>
  <si>
    <t>θ (threshold impact)</t>
  </si>
  <si>
    <t>Utility</t>
  </si>
  <si>
    <t>Initial Beliefs</t>
  </si>
  <si>
    <t>Best strategy</t>
  </si>
  <si>
    <t>Likelihood</t>
  </si>
  <si>
    <t>Belief Update</t>
  </si>
  <si>
    <t>Unnormalized Posterior</t>
  </si>
  <si>
    <t>Updated Belief</t>
  </si>
  <si>
    <t>Normalization factor</t>
  </si>
  <si>
    <t>Observed Impact O</t>
  </si>
  <si>
    <t>Observed Impact R</t>
  </si>
  <si>
    <t>Normalization Factor</t>
  </si>
  <si>
    <t>Feedback has</t>
  </si>
  <si>
    <t>normalized Potential</t>
  </si>
  <si>
    <t>Total  Observed Impact</t>
  </si>
  <si>
    <t>Exigence assumptions</t>
  </si>
  <si>
    <t>Updated Exigence</t>
  </si>
  <si>
    <t>Exigence change</t>
  </si>
  <si>
    <t>Exigence Update</t>
  </si>
  <si>
    <t>Expected Total Impacts</t>
  </si>
  <si>
    <t>Actor</t>
  </si>
  <si>
    <t>M_i (Maximum impact one actor can achieve)</t>
  </si>
  <si>
    <t>Impact weight</t>
  </si>
  <si>
    <t>Expected Utility</t>
  </si>
  <si>
    <t>Expected Impact O</t>
  </si>
  <si>
    <t>Expected Impact R</t>
  </si>
  <si>
    <t>Total  Expected Impact</t>
  </si>
  <si>
    <t>O_R</t>
  </si>
  <si>
    <t>R_O</t>
  </si>
  <si>
    <t>Crowdsourcing of AI training</t>
  </si>
  <si>
    <t>Longitudinal studies on AI's effect on scientific discourse</t>
  </si>
  <si>
    <t>Open-source validation tools</t>
  </si>
  <si>
    <t>Peer-review discussions on AI methods</t>
  </si>
  <si>
    <t>Scientific publications on AI validation methods</t>
  </si>
  <si>
    <t>Expert panels on AI validation</t>
  </si>
  <si>
    <t>Detailed explanations of AI methods and validation processes</t>
  </si>
  <si>
    <t>Learning Rate (β)</t>
  </si>
  <si>
    <t>Value Range</t>
  </si>
  <si>
    <t>Interpretation</t>
  </si>
  <si>
    <t>Suitable Scenarios</t>
  </si>
  <si>
    <t>0.01 - 0.05</t>
  </si>
  <si>
    <t>Very slow learning</t>
  </si>
  <si>
    <t>Long-term societal changes, institutional shifts</t>
  </si>
  <si>
    <t>0.05 - 0.1</t>
  </si>
  <si>
    <t>Slow learning</t>
  </si>
  <si>
    <t>General public opinion on established scientific topics</t>
  </si>
  <si>
    <t>0.1 - 0.2</t>
  </si>
  <si>
    <t>Moderate learning</t>
  </si>
  <si>
    <t>Regular science communication, evolving public discourse</t>
  </si>
  <si>
    <t>0.2 - 0.3</t>
  </si>
  <si>
    <t>Fast learning</t>
  </si>
  <si>
    <t>Emerging scientific issues, media-driven topics</t>
  </si>
  <si>
    <t>0.3 - 0.5</t>
  </si>
  <si>
    <t>Very fast learning</t>
  </si>
  <si>
    <t>Crisis communication, rapidly evolving situations</t>
  </si>
  <si>
    <t>Threshold Impact (θ)</t>
  </si>
  <si>
    <t>0.3 - 0.4</t>
  </si>
  <si>
    <t>Low threshold</t>
  </si>
  <si>
    <t>Simple concepts, receptive audience, clear messaging</t>
  </si>
  <si>
    <t>0.4 - 0.5</t>
  </si>
  <si>
    <t>Moderate-low threshold</t>
  </si>
  <si>
    <t>General science communication, moderately informed public</t>
  </si>
  <si>
    <t>0.5 - 0.6</t>
  </si>
  <si>
    <t>Moderate threshold</t>
  </si>
  <si>
    <t>Average scientific topics, mixed audience reception</t>
  </si>
  <si>
    <t>0.6 - 0.7</t>
  </si>
  <si>
    <t>Moderate-high threshold</t>
  </si>
  <si>
    <t>Complex topics, potential misconceptions to overcome</t>
  </si>
  <si>
    <t>0.7 - 0.8</t>
  </si>
  <si>
    <t>High threshold</t>
  </si>
  <si>
    <t>Controversial issues, significant communication challenges</t>
  </si>
  <si>
    <t>Randomizer for observed impacts</t>
  </si>
  <si>
    <t>Generative AI in science raises validity concerns, primarily addressing type A contestation (knowledge validity). Knowledge dissemination (k) emerges as dominant mode with equal actor weights. Strategy combination (e,k) for both actors yields moderate impact (I_A=0.7), focusing on validation protocols and methodological transparency.</t>
  </si>
  <si>
    <t xml:space="preserve">Citizen Science for sustainability transformations addresses contestation type B (problem-solving competence), with participatory strategies (p) yielding highest impact potential through combined institutional and researcher involvement. </t>
  </si>
  <si>
    <r>
      <t>Table 4</t>
    </r>
    <r>
      <rPr>
        <sz val="11"/>
        <color theme="1"/>
        <rFont val="Times New Roman"/>
        <family val="1"/>
      </rPr>
      <t xml:space="preserve"> Impact assessment for sustainability-focused citizen science by actors, roles and modes </t>
    </r>
  </si>
  <si>
    <r>
      <t>Role:</t>
    </r>
    <r>
      <rPr>
        <b/>
        <sz val="10"/>
        <color theme="1"/>
        <rFont val="Times New Roman"/>
        <family val="1"/>
      </rPr>
      <t xml:space="preserve"> schema</t>
    </r>
  </si>
  <si>
    <r>
      <t>Mode:</t>
    </r>
    <r>
      <rPr>
        <b/>
        <sz val="10"/>
        <color theme="1"/>
        <rFont val="Times New Roman"/>
        <family val="1"/>
      </rPr>
      <t xml:space="preserve"> building block</t>
    </r>
  </si>
  <si>
    <t>Impact assessment</t>
  </si>
  <si>
    <r>
      <t>O</t>
    </r>
    <r>
      <rPr>
        <sz val="11"/>
        <color theme="1"/>
        <rFont val="Times New Roman"/>
        <family val="1"/>
      </rPr>
      <t>: Research Institutions</t>
    </r>
  </si>
  <si>
    <r>
      <t>a</t>
    </r>
    <r>
      <rPr>
        <sz val="11"/>
        <color rgb="FF000000"/>
        <rFont val="Times New Roman"/>
        <family val="1"/>
      </rPr>
      <t>: Societal progress</t>
    </r>
  </si>
  <si>
    <r>
      <t>k</t>
    </r>
    <r>
      <rPr>
        <sz val="11"/>
        <color rgb="FF000000"/>
        <rFont val="Times New Roman"/>
        <family val="1"/>
      </rPr>
      <t>: Providing resources and expert knowledge</t>
    </r>
  </si>
  <si>
    <t>0.5 → Broad dissemination of information, but limited depth of engagement</t>
  </si>
  <si>
    <r>
      <t>a</t>
    </r>
    <r>
      <rPr>
        <sz val="11"/>
        <color rgb="FF000000"/>
        <rFont val="Times New Roman"/>
        <family val="1"/>
      </rPr>
      <t>: Promotion of sustainability</t>
    </r>
  </si>
  <si>
    <r>
      <t>d</t>
    </r>
    <r>
      <rPr>
        <sz val="11"/>
        <color rgb="FF000000"/>
        <rFont val="Times New Roman"/>
        <family val="1"/>
      </rPr>
      <t>: Organizing discussion forums and workshops</t>
    </r>
  </si>
  <si>
    <t>0.7 → Promotes understanding and trust, enables adjustments</t>
  </si>
  <si>
    <r>
      <t>a</t>
    </r>
    <r>
      <rPr>
        <sz val="11"/>
        <color rgb="FF000000"/>
        <rFont val="Times New Roman"/>
        <family val="1"/>
      </rPr>
      <t>: Strengthening citizen engagement</t>
    </r>
  </si>
  <si>
    <r>
      <t>p</t>
    </r>
    <r>
      <rPr>
        <sz val="11"/>
        <color rgb="FF000000"/>
        <rFont val="Times New Roman"/>
        <family val="1"/>
      </rPr>
      <t>: Providing infrastructure for citizen projects</t>
    </r>
  </si>
  <si>
    <t>0.9 → Maximum engagement, high potential for sustainable change</t>
  </si>
  <si>
    <r>
      <t>e</t>
    </r>
    <r>
      <rPr>
        <sz val="11"/>
        <color theme="1"/>
        <rFont val="Times New Roman"/>
        <family val="1"/>
      </rPr>
      <t>: Reputation</t>
    </r>
  </si>
  <si>
    <r>
      <t>k</t>
    </r>
    <r>
      <rPr>
        <sz val="11"/>
        <color theme="1"/>
        <rFont val="Times New Roman"/>
        <family val="1"/>
      </rPr>
      <t>: Dissemination of research results</t>
    </r>
  </si>
  <si>
    <t>0.3 → Focus on reputation may neglect genuine impact</t>
  </si>
  <si>
    <r>
      <t>e</t>
    </r>
    <r>
      <rPr>
        <sz val="11"/>
        <color theme="1"/>
        <rFont val="Times New Roman"/>
        <family val="1"/>
      </rPr>
      <t>: Securing third-party funding</t>
    </r>
  </si>
  <si>
    <r>
      <t>d</t>
    </r>
    <r>
      <rPr>
        <sz val="11"/>
        <color theme="1"/>
        <rFont val="Times New Roman"/>
        <family val="1"/>
      </rPr>
      <t>: Networking events with stakeholders</t>
    </r>
  </si>
  <si>
    <t>0.5 → Can lead to valuable insights, but risk of co-optation</t>
  </si>
  <si>
    <r>
      <t>e</t>
    </r>
    <r>
      <rPr>
        <sz val="11"/>
        <color theme="1"/>
        <rFont val="Times New Roman"/>
        <family val="1"/>
      </rPr>
      <t>: Media presence</t>
    </r>
  </si>
  <si>
    <r>
      <t>p</t>
    </r>
    <r>
      <rPr>
        <sz val="11"/>
        <color theme="1"/>
        <rFont val="Times New Roman"/>
        <family val="1"/>
      </rPr>
      <t>: Large-scale citizen science campaigns</t>
    </r>
  </si>
  <si>
    <t>0.6 → High participation, but potential neglect of long-term goals</t>
  </si>
  <si>
    <r>
      <t>R</t>
    </r>
    <r>
      <rPr>
        <sz val="11"/>
        <color theme="1"/>
        <rFont val="Times New Roman"/>
        <family val="1"/>
      </rPr>
      <t>: Researchers</t>
    </r>
  </si>
  <si>
    <r>
      <t>a</t>
    </r>
    <r>
      <rPr>
        <sz val="11"/>
        <color rgb="FF000000"/>
        <rFont val="Times New Roman"/>
        <family val="1"/>
      </rPr>
      <t>: Knowledge gain</t>
    </r>
  </si>
  <si>
    <r>
      <t>k</t>
    </r>
    <r>
      <rPr>
        <sz val="11"/>
        <color rgb="FF000000"/>
        <rFont val="Times New Roman"/>
        <family val="1"/>
      </rPr>
      <t>: Creation of educational materials</t>
    </r>
  </si>
  <si>
    <t>0.5 → Good information base, but limited activation for action</t>
  </si>
  <si>
    <r>
      <t>a</t>
    </r>
    <r>
      <rPr>
        <sz val="11"/>
        <color rgb="FF000000"/>
        <rFont val="Times New Roman"/>
        <family val="1"/>
      </rPr>
      <t>: Social relevance</t>
    </r>
  </si>
  <si>
    <r>
      <t>d</t>
    </r>
    <r>
      <rPr>
        <sz val="11"/>
        <color rgb="FF000000"/>
        <rFont val="Times New Roman"/>
        <family val="1"/>
      </rPr>
      <t>: Conducting citizen dialogues</t>
    </r>
  </si>
  <si>
    <t>0.7 → Promotes mutual learning and adaptation of research</t>
  </si>
  <si>
    <r>
      <t>a</t>
    </r>
    <r>
      <rPr>
        <sz val="11"/>
        <color rgb="FF000000"/>
        <rFont val="Times New Roman"/>
        <family val="1"/>
      </rPr>
      <t>: Co-creation of knowledge</t>
    </r>
  </si>
  <si>
    <r>
      <t>p</t>
    </r>
    <r>
      <rPr>
        <sz val="11"/>
        <color rgb="FF000000"/>
        <rFont val="Times New Roman"/>
        <family val="1"/>
      </rPr>
      <t>: Joint data collection and analysis with citizens</t>
    </r>
  </si>
  <si>
    <t>0.9 → Optimal inclusion of citizen knowledge, high learning effect for all</t>
  </si>
  <si>
    <r>
      <t>e</t>
    </r>
    <r>
      <rPr>
        <sz val="11"/>
        <color theme="1"/>
        <rFont val="Times New Roman"/>
        <family val="1"/>
      </rPr>
      <t>: Publications</t>
    </r>
  </si>
  <si>
    <r>
      <t>k</t>
    </r>
    <r>
      <rPr>
        <sz val="11"/>
        <color theme="1"/>
        <rFont val="Times New Roman"/>
        <family val="1"/>
      </rPr>
      <t>: Writing academic articles</t>
    </r>
  </si>
  <si>
    <t>0.3 → Risk of neglecting citizen interests</t>
  </si>
  <si>
    <r>
      <t>e</t>
    </r>
    <r>
      <rPr>
        <sz val="11"/>
        <color theme="1"/>
        <rFont val="Times New Roman"/>
        <family val="1"/>
      </rPr>
      <t>: Career advancement</t>
    </r>
  </si>
  <si>
    <r>
      <t>d</t>
    </r>
    <r>
      <rPr>
        <sz val="11"/>
        <color theme="1"/>
        <rFont val="Times New Roman"/>
        <family val="1"/>
      </rPr>
      <t>: Presentations at conferences</t>
    </r>
  </si>
  <si>
    <t>0.5 → Can lead to interesting results, but potential bias</t>
  </si>
  <si>
    <r>
      <t>e</t>
    </r>
    <r>
      <rPr>
        <sz val="11"/>
        <color theme="1"/>
        <rFont val="Times New Roman"/>
        <family val="1"/>
      </rPr>
      <t>: Project acquisition</t>
    </r>
  </si>
  <si>
    <r>
      <t>p</t>
    </r>
    <r>
      <rPr>
        <sz val="11"/>
        <color theme="1"/>
        <rFont val="Times New Roman"/>
        <family val="1"/>
      </rPr>
      <t>: Leading citizen science projects</t>
    </r>
  </si>
  <si>
    <t>0.6 → High participation, but risk of instrumentalization</t>
  </si>
  <si>
    <r>
      <t xml:space="preserve">Note: </t>
    </r>
    <r>
      <rPr>
        <i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 = selfless/altruistic, </t>
    </r>
    <r>
      <rPr>
        <i/>
        <sz val="11"/>
        <color theme="1"/>
        <rFont val="Times New Roman"/>
        <family val="1"/>
      </rPr>
      <t>e</t>
    </r>
    <r>
      <rPr>
        <sz val="11"/>
        <color theme="1"/>
        <rFont val="Times New Roman"/>
        <family val="1"/>
      </rPr>
      <t xml:space="preserve"> = egoistic/self-interested, </t>
    </r>
    <r>
      <rPr>
        <i/>
        <sz val="11"/>
        <color theme="1"/>
        <rFont val="Times New Roman"/>
        <family val="1"/>
      </rPr>
      <t>k</t>
    </r>
    <r>
      <rPr>
        <sz val="11"/>
        <color theme="1"/>
        <rFont val="Times New Roman"/>
        <family val="1"/>
      </rPr>
      <t xml:space="preserve"> = knowledge dissemination, </t>
    </r>
    <r>
      <rPr>
        <i/>
        <sz val="11"/>
        <color theme="1"/>
        <rFont val="Times New Roman"/>
        <family val="1"/>
      </rPr>
      <t>d</t>
    </r>
    <r>
      <rPr>
        <sz val="11"/>
        <color theme="1"/>
        <rFont val="Times New Roman"/>
        <family val="1"/>
      </rPr>
      <t xml:space="preserve"> = dialogue, </t>
    </r>
    <r>
      <rPr>
        <i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1"/>
      </rPr>
      <t xml:space="preserve"> = participation.</t>
    </r>
  </si>
  <si>
    <r>
      <t>Table 5</t>
    </r>
    <r>
      <rPr>
        <sz val="11"/>
        <color theme="1"/>
        <rFont val="Times New Roman"/>
        <family val="1"/>
      </rPr>
      <t xml:space="preserve"> Impact assessment for generative AI by actors, roles and modes </t>
    </r>
  </si>
  <si>
    <r>
      <t>Role:</t>
    </r>
    <r>
      <rPr>
        <b/>
        <sz val="11"/>
        <color theme="1"/>
        <rFont val="Times New Roman"/>
        <family val="1"/>
      </rPr>
      <t xml:space="preserve"> schema</t>
    </r>
  </si>
  <si>
    <r>
      <t>Mode:</t>
    </r>
    <r>
      <rPr>
        <b/>
        <sz val="11"/>
        <color theme="1"/>
        <rFont val="Times New Roman"/>
        <family val="1"/>
      </rPr>
      <t xml:space="preserve"> building block</t>
    </r>
  </si>
  <si>
    <r>
      <t>a</t>
    </r>
    <r>
      <rPr>
        <sz val="11"/>
        <color rgb="FF000000"/>
        <rFont val="Times New Roman"/>
        <family val="1"/>
      </rPr>
      <t>: Scientific Integrity</t>
    </r>
  </si>
  <si>
    <r>
      <t>k</t>
    </r>
    <r>
      <rPr>
        <sz val="11"/>
        <color rgb="FF000000"/>
        <rFont val="Times New Roman"/>
        <family val="1"/>
      </rPr>
      <t>: Detailed explanations of AI methods and validation processes</t>
    </r>
  </si>
  <si>
    <t>0.7 → Direct addressing of validity concerns, builds trust</t>
  </si>
  <si>
    <r>
      <t>a</t>
    </r>
    <r>
      <rPr>
        <sz val="11"/>
        <color rgb="FF000000"/>
        <rFont val="Times New Roman"/>
        <family val="1"/>
      </rPr>
      <t>: Transparency</t>
    </r>
  </si>
  <si>
    <r>
      <t>d</t>
    </r>
    <r>
      <rPr>
        <sz val="11"/>
        <color rgb="FF000000"/>
        <rFont val="Times New Roman"/>
        <family val="1"/>
      </rPr>
      <t>: Expert panels on AI validation</t>
    </r>
  </si>
  <si>
    <t>0.5 → Can strengthen trust, but may not reach broad public</t>
  </si>
  <si>
    <r>
      <t>a</t>
    </r>
    <r>
      <rPr>
        <sz val="11"/>
        <color rgb="FF000000"/>
        <rFont val="Times New Roman"/>
        <family val="1"/>
      </rPr>
      <t>: Quality Assurance</t>
    </r>
  </si>
  <si>
    <r>
      <t>p</t>
    </r>
    <r>
      <rPr>
        <sz val="11"/>
        <color rgb="FF000000"/>
        <rFont val="Times New Roman"/>
        <family val="1"/>
      </rPr>
      <t>: Public AI validation workshops</t>
    </r>
  </si>
  <si>
    <t>0.4 → Can reinforce skepticism if not carefully managed</t>
  </si>
  <si>
    <r>
      <t>k</t>
    </r>
    <r>
      <rPr>
        <sz val="11"/>
        <color theme="1"/>
        <rFont val="Times New Roman"/>
        <family val="1"/>
      </rPr>
      <t>: Presentation of AI validation protocols</t>
    </r>
  </si>
  <si>
    <t>0.6 → Can build trust if credibly presented</t>
  </si>
  <si>
    <r>
      <t>e</t>
    </r>
    <r>
      <rPr>
        <sz val="11"/>
        <color theme="1"/>
        <rFont val="Times New Roman"/>
        <family val="1"/>
      </rPr>
      <t>: Leadership Role</t>
    </r>
  </si>
  <si>
    <r>
      <t>d</t>
    </r>
    <r>
      <rPr>
        <sz val="11"/>
        <color theme="1"/>
        <rFont val="Times New Roman"/>
        <family val="1"/>
      </rPr>
      <t>: AI ethics committees</t>
    </r>
  </si>
  <si>
    <t>0.4 → Risk of being perceived as PR measure</t>
  </si>
  <si>
    <r>
      <t>e</t>
    </r>
    <r>
      <rPr>
        <sz val="11"/>
        <color theme="1"/>
        <rFont val="Times New Roman"/>
        <family val="1"/>
      </rPr>
      <t>: Funding</t>
    </r>
  </si>
  <si>
    <r>
      <t>p</t>
    </r>
    <r>
      <rPr>
        <sz val="11"/>
        <color theme="1"/>
        <rFont val="Times New Roman"/>
        <family val="1"/>
      </rPr>
      <t>: AI hackathons for validation</t>
    </r>
  </si>
  <si>
    <t>0.3 → Could be seen as distraction from core issues</t>
  </si>
  <si>
    <r>
      <t>a</t>
    </r>
    <r>
      <rPr>
        <sz val="11"/>
        <color rgb="FF000000"/>
        <rFont val="Times New Roman"/>
        <family val="1"/>
      </rPr>
      <t>: Scientific Accuracy</t>
    </r>
  </si>
  <si>
    <r>
      <t>k</t>
    </r>
    <r>
      <rPr>
        <sz val="11"/>
        <color rgb="FF000000"/>
        <rFont val="Times New Roman"/>
        <family val="1"/>
      </rPr>
      <t>: Scientific publications on AI validation methods</t>
    </r>
  </si>
  <si>
    <t>0.9 → Direct addressing of validity question</t>
  </si>
  <si>
    <r>
      <t>a</t>
    </r>
    <r>
      <rPr>
        <sz val="11"/>
        <color rgb="FF000000"/>
        <rFont val="Times New Roman"/>
        <family val="1"/>
      </rPr>
      <t>: Critical Reflection</t>
    </r>
  </si>
  <si>
    <r>
      <t>d</t>
    </r>
    <r>
      <rPr>
        <sz val="11"/>
        <color rgb="FF000000"/>
        <rFont val="Times New Roman"/>
        <family val="1"/>
      </rPr>
      <t>: Peer-review discussions on AI methods</t>
    </r>
  </si>
  <si>
    <t>0.7 → Promotes scientific discourse on validity</t>
  </si>
  <si>
    <r>
      <t>a</t>
    </r>
    <r>
      <rPr>
        <sz val="11"/>
        <color rgb="FF000000"/>
        <rFont val="Times New Roman"/>
        <family val="1"/>
      </rPr>
      <t>: Method Transparency</t>
    </r>
  </si>
  <si>
    <r>
      <t>p</t>
    </r>
    <r>
      <rPr>
        <sz val="11"/>
        <color rgb="FF000000"/>
        <rFont val="Times New Roman"/>
        <family val="1"/>
      </rPr>
      <t>: Open-source validation tools</t>
    </r>
  </si>
  <si>
    <t>0.5 → Can strengthen trust in methods, but complex implementation</t>
  </si>
  <si>
    <r>
      <t>k</t>
    </r>
    <r>
      <rPr>
        <sz val="11"/>
        <color theme="1"/>
        <rFont val="Times New Roman"/>
        <family val="1"/>
      </rPr>
      <t>: Longitudinal studies on AI’s effect on scientific discourse</t>
    </r>
  </si>
  <si>
    <t>0.8 → Provides crucial long-term insights, high scientific value</t>
  </si>
  <si>
    <r>
      <t>e</t>
    </r>
    <r>
      <rPr>
        <sz val="11"/>
        <color theme="1"/>
        <rFont val="Times New Roman"/>
        <family val="1"/>
      </rPr>
      <t>: Career</t>
    </r>
  </si>
  <si>
    <r>
      <t>d</t>
    </r>
    <r>
      <rPr>
        <sz val="11"/>
        <color theme="1"/>
        <rFont val="Times New Roman"/>
        <family val="1"/>
      </rPr>
      <t>: AI-focused conference contributions</t>
    </r>
  </si>
  <si>
    <t>0.4 → Can show innovation, but may neglect validity questions</t>
  </si>
  <si>
    <r>
      <t>e</t>
    </r>
    <r>
      <rPr>
        <sz val="11"/>
        <color theme="1"/>
        <rFont val="Times New Roman"/>
        <family val="1"/>
      </rPr>
      <t>: Efficiency</t>
    </r>
  </si>
  <si>
    <r>
      <t>p</t>
    </r>
    <r>
      <rPr>
        <sz val="11"/>
        <color theme="1"/>
        <rFont val="Times New Roman"/>
        <family val="1"/>
      </rPr>
      <t>: Crowdsourcing of AI training</t>
    </r>
  </si>
  <si>
    <t>0.3 → Risk of reinforcing validity concerns</t>
  </si>
  <si>
    <t>S</t>
  </si>
  <si>
    <t>X_t,τ (inital Exigence)</t>
  </si>
  <si>
    <t>P_i(a,y)  (private benefit for altruistic strategies)</t>
  </si>
  <si>
    <t>P_i(e,y) (private benefit for egoistic strategies)</t>
  </si>
  <si>
    <t>X_t,τ (inital exigence)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</si>
</sst>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0"/>
      <color theme="1"/>
      <name val="Arial Unicode MS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164" fontId="3" fillId="2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Alignment="1">
      <alignment horizontal="right" indent="1"/>
    </xf>
    <xf numFmtId="0" fontId="1" fillId="3" borderId="0" xfId="0" applyFont="1" applyFill="1" applyAlignment="1">
      <alignment horizontal="right" indent="1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5" fillId="2" borderId="0" xfId="0" applyFont="1" applyFill="1"/>
    <xf numFmtId="0" fontId="5" fillId="3" borderId="0" xfId="0" applyFont="1" applyFill="1"/>
    <xf numFmtId="0" fontId="0" fillId="3" borderId="0" xfId="0" applyFill="1"/>
    <xf numFmtId="0" fontId="0" fillId="0" borderId="2" xfId="0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3" fillId="3" borderId="0" xfId="0" applyFont="1" applyFill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vertical="center"/>
    </xf>
    <xf numFmtId="165" fontId="1" fillId="0" borderId="1" xfId="0" applyNumberFormat="1" applyFont="1" applyBorder="1"/>
    <xf numFmtId="164" fontId="1" fillId="0" borderId="0" xfId="0" applyNumberFormat="1" applyFont="1" applyAlignment="1">
      <alignment horizontal="center" vertical="center" wrapText="1"/>
    </xf>
    <xf numFmtId="2" fontId="6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left" vertical="center" wrapText="1" indent="1"/>
    </xf>
    <xf numFmtId="0" fontId="16" fillId="6" borderId="7" xfId="0" applyFont="1" applyFill="1" applyBorder="1" applyAlignment="1">
      <alignment horizontal="left" vertical="center" wrapText="1" indent="2"/>
    </xf>
    <xf numFmtId="0" fontId="14" fillId="0" borderId="5" xfId="0" applyFont="1" applyBorder="1" applyAlignment="1">
      <alignment horizontal="left" vertical="center" wrapText="1" indent="1"/>
    </xf>
    <xf numFmtId="0" fontId="9" fillId="0" borderId="7" xfId="0" applyFont="1" applyBorder="1" applyAlignment="1">
      <alignment horizontal="left" vertical="center" wrapText="1" indent="2"/>
    </xf>
    <xf numFmtId="0" fontId="9" fillId="0" borderId="0" xfId="0" applyFont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4" borderId="0" xfId="0" applyFill="1" applyAlignment="1">
      <alignment horizontal="left" vertical="top" wrapText="1"/>
    </xf>
    <xf numFmtId="0" fontId="14" fillId="0" borderId="8" xfId="0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5F92-FDE6-4265-B714-8D9105E979B5}">
  <dimension ref="A1:T56"/>
  <sheetViews>
    <sheetView tabSelected="1" workbookViewId="0">
      <selection activeCell="P18" sqref="P18"/>
    </sheetView>
  </sheetViews>
  <sheetFormatPr baseColWidth="10" defaultRowHeight="15"/>
  <cols>
    <col min="1" max="1" width="2.7109375" customWidth="1"/>
    <col min="2" max="2" width="24.42578125" customWidth="1"/>
    <col min="3" max="3" width="12" bestFit="1" customWidth="1"/>
    <col min="4" max="4" width="12.5703125" customWidth="1"/>
    <col min="6" max="6" width="11.28515625" bestFit="1" customWidth="1"/>
    <col min="8" max="8" width="10.85546875" customWidth="1"/>
    <col min="9" max="9" width="19.7109375" style="31" customWidth="1"/>
    <col min="10" max="10" width="9.42578125" style="31" customWidth="1"/>
    <col min="11" max="21" width="9.42578125" customWidth="1"/>
  </cols>
  <sheetData>
    <row r="1" spans="2:20" ht="31.5">
      <c r="B1" s="2" t="s">
        <v>16</v>
      </c>
    </row>
    <row r="2" spans="2:20">
      <c r="B2" t="s">
        <v>15</v>
      </c>
    </row>
    <row r="4" spans="2:20" ht="15" customHeight="1">
      <c r="B4" s="85" t="s">
        <v>137</v>
      </c>
      <c r="C4" s="85"/>
      <c r="D4" s="85"/>
      <c r="E4" s="85"/>
      <c r="F4" s="85"/>
      <c r="G4" s="85"/>
      <c r="H4" s="56"/>
      <c r="I4" s="59" t="s">
        <v>6</v>
      </c>
    </row>
    <row r="5" spans="2:20">
      <c r="B5" s="85"/>
      <c r="C5" s="85"/>
      <c r="D5" s="85"/>
      <c r="E5" s="85"/>
      <c r="F5" s="85"/>
      <c r="G5" s="85"/>
      <c r="I5" s="58" t="s">
        <v>10</v>
      </c>
      <c r="J5" s="54"/>
      <c r="K5" s="15"/>
      <c r="L5" s="15"/>
      <c r="M5" s="15"/>
      <c r="N5" s="15"/>
      <c r="O5" s="15"/>
      <c r="P5" s="15"/>
    </row>
    <row r="6" spans="2:20">
      <c r="B6" s="85"/>
      <c r="C6" s="85"/>
      <c r="D6" s="85"/>
      <c r="E6" s="85"/>
      <c r="F6" s="85"/>
      <c r="G6" s="85"/>
      <c r="I6" s="60" t="s">
        <v>19</v>
      </c>
      <c r="J6" s="61" t="s">
        <v>100</v>
      </c>
      <c r="K6" s="61" t="s">
        <v>99</v>
      </c>
      <c r="L6" s="61" t="s">
        <v>20</v>
      </c>
      <c r="M6" s="61" t="s">
        <v>21</v>
      </c>
      <c r="N6" s="61" t="s">
        <v>22</v>
      </c>
      <c r="O6" s="61" t="s">
        <v>23</v>
      </c>
      <c r="P6" s="61"/>
    </row>
    <row r="7" spans="2:20">
      <c r="B7" s="85"/>
      <c r="C7" s="85"/>
      <c r="D7" s="85"/>
      <c r="E7" s="85"/>
      <c r="F7" s="85"/>
      <c r="G7" s="85"/>
      <c r="I7" s="60" t="s">
        <v>18</v>
      </c>
      <c r="J7" s="25" t="s">
        <v>0</v>
      </c>
      <c r="K7" s="26" t="s">
        <v>1</v>
      </c>
      <c r="L7" s="25" t="s">
        <v>2</v>
      </c>
      <c r="M7" s="25" t="s">
        <v>3</v>
      </c>
      <c r="N7" s="25" t="s">
        <v>4</v>
      </c>
      <c r="O7" s="25" t="s">
        <v>5</v>
      </c>
      <c r="P7" s="37" t="s">
        <v>9</v>
      </c>
    </row>
    <row r="8" spans="2:20">
      <c r="I8" s="60" t="s">
        <v>56</v>
      </c>
      <c r="J8" s="11">
        <v>0.7</v>
      </c>
      <c r="K8" s="11">
        <v>0.5</v>
      </c>
      <c r="L8" s="11">
        <v>0.6</v>
      </c>
      <c r="M8" s="11">
        <v>0.6</v>
      </c>
      <c r="N8" s="11">
        <v>0.5</v>
      </c>
      <c r="O8" s="11">
        <v>0.6</v>
      </c>
      <c r="P8" s="33">
        <f>SUM(J8:O8)</f>
        <v>3.5</v>
      </c>
    </row>
    <row r="9" spans="2:20">
      <c r="B9" s="22" t="s">
        <v>14</v>
      </c>
      <c r="C9" s="20"/>
      <c r="D9" s="20"/>
      <c r="E9" s="20"/>
      <c r="F9" s="21" t="s">
        <v>7</v>
      </c>
      <c r="G9" s="21" t="s">
        <v>8</v>
      </c>
      <c r="I9" s="60" t="s">
        <v>78</v>
      </c>
      <c r="J9" s="42">
        <f>J8*$F$10</f>
        <v>0.35</v>
      </c>
      <c r="K9" s="42">
        <f t="shared" ref="K9:O9" si="0">K8*$F$10</f>
        <v>0.25</v>
      </c>
      <c r="L9" s="42">
        <f t="shared" si="0"/>
        <v>0.3</v>
      </c>
      <c r="M9" s="42">
        <f t="shared" si="0"/>
        <v>0.3</v>
      </c>
      <c r="N9" s="42">
        <f t="shared" si="0"/>
        <v>0.25</v>
      </c>
      <c r="O9" s="42">
        <f t="shared" si="0"/>
        <v>0.3</v>
      </c>
      <c r="P9" s="70">
        <f>SUM(J9:O9)</f>
        <v>1.75</v>
      </c>
    </row>
    <row r="10" spans="2:20">
      <c r="B10" s="66" t="s">
        <v>86</v>
      </c>
      <c r="F10" s="11">
        <v>0.5</v>
      </c>
      <c r="G10" s="12">
        <f>1-F10</f>
        <v>0.5</v>
      </c>
      <c r="I10" s="58" t="s">
        <v>13</v>
      </c>
      <c r="J10" s="18">
        <v>0.41715991919229867</v>
      </c>
      <c r="K10" s="18">
        <v>0.29931702636105961</v>
      </c>
      <c r="L10" s="18">
        <v>0.21730988316381847</v>
      </c>
      <c r="M10" s="18">
        <v>0.217328790863583</v>
      </c>
      <c r="N10" s="18">
        <v>0.25633212888775059</v>
      </c>
      <c r="O10" s="18">
        <v>0.36788763986114503</v>
      </c>
      <c r="P10" s="34">
        <f ca="1">SUM(J20:O20)</f>
        <v>1.8740398172682102</v>
      </c>
    </row>
    <row r="11" spans="2:20">
      <c r="B11" s="3" t="s">
        <v>12</v>
      </c>
      <c r="F11" s="11">
        <v>0.5</v>
      </c>
      <c r="G11" s="12">
        <v>0.5</v>
      </c>
      <c r="J11" s="53"/>
    </row>
    <row r="12" spans="2:20">
      <c r="B12" s="3" t="s">
        <v>221</v>
      </c>
      <c r="F12" s="11">
        <v>0.3</v>
      </c>
      <c r="G12" s="12">
        <v>0.3</v>
      </c>
      <c r="I12" s="55" t="s">
        <v>11</v>
      </c>
      <c r="J12" s="55"/>
      <c r="K12" s="17"/>
      <c r="L12" s="17"/>
      <c r="M12" s="17"/>
      <c r="N12" s="17"/>
      <c r="O12" s="17"/>
      <c r="P12" s="32"/>
      <c r="Q12" s="30"/>
      <c r="R12" s="31"/>
      <c r="S12" s="31"/>
      <c r="T12" s="31"/>
    </row>
    <row r="13" spans="2:20">
      <c r="B13" s="3" t="s">
        <v>222</v>
      </c>
      <c r="F13" s="11">
        <v>0.7</v>
      </c>
      <c r="G13" s="12">
        <v>0.7</v>
      </c>
      <c r="I13" s="62" t="s">
        <v>19</v>
      </c>
      <c r="J13" s="63" t="s">
        <v>98</v>
      </c>
      <c r="K13" s="63" t="s">
        <v>97</v>
      </c>
      <c r="L13" s="63" t="s">
        <v>96</v>
      </c>
      <c r="M13" s="63" t="s">
        <v>95</v>
      </c>
      <c r="N13" s="63" t="s">
        <v>24</v>
      </c>
      <c r="O13" s="63" t="s">
        <v>94</v>
      </c>
      <c r="P13" s="64"/>
      <c r="Q13" s="30"/>
      <c r="R13" s="31"/>
      <c r="S13" s="31"/>
      <c r="T13" s="31"/>
    </row>
    <row r="14" spans="2:20">
      <c r="B14" s="22" t="s">
        <v>80</v>
      </c>
      <c r="C14" s="20"/>
      <c r="D14" s="20"/>
      <c r="E14" s="20"/>
      <c r="F14" s="21"/>
      <c r="G14" s="21"/>
      <c r="I14" s="62" t="s">
        <v>18</v>
      </c>
      <c r="J14" s="27" t="s">
        <v>0</v>
      </c>
      <c r="K14" s="28" t="s">
        <v>1</v>
      </c>
      <c r="L14" s="27" t="s">
        <v>2</v>
      </c>
      <c r="M14" s="27" t="s">
        <v>3</v>
      </c>
      <c r="N14" s="27" t="s">
        <v>4</v>
      </c>
      <c r="O14" s="27" t="s">
        <v>5</v>
      </c>
      <c r="P14" s="38" t="s">
        <v>9</v>
      </c>
      <c r="Q14" s="30"/>
      <c r="R14" s="31"/>
      <c r="S14" s="31"/>
      <c r="T14" s="31"/>
    </row>
    <row r="15" spans="2:20">
      <c r="B15" t="s">
        <v>220</v>
      </c>
      <c r="F15" s="29">
        <v>0.5</v>
      </c>
      <c r="G15" s="29"/>
      <c r="I15" s="62" t="s">
        <v>56</v>
      </c>
      <c r="J15" s="12">
        <v>0.9</v>
      </c>
      <c r="K15" s="12">
        <v>0.8</v>
      </c>
      <c r="L15" s="12">
        <v>0.7</v>
      </c>
      <c r="M15" s="12">
        <v>0.8</v>
      </c>
      <c r="N15" s="12">
        <v>0.4</v>
      </c>
      <c r="O15" s="12">
        <v>0.7</v>
      </c>
      <c r="P15" s="35">
        <f>SUM(J15:O15)</f>
        <v>4.3</v>
      </c>
      <c r="Q15" s="30"/>
      <c r="R15" s="31"/>
      <c r="S15" s="31"/>
      <c r="T15" s="31"/>
    </row>
    <row r="16" spans="2:20">
      <c r="B16" t="s">
        <v>64</v>
      </c>
      <c r="F16" s="29">
        <v>0.4</v>
      </c>
      <c r="I16" s="62" t="s">
        <v>78</v>
      </c>
      <c r="J16" s="43">
        <f>J15*$G$10</f>
        <v>0.45</v>
      </c>
      <c r="K16" s="43">
        <f t="shared" ref="K16:O16" si="1">K15*$G$10</f>
        <v>0.4</v>
      </c>
      <c r="L16" s="43">
        <f t="shared" si="1"/>
        <v>0.35</v>
      </c>
      <c r="M16" s="43">
        <f t="shared" si="1"/>
        <v>0.4</v>
      </c>
      <c r="N16" s="43">
        <f t="shared" si="1"/>
        <v>0.2</v>
      </c>
      <c r="O16" s="43">
        <f t="shared" si="1"/>
        <v>0.35</v>
      </c>
      <c r="P16" s="35">
        <f>SUM(J16:O16)</f>
        <v>2.15</v>
      </c>
      <c r="Q16" s="30"/>
      <c r="R16" s="31"/>
      <c r="S16" s="31"/>
      <c r="T16" s="31"/>
    </row>
    <row r="17" spans="1:20">
      <c r="B17" t="s">
        <v>65</v>
      </c>
      <c r="F17" s="29">
        <v>0.3</v>
      </c>
      <c r="I17" s="65" t="s">
        <v>13</v>
      </c>
      <c r="J17" s="19">
        <v>0.51779859451434107</v>
      </c>
      <c r="K17" s="19">
        <v>0.49299307519712166</v>
      </c>
      <c r="L17" s="19">
        <v>0.28366124783194968</v>
      </c>
      <c r="M17" s="19">
        <v>0.34760133715381314</v>
      </c>
      <c r="N17" s="19">
        <v>0.23465352042763973</v>
      </c>
      <c r="O17" s="19">
        <v>0.36797859077298367</v>
      </c>
      <c r="P17" s="36">
        <f ca="1">SUM(J21:O21)</f>
        <v>2.045826449309935</v>
      </c>
      <c r="Q17" s="30"/>
      <c r="R17" s="31"/>
      <c r="S17" s="31"/>
      <c r="T17" s="31"/>
    </row>
    <row r="18" spans="1:20">
      <c r="F18" s="29"/>
      <c r="J18" s="53"/>
      <c r="P18" s="29"/>
      <c r="Q18" s="30"/>
      <c r="R18" s="31"/>
      <c r="S18" s="31"/>
      <c r="T18" s="31"/>
    </row>
    <row r="19" spans="1:20" ht="24">
      <c r="B19" s="44" t="s">
        <v>67</v>
      </c>
      <c r="J19" s="56" t="s">
        <v>136</v>
      </c>
      <c r="K19" s="31"/>
      <c r="L19" s="31"/>
      <c r="M19" s="31"/>
      <c r="N19" s="31"/>
      <c r="O19" s="31"/>
      <c r="P19" s="31"/>
    </row>
    <row r="20" spans="1:20">
      <c r="B20" s="45"/>
      <c r="J20" s="18">
        <f t="shared" ref="J20:O20" ca="1" si="2">MIN(MAX(J9+RAND()*0.2-0.1),1)</f>
        <v>0.36459770195015406</v>
      </c>
      <c r="K20" s="18">
        <f t="shared" ca="1" si="2"/>
        <v>0.22430691824940877</v>
      </c>
      <c r="L20" s="18">
        <f t="shared" ca="1" si="2"/>
        <v>0.37047052114605594</v>
      </c>
      <c r="M20" s="18">
        <f t="shared" ca="1" si="2"/>
        <v>0.33771025404005628</v>
      </c>
      <c r="N20" s="18">
        <f t="shared" ca="1" si="2"/>
        <v>0.1995605612890968</v>
      </c>
      <c r="O20" s="18">
        <f t="shared" ca="1" si="2"/>
        <v>0.3773938605934386</v>
      </c>
      <c r="P20" s="31"/>
      <c r="Q20" s="30"/>
      <c r="R20" s="31"/>
      <c r="S20" s="31"/>
      <c r="T20" s="31"/>
    </row>
    <row r="21" spans="1:20">
      <c r="B21" s="51" t="s">
        <v>85</v>
      </c>
      <c r="C21" s="52" t="s">
        <v>0</v>
      </c>
      <c r="D21" s="52" t="s">
        <v>1</v>
      </c>
      <c r="E21" s="52" t="s">
        <v>2</v>
      </c>
      <c r="F21" s="52" t="s">
        <v>3</v>
      </c>
      <c r="G21" s="52" t="s">
        <v>4</v>
      </c>
      <c r="H21" s="52" t="s">
        <v>5</v>
      </c>
      <c r="J21" s="19">
        <f t="shared" ref="J21:O21" ca="1" si="3">MIN(MAX(J16+RAND()*0.2-0.1),1)</f>
        <v>0.42097581673802187</v>
      </c>
      <c r="K21" s="19">
        <f t="shared" ca="1" si="3"/>
        <v>0.33998190420757801</v>
      </c>
      <c r="L21" s="19">
        <f t="shared" ca="1" si="3"/>
        <v>0.30165854337079856</v>
      </c>
      <c r="M21" s="19">
        <f t="shared" ca="1" si="3"/>
        <v>0.43649305772061509</v>
      </c>
      <c r="N21" s="19">
        <f t="shared" ca="1" si="3"/>
        <v>0.24645051099958168</v>
      </c>
      <c r="O21" s="19">
        <f t="shared" ca="1" si="3"/>
        <v>0.30026661627333995</v>
      </c>
      <c r="P21" s="29"/>
      <c r="Q21" s="30"/>
      <c r="R21" s="31"/>
      <c r="S21" s="31"/>
      <c r="T21" s="31"/>
    </row>
    <row r="22" spans="1:20">
      <c r="B22" s="48" t="s">
        <v>92</v>
      </c>
      <c r="C22" s="47">
        <f>J16/SUM($J16:$O16)</f>
        <v>0.20930232558139536</v>
      </c>
      <c r="D22" s="47">
        <f t="shared" ref="D22:H22" si="4">K16/SUM($J16:$O16)</f>
        <v>0.186046511627907</v>
      </c>
      <c r="E22" s="47">
        <f t="shared" si="4"/>
        <v>0.16279069767441859</v>
      </c>
      <c r="F22" s="47">
        <f t="shared" si="4"/>
        <v>0.186046511627907</v>
      </c>
      <c r="G22" s="47">
        <f t="shared" si="4"/>
        <v>9.3023255813953501E-2</v>
      </c>
      <c r="H22" s="47">
        <f t="shared" si="4"/>
        <v>0.16279069767441859</v>
      </c>
      <c r="I22" s="49">
        <f>SUM(C22:H22)</f>
        <v>1</v>
      </c>
      <c r="P22" s="29"/>
      <c r="Q22" s="30"/>
      <c r="R22" s="31"/>
      <c r="S22" s="31"/>
      <c r="T22" s="31"/>
    </row>
    <row r="23" spans="1:20">
      <c r="B23" s="48" t="s">
        <v>93</v>
      </c>
      <c r="C23" s="47">
        <f>J9/SUM($J9:$O9)</f>
        <v>0.19999999999999998</v>
      </c>
      <c r="D23" s="47">
        <f t="shared" ref="D23:H23" si="5">K9/SUM($J9:$O9)</f>
        <v>0.14285714285714285</v>
      </c>
      <c r="E23" s="47">
        <f t="shared" si="5"/>
        <v>0.17142857142857143</v>
      </c>
      <c r="F23" s="47">
        <f t="shared" si="5"/>
        <v>0.17142857142857143</v>
      </c>
      <c r="G23" s="47">
        <f t="shared" si="5"/>
        <v>0.14285714285714285</v>
      </c>
      <c r="H23" s="47">
        <f t="shared" si="5"/>
        <v>0.17142857142857143</v>
      </c>
      <c r="I23" s="49">
        <f>SUM(C23:H23)</f>
        <v>1</v>
      </c>
      <c r="J23" s="53"/>
      <c r="P23" s="29"/>
      <c r="Q23" s="30"/>
      <c r="R23" s="31"/>
      <c r="S23" s="31"/>
      <c r="T23" s="31"/>
    </row>
    <row r="24" spans="1:20">
      <c r="B24" s="5"/>
      <c r="C24" s="47"/>
      <c r="D24" s="47"/>
      <c r="E24" s="47"/>
      <c r="F24" s="47"/>
      <c r="G24" s="47"/>
      <c r="H24" s="47"/>
      <c r="I24" s="49"/>
      <c r="J24" s="53"/>
      <c r="P24" s="29"/>
      <c r="Q24" s="30"/>
      <c r="R24" s="31"/>
      <c r="S24" s="31"/>
      <c r="T24" s="31"/>
    </row>
    <row r="25" spans="1:20" ht="24">
      <c r="B25" s="44" t="s">
        <v>84</v>
      </c>
      <c r="C25" s="31"/>
      <c r="D25" s="31"/>
      <c r="E25" s="31"/>
      <c r="F25" s="31"/>
      <c r="G25" s="31"/>
      <c r="H25" s="31"/>
      <c r="J25" s="53"/>
      <c r="P25" s="29"/>
      <c r="Q25" s="30"/>
      <c r="R25" s="31"/>
      <c r="S25" s="31"/>
      <c r="T25" s="31"/>
    </row>
    <row r="26" spans="1:20">
      <c r="A26" s="5"/>
      <c r="B26" s="51" t="s">
        <v>85</v>
      </c>
      <c r="C26" s="52" t="s">
        <v>0</v>
      </c>
      <c r="D26" s="52" t="s">
        <v>1</v>
      </c>
      <c r="E26" s="52" t="s">
        <v>2</v>
      </c>
      <c r="F26" s="52" t="s">
        <v>3</v>
      </c>
      <c r="G26" s="52" t="s">
        <v>4</v>
      </c>
      <c r="H26" s="52" t="s">
        <v>5</v>
      </c>
      <c r="J26" s="53"/>
      <c r="P26" s="29"/>
      <c r="Q26" s="30"/>
      <c r="R26" s="31"/>
      <c r="S26" s="31"/>
      <c r="T26" s="31"/>
    </row>
    <row r="27" spans="1:20">
      <c r="A27" s="5"/>
      <c r="B27" s="48" t="s">
        <v>7</v>
      </c>
      <c r="C27" s="47">
        <f>J9+SUMPRODUCT($C$22:$H$22,$J$16:$O$16)</f>
        <v>0.72558139534883725</v>
      </c>
      <c r="D27" s="47">
        <f t="shared" ref="D27:H27" si="6">K9+SUMPRODUCT($C$22:$H$22,$J$16:$O$16)</f>
        <v>0.62558139534883717</v>
      </c>
      <c r="E27" s="47">
        <f t="shared" si="6"/>
        <v>0.67558139534883721</v>
      </c>
      <c r="F27" s="47">
        <f t="shared" si="6"/>
        <v>0.67558139534883721</v>
      </c>
      <c r="G27" s="47">
        <f t="shared" si="6"/>
        <v>0.62558139534883717</v>
      </c>
      <c r="H27" s="47">
        <f t="shared" si="6"/>
        <v>0.67558139534883721</v>
      </c>
      <c r="I27" s="31">
        <f>SUMPRODUCT($C$22:$H$22,$J$16:$O$16)</f>
        <v>0.37558139534883722</v>
      </c>
      <c r="J27" s="31">
        <f>I27+J9</f>
        <v>0.72558139534883725</v>
      </c>
      <c r="P27" s="29"/>
      <c r="Q27" s="30"/>
      <c r="R27" s="31"/>
      <c r="S27" s="31"/>
      <c r="T27" s="31"/>
    </row>
    <row r="28" spans="1:20">
      <c r="A28" s="5"/>
      <c r="B28" s="48" t="s">
        <v>8</v>
      </c>
      <c r="C28" s="47">
        <f>J16+SUMPRODUCT($C$23:$H$23,$J$9:$O$9)</f>
        <v>0.74571428571428577</v>
      </c>
      <c r="D28" s="47">
        <f t="shared" ref="D28:H28" si="7">K16+SUMPRODUCT($C$23:$H$23,$J$9:$O$9)</f>
        <v>0.69571428571428573</v>
      </c>
      <c r="E28" s="47">
        <f t="shared" si="7"/>
        <v>0.64571428571428569</v>
      </c>
      <c r="F28" s="47">
        <f t="shared" si="7"/>
        <v>0.69571428571428573</v>
      </c>
      <c r="G28" s="47">
        <f t="shared" si="7"/>
        <v>0.49571428571428572</v>
      </c>
      <c r="H28" s="47">
        <f t="shared" si="7"/>
        <v>0.64571428571428569</v>
      </c>
      <c r="I28" s="31">
        <f>SUMPRODUCT($C$23:$H$23,$J$9:$O$9)</f>
        <v>0.29571428571428571</v>
      </c>
      <c r="P28" s="29"/>
      <c r="Q28" s="30"/>
      <c r="R28" s="31"/>
      <c r="S28" s="31"/>
      <c r="T28" s="31"/>
    </row>
    <row r="29" spans="1:20">
      <c r="A29" s="5"/>
      <c r="B29" s="5"/>
      <c r="C29" s="46"/>
      <c r="D29" s="31"/>
      <c r="E29" s="31"/>
      <c r="F29" s="29"/>
      <c r="G29" s="31"/>
      <c r="H29" s="31"/>
      <c r="J29" s="53"/>
      <c r="P29" s="29"/>
      <c r="Q29" s="30"/>
      <c r="R29" s="31"/>
      <c r="S29" s="31"/>
      <c r="T29" s="31"/>
    </row>
    <row r="30" spans="1:20" ht="24">
      <c r="A30" s="5"/>
      <c r="B30" s="44" t="s">
        <v>88</v>
      </c>
      <c r="C30" s="46"/>
      <c r="D30" s="31"/>
      <c r="E30" s="31"/>
      <c r="F30" s="29"/>
      <c r="G30" s="31"/>
      <c r="H30" s="31"/>
      <c r="J30" s="53"/>
      <c r="P30" s="29"/>
      <c r="Q30" s="30"/>
      <c r="R30" s="31"/>
      <c r="S30" s="31"/>
      <c r="T30" s="31"/>
    </row>
    <row r="31" spans="1:20">
      <c r="A31" s="5"/>
      <c r="B31" s="51" t="s">
        <v>85</v>
      </c>
      <c r="C31" s="52" t="s">
        <v>0</v>
      </c>
      <c r="D31" s="52" t="s">
        <v>1</v>
      </c>
      <c r="E31" s="52" t="s">
        <v>2</v>
      </c>
      <c r="F31" s="52" t="s">
        <v>3</v>
      </c>
      <c r="G31" s="52" t="s">
        <v>4</v>
      </c>
      <c r="H31" s="52" t="s">
        <v>5</v>
      </c>
      <c r="I31" s="13" t="s">
        <v>68</v>
      </c>
      <c r="J31" s="21" t="s">
        <v>66</v>
      </c>
      <c r="P31" s="29"/>
      <c r="Q31" s="30"/>
      <c r="R31" s="31"/>
      <c r="S31" s="31"/>
      <c r="T31" s="31"/>
    </row>
    <row r="32" spans="1:20">
      <c r="A32" s="5"/>
      <c r="B32" s="48" t="s">
        <v>7</v>
      </c>
      <c r="C32" s="47">
        <f>$F$11*C27+(1-$F$11)*$F$12</f>
        <v>0.51279069767441865</v>
      </c>
      <c r="D32" s="47">
        <f>$F$11*D27+(1-$F$11)*$F$12</f>
        <v>0.46279069767441861</v>
      </c>
      <c r="E32" s="47">
        <f>$F$11*E27+(1-$F$11)*$F$12</f>
        <v>0.48779069767441863</v>
      </c>
      <c r="F32" s="47">
        <f>$F$11*F27+(1-$F$11)*$F$13</f>
        <v>0.68779069767441858</v>
      </c>
      <c r="G32" s="47">
        <f>$F$11*G27+(1-$F$11)*$F$13</f>
        <v>0.66279069767441856</v>
      </c>
      <c r="H32" s="47">
        <f>$F$11*H27+(1-$F$11)*$F$13</f>
        <v>0.68779069767441858</v>
      </c>
      <c r="I32" s="31" t="str">
        <f>INDEX(C31:H31,MATCH(MAX(C32:H32),C32:H32,0))</f>
        <v>(e,k)</v>
      </c>
      <c r="J32" s="49">
        <f>MAX(D32:I32)</f>
        <v>0.68779069767441858</v>
      </c>
      <c r="P32" s="29"/>
      <c r="Q32" s="30"/>
      <c r="R32" s="31"/>
      <c r="S32" s="31"/>
      <c r="T32" s="31"/>
    </row>
    <row r="33" spans="1:20">
      <c r="B33" s="48" t="s">
        <v>8</v>
      </c>
      <c r="C33" s="47">
        <f>$G$11*C28+(1-$G$11)*$G$12</f>
        <v>0.52285714285714291</v>
      </c>
      <c r="D33" s="47">
        <f t="shared" ref="D33:E33" si="8">$G$11*D28+(1-$G$11)*$G$12</f>
        <v>0.49785714285714289</v>
      </c>
      <c r="E33" s="47">
        <f t="shared" si="8"/>
        <v>0.47285714285714286</v>
      </c>
      <c r="F33" s="47">
        <f>$G$11*F28+(1-$G$11)*$G$13</f>
        <v>0.69785714285714284</v>
      </c>
      <c r="G33" s="47">
        <f>$G$11*G28+(1-$G$11)*$G$13</f>
        <v>0.59785714285714286</v>
      </c>
      <c r="H33" s="47">
        <f t="shared" ref="H33" si="9">$G$11*H28+(1-$G$11)*$G$13</f>
        <v>0.67285714285714282</v>
      </c>
      <c r="I33" s="31" t="str">
        <f>INDEX(C31:H31,MATCH(MAX(C33:H33),C33:H33,0))</f>
        <v>(e,k)</v>
      </c>
      <c r="J33" s="49">
        <f>MAX(D33:I33)</f>
        <v>0.69785714285714284</v>
      </c>
      <c r="P33" s="29"/>
      <c r="Q33" s="30"/>
      <c r="R33" s="31"/>
      <c r="S33" s="31"/>
      <c r="T33" s="31"/>
    </row>
    <row r="34" spans="1:20">
      <c r="A34" s="45"/>
      <c r="C34" s="31"/>
      <c r="D34" s="31"/>
      <c r="E34" s="31"/>
      <c r="F34" s="29"/>
      <c r="G34" s="31"/>
      <c r="H34" s="31"/>
      <c r="J34" s="53"/>
      <c r="P34" s="29"/>
      <c r="Q34" s="30"/>
      <c r="R34" s="31"/>
      <c r="S34" s="31"/>
      <c r="T34" s="31"/>
    </row>
    <row r="35" spans="1:20" ht="24">
      <c r="B35" s="44" t="s">
        <v>70</v>
      </c>
      <c r="C35" s="31"/>
      <c r="D35" s="31"/>
      <c r="E35" s="31"/>
      <c r="F35" s="31"/>
      <c r="G35" s="31"/>
      <c r="H35" s="31"/>
      <c r="L35" s="1"/>
      <c r="M35" s="7"/>
      <c r="N35" s="7"/>
      <c r="O35" s="7"/>
      <c r="P35" s="1"/>
      <c r="Q35" s="1"/>
    </row>
    <row r="36" spans="1:20">
      <c r="B36" s="51" t="s">
        <v>7</v>
      </c>
      <c r="C36" s="52" t="s">
        <v>0</v>
      </c>
      <c r="D36" s="52" t="s">
        <v>1</v>
      </c>
      <c r="E36" s="52" t="s">
        <v>2</v>
      </c>
      <c r="F36" s="52" t="s">
        <v>3</v>
      </c>
      <c r="G36" s="52" t="s">
        <v>4</v>
      </c>
      <c r="H36" s="52" t="s">
        <v>5</v>
      </c>
    </row>
    <row r="37" spans="1:20">
      <c r="B37" s="6" t="s">
        <v>69</v>
      </c>
      <c r="C37" s="47">
        <f t="shared" ref="C37:H37" ca="1" si="10">J21/SUM($J21:$O21)</f>
        <v>0.20577298571930117</v>
      </c>
      <c r="D37" s="47">
        <f t="shared" ca="1" si="10"/>
        <v>0.16618316002428027</v>
      </c>
      <c r="E37" s="47">
        <f t="shared" ca="1" si="10"/>
        <v>0.1474507006557419</v>
      </c>
      <c r="F37" s="47">
        <f t="shared" ca="1" si="10"/>
        <v>0.21335781335110116</v>
      </c>
      <c r="G37" s="47">
        <f t="shared" ca="1" si="10"/>
        <v>0.12046501358055585</v>
      </c>
      <c r="H37" s="47">
        <f t="shared" ca="1" si="10"/>
        <v>0.14677032666901976</v>
      </c>
    </row>
    <row r="38" spans="1:20" ht="16.5" customHeight="1">
      <c r="A38" s="44"/>
      <c r="B38" s="6" t="s">
        <v>71</v>
      </c>
      <c r="C38" s="49">
        <f t="shared" ref="C38:H38" ca="1" si="11">J21*C22</f>
        <v>8.8111217456795274E-2</v>
      </c>
      <c r="D38" s="49">
        <f t="shared" ca="1" si="11"/>
        <v>6.3252447294433134E-2</v>
      </c>
      <c r="E38" s="49">
        <f t="shared" ca="1" si="11"/>
        <v>4.9107204734781154E-2</v>
      </c>
      <c r="F38" s="49">
        <f t="shared" ca="1" si="11"/>
        <v>8.1208010738719097E-2</v>
      </c>
      <c r="G38" s="49">
        <f t="shared" ca="1" si="11"/>
        <v>2.2925628930193648E-2</v>
      </c>
      <c r="H38" s="49">
        <f t="shared" ca="1" si="11"/>
        <v>4.8880611951473939E-2</v>
      </c>
      <c r="I38" s="47"/>
    </row>
    <row r="39" spans="1:20">
      <c r="A39" s="45"/>
      <c r="B39" s="6" t="s">
        <v>73</v>
      </c>
      <c r="C39" s="47">
        <f ca="1">SUM($C$38:$H$38)</f>
        <v>0.35348512110639624</v>
      </c>
      <c r="D39" s="47">
        <f t="shared" ref="D39:H39" ca="1" si="12">SUM($C$38:$H$38)</f>
        <v>0.35348512110639624</v>
      </c>
      <c r="E39" s="47">
        <f t="shared" ca="1" si="12"/>
        <v>0.35348512110639624</v>
      </c>
      <c r="F39" s="47">
        <f t="shared" ca="1" si="12"/>
        <v>0.35348512110639624</v>
      </c>
      <c r="G39" s="47">
        <f t="shared" ca="1" si="12"/>
        <v>0.35348512110639624</v>
      </c>
      <c r="H39" s="47">
        <f t="shared" ca="1" si="12"/>
        <v>0.35348512110639624</v>
      </c>
      <c r="I39" s="47"/>
    </row>
    <row r="40" spans="1:20" ht="14.65" customHeight="1">
      <c r="A40" s="4"/>
      <c r="B40" s="10" t="s">
        <v>72</v>
      </c>
      <c r="C40" s="47">
        <f ca="1">C38/C39</f>
        <v>0.24926428920405533</v>
      </c>
      <c r="D40" s="47">
        <f t="shared" ref="D40:H40" ca="1" si="13">D38/D39</f>
        <v>0.1789394900030167</v>
      </c>
      <c r="E40" s="47">
        <f ca="1">E38/E39</f>
        <v>0.13892297526152528</v>
      </c>
      <c r="F40" s="47">
        <f t="shared" ca="1" si="13"/>
        <v>0.22973530111972132</v>
      </c>
      <c r="G40" s="47">
        <f t="shared" ca="1" si="13"/>
        <v>6.4855994103619474E-2</v>
      </c>
      <c r="H40" s="47">
        <f t="shared" ca="1" si="13"/>
        <v>0.13828195030806192</v>
      </c>
      <c r="I40" s="47">
        <f ca="1">SUM(C40:H40)</f>
        <v>1</v>
      </c>
    </row>
    <row r="41" spans="1:20" ht="14.25" customHeight="1">
      <c r="A41" s="5"/>
      <c r="B41" s="5"/>
      <c r="C41" s="46"/>
      <c r="D41" s="46"/>
      <c r="E41" s="46"/>
      <c r="F41" s="46"/>
      <c r="G41" s="46"/>
      <c r="H41" s="46"/>
      <c r="I41" s="46"/>
    </row>
    <row r="42" spans="1:20">
      <c r="A42" s="5"/>
      <c r="B42" s="51" t="s">
        <v>8</v>
      </c>
      <c r="C42" s="52" t="s">
        <v>0</v>
      </c>
      <c r="D42" s="52" t="s">
        <v>1</v>
      </c>
      <c r="E42" s="52" t="s">
        <v>2</v>
      </c>
      <c r="F42" s="52" t="s">
        <v>3</v>
      </c>
      <c r="G42" s="52" t="s">
        <v>4</v>
      </c>
      <c r="H42" s="52" t="s">
        <v>5</v>
      </c>
      <c r="I42" s="46"/>
    </row>
    <row r="43" spans="1:20" ht="14.25" customHeight="1">
      <c r="A43" s="5"/>
      <c r="B43" s="6" t="s">
        <v>69</v>
      </c>
      <c r="C43" s="47">
        <f t="shared" ref="C43:H43" ca="1" si="14">J20/SUM($J20:$O20)</f>
        <v>0.19455173715659282</v>
      </c>
      <c r="D43" s="47">
        <f t="shared" ca="1" si="14"/>
        <v>0.11969165018936534</v>
      </c>
      <c r="E43" s="47">
        <f t="shared" ca="1" si="14"/>
        <v>0.19768551219263378</v>
      </c>
      <c r="F43" s="47">
        <f t="shared" ca="1" si="14"/>
        <v>0.18020441771207235</v>
      </c>
      <c r="G43" s="47">
        <f t="shared" ca="1" si="14"/>
        <v>0.10648683098953385</v>
      </c>
      <c r="H43" s="47">
        <f t="shared" ca="1" si="14"/>
        <v>0.201379851759802</v>
      </c>
      <c r="I43" s="46"/>
    </row>
    <row r="44" spans="1:20" ht="16.5" customHeight="1">
      <c r="A44" s="5"/>
      <c r="B44" s="6" t="s">
        <v>71</v>
      </c>
      <c r="C44" s="49">
        <f ca="1">C43*C23</f>
        <v>3.8910347431318562E-2</v>
      </c>
      <c r="D44" s="49">
        <f t="shared" ref="D44:H44" ca="1" si="15">D43*D23</f>
        <v>1.7098807169909334E-2</v>
      </c>
      <c r="E44" s="49">
        <f t="shared" ca="1" si="15"/>
        <v>3.3888944947308645E-2</v>
      </c>
      <c r="F44" s="49">
        <f t="shared" ca="1" si="15"/>
        <v>3.0892185893498118E-2</v>
      </c>
      <c r="G44" s="49">
        <f t="shared" ca="1" si="15"/>
        <v>1.5212404427076264E-2</v>
      </c>
      <c r="H44" s="49">
        <f t="shared" ca="1" si="15"/>
        <v>3.4522260301680339E-2</v>
      </c>
      <c r="I44" s="46"/>
    </row>
    <row r="45" spans="1:20">
      <c r="B45" s="6" t="s">
        <v>76</v>
      </c>
      <c r="C45" s="47">
        <f ca="1">SUM($C$44:$H$44)</f>
        <v>0.17052495017079128</v>
      </c>
      <c r="D45" s="47">
        <f t="shared" ref="D45:H45" ca="1" si="16">SUM($C$44:$H$44)</f>
        <v>0.17052495017079128</v>
      </c>
      <c r="E45" s="47">
        <f t="shared" ca="1" si="16"/>
        <v>0.17052495017079128</v>
      </c>
      <c r="F45" s="47">
        <f t="shared" ca="1" si="16"/>
        <v>0.17052495017079128</v>
      </c>
      <c r="G45" s="47">
        <f t="shared" ca="1" si="16"/>
        <v>0.17052495017079128</v>
      </c>
      <c r="H45" s="47">
        <f t="shared" ca="1" si="16"/>
        <v>0.17052495017079128</v>
      </c>
      <c r="I45" s="69"/>
    </row>
    <row r="46" spans="1:20" ht="14.25" customHeight="1">
      <c r="B46" s="10" t="s">
        <v>72</v>
      </c>
      <c r="C46" s="47">
        <f ca="1">C44/C45</f>
        <v>0.22817979065437313</v>
      </c>
      <c r="D46" s="47">
        <f t="shared" ref="D46:H46" ca="1" si="17">D44/D45</f>
        <v>0.10027158578720487</v>
      </c>
      <c r="E46" s="47">
        <f t="shared" ca="1" si="17"/>
        <v>0.19873305878914946</v>
      </c>
      <c r="F46" s="47">
        <f t="shared" ca="1" si="17"/>
        <v>0.18115933101025794</v>
      </c>
      <c r="G46" s="47">
        <f t="shared" ca="1" si="17"/>
        <v>8.9209258890503129E-2</v>
      </c>
      <c r="H46" s="47">
        <f t="shared" ca="1" si="17"/>
        <v>0.2024469748685114</v>
      </c>
      <c r="I46" s="47">
        <f ca="1">SUM(C46:H46)</f>
        <v>0.99999999999999989</v>
      </c>
    </row>
    <row r="47" spans="1:20">
      <c r="B47" s="5"/>
      <c r="C47" s="5"/>
      <c r="D47" s="5"/>
      <c r="E47" s="5"/>
      <c r="F47" s="5"/>
      <c r="G47" s="5"/>
      <c r="H47" s="5"/>
      <c r="I47" s="46"/>
    </row>
    <row r="49" spans="2:5" ht="24">
      <c r="B49" s="44" t="s">
        <v>83</v>
      </c>
    </row>
    <row r="50" spans="2:5" ht="18.399999999999999" customHeight="1">
      <c r="B50" s="1" t="s">
        <v>74</v>
      </c>
      <c r="C50" s="50">
        <f>INDEX($J$10:$O$10, MATCH(I32, $J$7:$O$7, 0))</f>
        <v>0.217328790863583</v>
      </c>
      <c r="D50" s="1" t="s">
        <v>89</v>
      </c>
      <c r="E50" s="50">
        <f>INDEX($J$9:$O$9, MATCH(I32, $J$7:$O$7, 0))</f>
        <v>0.3</v>
      </c>
    </row>
    <row r="51" spans="2:5">
      <c r="B51" s="1" t="s">
        <v>75</v>
      </c>
      <c r="C51" s="50">
        <f>INDEX($J$17:$O$17, MATCH(I33, $J$14:$O$14, 0))</f>
        <v>0.34760133715381314</v>
      </c>
      <c r="D51" s="1" t="s">
        <v>90</v>
      </c>
      <c r="E51" s="50">
        <f>INDEX($J$16:$O$16, MATCH(I33, $J$14:$O$14, 0))</f>
        <v>0.4</v>
      </c>
    </row>
    <row r="52" spans="2:5">
      <c r="B52" s="1" t="s">
        <v>79</v>
      </c>
      <c r="C52" s="50">
        <f>C50+C51</f>
        <v>0.56493012801739617</v>
      </c>
      <c r="D52" s="1" t="s">
        <v>91</v>
      </c>
      <c r="E52" s="50">
        <f>E50+E51</f>
        <v>0.7</v>
      </c>
    </row>
    <row r="53" spans="2:5">
      <c r="B53" s="67" t="s">
        <v>81</v>
      </c>
      <c r="C53" s="68">
        <f>F15+F16*(F17-C52)*F15*(1-F15)</f>
        <v>0.4735069871982604</v>
      </c>
    </row>
    <row r="54" spans="2:5">
      <c r="B54" s="1" t="s">
        <v>82</v>
      </c>
      <c r="C54" s="57">
        <f>C53-F15</f>
        <v>-2.6493012801739602E-2</v>
      </c>
      <c r="D54" s="56" t="s">
        <v>77</v>
      </c>
      <c r="E54" t="str">
        <f>IF(C54&lt;0,"dampening effect","reinforcing effect (increasing salience)")</f>
        <v>dampening effect</v>
      </c>
    </row>
    <row r="55" spans="2:5">
      <c r="B55" s="1"/>
      <c r="C55" s="1"/>
    </row>
    <row r="56" spans="2:5">
      <c r="B56" s="1"/>
      <c r="C56" s="1"/>
    </row>
  </sheetData>
  <mergeCells count="1">
    <mergeCell ref="B4:G7"/>
  </mergeCells>
  <conditionalFormatting sqref="C54"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C22:H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H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H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H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H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38BE-854B-431B-9DBF-4089363A007B}">
  <dimension ref="A1:T56"/>
  <sheetViews>
    <sheetView topLeftCell="B1" workbookViewId="0">
      <selection activeCell="J51" sqref="J51"/>
    </sheetView>
  </sheetViews>
  <sheetFormatPr baseColWidth="10" defaultRowHeight="15"/>
  <cols>
    <col min="1" max="1" width="2.7109375" customWidth="1"/>
    <col min="2" max="2" width="24.42578125" customWidth="1"/>
    <col min="3" max="3" width="12" bestFit="1" customWidth="1"/>
    <col min="4" max="4" width="12.5703125" customWidth="1"/>
    <col min="6" max="6" width="11.28515625" bestFit="1" customWidth="1"/>
    <col min="8" max="8" width="10.85546875" customWidth="1"/>
    <col min="9" max="9" width="19.7109375" style="31" customWidth="1"/>
    <col min="10" max="10" width="9.42578125" style="31" customWidth="1"/>
    <col min="11" max="21" width="9.42578125" customWidth="1"/>
  </cols>
  <sheetData>
    <row r="1" spans="2:20" ht="31.5">
      <c r="B1" s="2" t="s">
        <v>17</v>
      </c>
    </row>
    <row r="2" spans="2:20">
      <c r="B2" t="s">
        <v>15</v>
      </c>
    </row>
    <row r="4" spans="2:20">
      <c r="B4" s="85" t="s">
        <v>138</v>
      </c>
      <c r="C4" s="85"/>
      <c r="D4" s="85"/>
      <c r="E4" s="85"/>
      <c r="F4" s="85"/>
      <c r="G4" s="85"/>
      <c r="H4" s="56"/>
      <c r="I4" s="59" t="s">
        <v>6</v>
      </c>
    </row>
    <row r="5" spans="2:20">
      <c r="B5" s="85"/>
      <c r="C5" s="85"/>
      <c r="D5" s="85"/>
      <c r="E5" s="85"/>
      <c r="F5" s="85"/>
      <c r="G5" s="85"/>
      <c r="I5" s="58" t="s">
        <v>10</v>
      </c>
      <c r="J5" s="54"/>
      <c r="K5" s="15"/>
      <c r="L5" s="15"/>
      <c r="M5" s="15"/>
      <c r="N5" s="15"/>
      <c r="O5" s="15"/>
      <c r="P5" s="15"/>
    </row>
    <row r="6" spans="2:20">
      <c r="B6" s="85"/>
      <c r="C6" s="85"/>
      <c r="D6" s="85"/>
      <c r="E6" s="85"/>
      <c r="F6" s="85"/>
      <c r="G6" s="85"/>
      <c r="I6" s="60" t="s">
        <v>19</v>
      </c>
      <c r="J6" s="61" t="s">
        <v>25</v>
      </c>
      <c r="K6" s="61" t="s">
        <v>26</v>
      </c>
      <c r="L6" s="61" t="s">
        <v>27</v>
      </c>
      <c r="M6" s="61" t="s">
        <v>28</v>
      </c>
      <c r="N6" s="61" t="s">
        <v>29</v>
      </c>
      <c r="O6" s="61" t="s">
        <v>30</v>
      </c>
      <c r="P6" s="37" t="s">
        <v>9</v>
      </c>
    </row>
    <row r="7" spans="2:20">
      <c r="B7" s="85"/>
      <c r="C7" s="85"/>
      <c r="D7" s="85"/>
      <c r="E7" s="85"/>
      <c r="F7" s="85"/>
      <c r="G7" s="85"/>
      <c r="I7" s="60" t="s">
        <v>18</v>
      </c>
      <c r="J7" s="25" t="s">
        <v>0</v>
      </c>
      <c r="K7" s="26" t="s">
        <v>1</v>
      </c>
      <c r="L7" s="25" t="s">
        <v>2</v>
      </c>
      <c r="M7" s="25" t="s">
        <v>3</v>
      </c>
      <c r="N7" s="25" t="s">
        <v>4</v>
      </c>
      <c r="O7" s="25" t="s">
        <v>5</v>
      </c>
      <c r="P7" s="9"/>
    </row>
    <row r="8" spans="2:20">
      <c r="I8" s="60" t="s">
        <v>56</v>
      </c>
      <c r="J8" s="11">
        <v>0.5</v>
      </c>
      <c r="K8" s="11">
        <v>0.7</v>
      </c>
      <c r="L8" s="11">
        <v>0.9</v>
      </c>
      <c r="M8" s="11">
        <v>0.3</v>
      </c>
      <c r="N8" s="11">
        <v>0.5</v>
      </c>
      <c r="O8" s="11">
        <v>0.6</v>
      </c>
      <c r="P8" s="33">
        <f>SUM(J8:O8)</f>
        <v>3.5</v>
      </c>
    </row>
    <row r="9" spans="2:20">
      <c r="B9" s="22" t="s">
        <v>14</v>
      </c>
      <c r="C9" s="20"/>
      <c r="D9" s="20"/>
      <c r="E9" s="20"/>
      <c r="F9" s="21" t="s">
        <v>7</v>
      </c>
      <c r="G9" s="21" t="s">
        <v>8</v>
      </c>
      <c r="I9" s="60" t="s">
        <v>78</v>
      </c>
      <c r="J9" s="42">
        <f>J8*$F$10</f>
        <v>0.2</v>
      </c>
      <c r="K9" s="42">
        <f t="shared" ref="K9:O9" si="0">K8*$F$10</f>
        <v>0.27999999999999997</v>
      </c>
      <c r="L9" s="42">
        <f t="shared" si="0"/>
        <v>0.36000000000000004</v>
      </c>
      <c r="M9" s="42">
        <f t="shared" si="0"/>
        <v>0.12</v>
      </c>
      <c r="N9" s="42">
        <f t="shared" si="0"/>
        <v>0.2</v>
      </c>
      <c r="O9" s="42">
        <f t="shared" si="0"/>
        <v>0.24</v>
      </c>
      <c r="P9" s="70">
        <f>SUM(J9:O9)</f>
        <v>1.4000000000000001</v>
      </c>
    </row>
    <row r="10" spans="2:20">
      <c r="B10" s="66" t="s">
        <v>86</v>
      </c>
      <c r="F10" s="11">
        <v>0.4</v>
      </c>
      <c r="G10" s="12">
        <f>1-F10</f>
        <v>0.6</v>
      </c>
      <c r="I10" s="58" t="s">
        <v>13</v>
      </c>
      <c r="J10" s="18">
        <v>0.2372471669577971</v>
      </c>
      <c r="K10" s="18">
        <v>0.29879481095347982</v>
      </c>
      <c r="L10" s="18">
        <v>0.41557504880796403</v>
      </c>
      <c r="M10" s="18">
        <v>0.16942314701759573</v>
      </c>
      <c r="N10" s="18">
        <v>0.25029421046127442</v>
      </c>
      <c r="O10" s="18">
        <v>0.32422412682126833</v>
      </c>
      <c r="P10" s="34">
        <f>SUM(J10:O10)</f>
        <v>1.6955585110193794</v>
      </c>
    </row>
    <row r="11" spans="2:20">
      <c r="B11" s="3" t="s">
        <v>12</v>
      </c>
      <c r="F11" s="11">
        <v>0.6</v>
      </c>
      <c r="G11" s="12">
        <v>0.7</v>
      </c>
      <c r="J11" s="53"/>
    </row>
    <row r="12" spans="2:20">
      <c r="B12" s="3" t="s">
        <v>221</v>
      </c>
      <c r="F12" s="11">
        <v>0.3</v>
      </c>
      <c r="G12" s="12">
        <v>0.3</v>
      </c>
      <c r="I12" s="55" t="s">
        <v>11</v>
      </c>
      <c r="J12" s="55"/>
      <c r="K12" s="17"/>
      <c r="L12" s="17"/>
      <c r="M12" s="17"/>
      <c r="N12" s="17"/>
      <c r="O12" s="17"/>
      <c r="P12" s="32"/>
      <c r="Q12" s="30"/>
      <c r="R12" s="31"/>
      <c r="S12" s="31"/>
      <c r="T12" s="31"/>
    </row>
    <row r="13" spans="2:20">
      <c r="B13" s="3" t="s">
        <v>222</v>
      </c>
      <c r="F13" s="11">
        <v>0.7</v>
      </c>
      <c r="G13" s="12">
        <v>0.7</v>
      </c>
      <c r="I13" s="62" t="s">
        <v>19</v>
      </c>
      <c r="J13" s="63" t="s">
        <v>31</v>
      </c>
      <c r="K13" s="63" t="s">
        <v>32</v>
      </c>
      <c r="L13" s="63" t="s">
        <v>33</v>
      </c>
      <c r="M13" s="63" t="s">
        <v>34</v>
      </c>
      <c r="N13" s="63" t="s">
        <v>35</v>
      </c>
      <c r="O13" s="63" t="s">
        <v>36</v>
      </c>
      <c r="P13" s="38" t="s">
        <v>9</v>
      </c>
      <c r="Q13" s="30"/>
      <c r="R13" s="31"/>
      <c r="S13" s="31"/>
      <c r="T13" s="31"/>
    </row>
    <row r="14" spans="2:20">
      <c r="B14" s="22" t="s">
        <v>80</v>
      </c>
      <c r="C14" s="20"/>
      <c r="D14" s="20"/>
      <c r="E14" s="20"/>
      <c r="F14" s="21"/>
      <c r="G14" s="21"/>
      <c r="I14" s="62" t="s">
        <v>18</v>
      </c>
      <c r="J14" s="27" t="s">
        <v>0</v>
      </c>
      <c r="K14" s="28" t="s">
        <v>1</v>
      </c>
      <c r="L14" s="27" t="s">
        <v>2</v>
      </c>
      <c r="M14" s="27" t="s">
        <v>3</v>
      </c>
      <c r="N14" s="27" t="s">
        <v>4</v>
      </c>
      <c r="O14" s="27" t="s">
        <v>5</v>
      </c>
      <c r="P14" s="39"/>
      <c r="Q14" s="30"/>
      <c r="R14" s="31"/>
      <c r="S14" s="31"/>
      <c r="T14" s="31"/>
    </row>
    <row r="15" spans="2:20">
      <c r="B15" t="s">
        <v>223</v>
      </c>
      <c r="F15" s="29">
        <v>0.2</v>
      </c>
      <c r="G15" s="29"/>
      <c r="I15" s="62" t="s">
        <v>56</v>
      </c>
      <c r="J15" s="12">
        <v>0.5</v>
      </c>
      <c r="K15" s="12">
        <v>0.7</v>
      </c>
      <c r="L15" s="12">
        <v>0.9</v>
      </c>
      <c r="M15" s="12">
        <v>0.3</v>
      </c>
      <c r="N15" s="12">
        <v>0.5</v>
      </c>
      <c r="O15" s="12">
        <v>0.6</v>
      </c>
      <c r="P15" s="35">
        <f>SUM(J15:O15)</f>
        <v>3.5</v>
      </c>
      <c r="Q15" s="30"/>
      <c r="R15" s="31"/>
      <c r="S15" s="31"/>
      <c r="T15" s="31"/>
    </row>
    <row r="16" spans="2:20">
      <c r="B16" t="s">
        <v>64</v>
      </c>
      <c r="F16" s="29">
        <v>0.3</v>
      </c>
      <c r="I16" s="62" t="s">
        <v>78</v>
      </c>
      <c r="J16" s="43">
        <f>J15*$G$10</f>
        <v>0.3</v>
      </c>
      <c r="K16" s="43">
        <f t="shared" ref="K16:O16" si="1">K15*$G$10</f>
        <v>0.42</v>
      </c>
      <c r="L16" s="43">
        <f t="shared" si="1"/>
        <v>0.54</v>
      </c>
      <c r="M16" s="43">
        <f t="shared" si="1"/>
        <v>0.18</v>
      </c>
      <c r="N16" s="43">
        <f t="shared" si="1"/>
        <v>0.3</v>
      </c>
      <c r="O16" s="43">
        <f t="shared" si="1"/>
        <v>0.36</v>
      </c>
      <c r="P16" s="35">
        <f>SUM(J16:O16)</f>
        <v>2.1</v>
      </c>
      <c r="Q16" s="30"/>
      <c r="R16" s="31"/>
      <c r="S16" s="31"/>
      <c r="T16" s="31"/>
    </row>
    <row r="17" spans="1:20">
      <c r="B17" t="s">
        <v>65</v>
      </c>
      <c r="F17" s="29">
        <v>0.5</v>
      </c>
      <c r="I17" s="65" t="s">
        <v>13</v>
      </c>
      <c r="J17" s="19">
        <v>0.33600894147278759</v>
      </c>
      <c r="K17" s="19">
        <v>0.32680537620888472</v>
      </c>
      <c r="L17" s="19">
        <v>0.50350152025644634</v>
      </c>
      <c r="M17" s="19">
        <v>0.26354450980860689</v>
      </c>
      <c r="N17" s="19">
        <v>0.22485730832046544</v>
      </c>
      <c r="O17" s="19">
        <v>0.27441393070605113</v>
      </c>
      <c r="P17" s="36">
        <f>SUM(J17:O17)</f>
        <v>1.9291315867732421</v>
      </c>
      <c r="Q17" s="30"/>
      <c r="R17" s="31"/>
      <c r="S17" s="31"/>
      <c r="T17" s="31"/>
    </row>
    <row r="18" spans="1:20">
      <c r="F18" s="29"/>
      <c r="J18" s="53"/>
      <c r="P18" s="29"/>
      <c r="Q18" s="30"/>
      <c r="R18" s="31"/>
      <c r="S18" s="31"/>
      <c r="T18" s="31"/>
    </row>
    <row r="19" spans="1:20" ht="24">
      <c r="B19" s="44" t="s">
        <v>67</v>
      </c>
      <c r="J19" s="56" t="s">
        <v>136</v>
      </c>
      <c r="K19" s="31"/>
      <c r="L19" s="31"/>
      <c r="M19" s="31"/>
      <c r="N19" s="31"/>
      <c r="O19" s="31"/>
    </row>
    <row r="20" spans="1:20">
      <c r="B20" s="45"/>
      <c r="J20" s="18">
        <f t="shared" ref="J20:O20" ca="1" si="2">MIN(MAX(J9+RAND()*0.2-0.1),1)</f>
        <v>0.270855211659634</v>
      </c>
      <c r="K20" s="18">
        <f t="shared" ca="1" si="2"/>
        <v>0.36170774667854488</v>
      </c>
      <c r="L20" s="18">
        <f t="shared" ca="1" si="2"/>
        <v>0.40150752162753245</v>
      </c>
      <c r="M20" s="18">
        <f t="shared" ca="1" si="2"/>
        <v>8.3238508246196247E-2</v>
      </c>
      <c r="N20" s="18">
        <f t="shared" ca="1" si="2"/>
        <v>0.22807204109561993</v>
      </c>
      <c r="O20" s="18">
        <f t="shared" ca="1" si="2"/>
        <v>0.22305691290145432</v>
      </c>
      <c r="P20" s="29"/>
      <c r="Q20" s="30"/>
      <c r="R20" s="31"/>
      <c r="S20" s="31"/>
      <c r="T20" s="31"/>
    </row>
    <row r="21" spans="1:20">
      <c r="B21" s="51" t="s">
        <v>85</v>
      </c>
      <c r="C21" s="52" t="s">
        <v>0</v>
      </c>
      <c r="D21" s="52" t="s">
        <v>1</v>
      </c>
      <c r="E21" s="52" t="s">
        <v>2</v>
      </c>
      <c r="F21" s="52" t="s">
        <v>3</v>
      </c>
      <c r="G21" s="52" t="s">
        <v>4</v>
      </c>
      <c r="H21" s="52" t="s">
        <v>5</v>
      </c>
      <c r="J21" s="19">
        <f t="shared" ref="J21:O21" ca="1" si="3">MIN(MAX(J16+RAND()*0.2-0.1),1)</f>
        <v>0.226425193387397</v>
      </c>
      <c r="K21" s="19">
        <f t="shared" ca="1" si="3"/>
        <v>0.330961057298367</v>
      </c>
      <c r="L21" s="19">
        <f t="shared" ca="1" si="3"/>
        <v>0.45678232313886136</v>
      </c>
      <c r="M21" s="19">
        <f t="shared" ca="1" si="3"/>
        <v>0.18223011900745587</v>
      </c>
      <c r="N21" s="19">
        <f t="shared" ca="1" si="3"/>
        <v>0.26961691001904409</v>
      </c>
      <c r="O21" s="19">
        <f t="shared" ca="1" si="3"/>
        <v>0.40713598450427124</v>
      </c>
      <c r="P21" s="29"/>
      <c r="Q21" s="30"/>
      <c r="R21" s="31"/>
      <c r="S21" s="31"/>
      <c r="T21" s="31"/>
    </row>
    <row r="22" spans="1:20">
      <c r="B22" s="48" t="s">
        <v>92</v>
      </c>
      <c r="C22" s="47">
        <f>J16/SUM($J16:$O16)</f>
        <v>0.14285714285714285</v>
      </c>
      <c r="D22" s="47">
        <f t="shared" ref="D22:H22" si="4">K16/SUM($J16:$O16)</f>
        <v>0.19999999999999998</v>
      </c>
      <c r="E22" s="47">
        <f t="shared" si="4"/>
        <v>0.25714285714285717</v>
      </c>
      <c r="F22" s="47">
        <f t="shared" si="4"/>
        <v>8.5714285714285701E-2</v>
      </c>
      <c r="G22" s="47">
        <f t="shared" si="4"/>
        <v>0.14285714285714285</v>
      </c>
      <c r="H22" s="47">
        <f t="shared" si="4"/>
        <v>0.1714285714285714</v>
      </c>
      <c r="I22" s="49">
        <f>SUM(C22:H22)</f>
        <v>1.0000000000000002</v>
      </c>
      <c r="J22" s="53"/>
      <c r="P22" s="29"/>
      <c r="Q22" s="30"/>
      <c r="R22" s="31"/>
      <c r="S22" s="31"/>
      <c r="T22" s="31"/>
    </row>
    <row r="23" spans="1:20">
      <c r="B23" s="48" t="s">
        <v>93</v>
      </c>
      <c r="C23" s="47">
        <f>J9/SUM($J9:$O9)</f>
        <v>0.14285714285714285</v>
      </c>
      <c r="D23" s="47">
        <f t="shared" ref="D23:H23" si="5">K9/SUM($J9:$O9)</f>
        <v>0.19999999999999996</v>
      </c>
      <c r="E23" s="47">
        <f t="shared" si="5"/>
        <v>0.25714285714285717</v>
      </c>
      <c r="F23" s="47">
        <f t="shared" si="5"/>
        <v>8.5714285714285701E-2</v>
      </c>
      <c r="G23" s="47">
        <f t="shared" si="5"/>
        <v>0.14285714285714285</v>
      </c>
      <c r="H23" s="47">
        <f t="shared" si="5"/>
        <v>0.1714285714285714</v>
      </c>
      <c r="I23" s="49">
        <f>SUM(C23:H23)</f>
        <v>0.99999999999999989</v>
      </c>
      <c r="J23" s="53"/>
      <c r="P23" s="29"/>
      <c r="Q23" s="30"/>
      <c r="R23" s="31"/>
      <c r="S23" s="31"/>
      <c r="T23" s="31"/>
    </row>
    <row r="24" spans="1:20">
      <c r="B24" s="5"/>
      <c r="C24" s="47"/>
      <c r="D24" s="47"/>
      <c r="E24" s="47"/>
      <c r="F24" s="47"/>
      <c r="G24" s="47"/>
      <c r="H24" s="47"/>
      <c r="I24" s="49"/>
      <c r="J24" s="53"/>
      <c r="P24" s="29"/>
      <c r="Q24" s="30"/>
      <c r="R24" s="31"/>
      <c r="S24" s="31"/>
      <c r="T24" s="31"/>
    </row>
    <row r="25" spans="1:20" ht="24">
      <c r="B25" s="44" t="s">
        <v>84</v>
      </c>
      <c r="C25" s="31"/>
      <c r="D25" s="31"/>
      <c r="E25" s="31"/>
      <c r="F25" s="31"/>
      <c r="G25" s="31"/>
      <c r="H25" s="31"/>
      <c r="J25" s="53"/>
      <c r="P25" s="29"/>
      <c r="Q25" s="30"/>
      <c r="R25" s="31"/>
      <c r="S25" s="31"/>
      <c r="T25" s="31"/>
    </row>
    <row r="26" spans="1:20">
      <c r="A26" s="5"/>
      <c r="B26" s="51" t="s">
        <v>85</v>
      </c>
      <c r="C26" s="52" t="s">
        <v>0</v>
      </c>
      <c r="D26" s="52" t="s">
        <v>1</v>
      </c>
      <c r="E26" s="52" t="s">
        <v>2</v>
      </c>
      <c r="F26" s="52" t="s">
        <v>3</v>
      </c>
      <c r="G26" s="52" t="s">
        <v>4</v>
      </c>
      <c r="H26" s="52" t="s">
        <v>5</v>
      </c>
      <c r="J26" s="53"/>
      <c r="P26" s="29"/>
      <c r="Q26" s="30"/>
      <c r="R26" s="31"/>
      <c r="S26" s="31"/>
      <c r="T26" s="31"/>
    </row>
    <row r="27" spans="1:20">
      <c r="A27" s="5"/>
      <c r="B27" s="48" t="s">
        <v>7</v>
      </c>
      <c r="C27" s="47">
        <f>J9+SUMPRODUCT($C$22:$H$22,$J$16:$O$16)</f>
        <v>0.58571428571428563</v>
      </c>
      <c r="D27" s="47">
        <f t="shared" ref="D27:H27" si="6">K9+SUMPRODUCT($C$22:$H$22,$J$16:$O$16)</f>
        <v>0.6657142857142857</v>
      </c>
      <c r="E27" s="47">
        <f t="shared" si="6"/>
        <v>0.74571428571428577</v>
      </c>
      <c r="F27" s="47">
        <f t="shared" si="6"/>
        <v>0.50571428571428567</v>
      </c>
      <c r="G27" s="47">
        <f t="shared" si="6"/>
        <v>0.58571428571428563</v>
      </c>
      <c r="H27" s="47">
        <f t="shared" si="6"/>
        <v>0.62571428571428567</v>
      </c>
      <c r="I27" s="31">
        <f>SUMPRODUCT($C$22:$H$22,$J$16:$O$16)</f>
        <v>0.38571428571428568</v>
      </c>
      <c r="J27" s="53"/>
      <c r="P27" s="29"/>
      <c r="Q27" s="30"/>
      <c r="R27" s="31"/>
      <c r="S27" s="31"/>
      <c r="T27" s="31"/>
    </row>
    <row r="28" spans="1:20">
      <c r="A28" s="5"/>
      <c r="B28" s="48" t="s">
        <v>8</v>
      </c>
      <c r="C28" s="47">
        <f>J16+SUMPRODUCT($C$23:$H$23,$J$9:$O$9)</f>
        <v>0.55714285714285716</v>
      </c>
      <c r="D28" s="47">
        <f t="shared" ref="D28:H28" si="7">K16+SUMPRODUCT($C$23:$H$23,$J$9:$O$9)</f>
        <v>0.67714285714285716</v>
      </c>
      <c r="E28" s="47">
        <f t="shared" si="7"/>
        <v>0.79714285714285715</v>
      </c>
      <c r="F28" s="47">
        <f t="shared" si="7"/>
        <v>0.43714285714285717</v>
      </c>
      <c r="G28" s="47">
        <f t="shared" si="7"/>
        <v>0.55714285714285716</v>
      </c>
      <c r="H28" s="47">
        <f t="shared" si="7"/>
        <v>0.61714285714285722</v>
      </c>
      <c r="I28" s="31">
        <f>SUMPRODUCT($C$23:$H$23,$J$9:$O$9)</f>
        <v>0.25714285714285717</v>
      </c>
      <c r="J28" s="53"/>
      <c r="P28" s="29"/>
      <c r="Q28" s="30"/>
      <c r="R28" s="31"/>
      <c r="S28" s="31"/>
      <c r="T28" s="31"/>
    </row>
    <row r="29" spans="1:20">
      <c r="A29" s="5"/>
      <c r="B29" s="5"/>
      <c r="C29" s="46"/>
      <c r="D29" s="31"/>
      <c r="E29" s="31"/>
      <c r="F29" s="29"/>
      <c r="G29" s="31"/>
      <c r="H29" s="31"/>
      <c r="J29" s="53"/>
      <c r="P29" s="29"/>
      <c r="Q29" s="30"/>
      <c r="R29" s="31"/>
      <c r="S29" s="31"/>
      <c r="T29" s="31"/>
    </row>
    <row r="30" spans="1:20" ht="24">
      <c r="A30" s="5"/>
      <c r="B30" s="44" t="s">
        <v>88</v>
      </c>
      <c r="C30" s="46"/>
      <c r="D30" s="31"/>
      <c r="E30" s="31"/>
      <c r="F30" s="29"/>
      <c r="G30" s="31"/>
      <c r="H30" s="31"/>
      <c r="J30" s="53"/>
      <c r="P30" s="29"/>
      <c r="Q30" s="30"/>
      <c r="R30" s="31"/>
      <c r="S30" s="31"/>
      <c r="T30" s="31"/>
    </row>
    <row r="31" spans="1:20">
      <c r="A31" s="5"/>
      <c r="B31" s="51" t="s">
        <v>85</v>
      </c>
      <c r="C31" s="52" t="s">
        <v>0</v>
      </c>
      <c r="D31" s="52" t="s">
        <v>1</v>
      </c>
      <c r="E31" s="52" t="s">
        <v>2</v>
      </c>
      <c r="F31" s="52" t="s">
        <v>3</v>
      </c>
      <c r="G31" s="52" t="s">
        <v>4</v>
      </c>
      <c r="H31" s="52" t="s">
        <v>5</v>
      </c>
      <c r="I31" s="13" t="s">
        <v>68</v>
      </c>
      <c r="J31" s="21" t="s">
        <v>66</v>
      </c>
      <c r="P31" s="29"/>
      <c r="Q31" s="30"/>
      <c r="R31" s="31"/>
      <c r="S31" s="31"/>
      <c r="T31" s="31"/>
    </row>
    <row r="32" spans="1:20">
      <c r="A32" s="5"/>
      <c r="B32" s="48" t="s">
        <v>7</v>
      </c>
      <c r="C32" s="47">
        <f>$F$11*C27+(1-$F$11)*$F$12</f>
        <v>0.47142857142857136</v>
      </c>
      <c r="D32" s="47">
        <f>$F$11*D27+(1-$F$11)*$F$12</f>
        <v>0.51942857142857135</v>
      </c>
      <c r="E32" s="47">
        <f>$F$11*E27+(1-$F$11)*$F$12</f>
        <v>0.56742857142857139</v>
      </c>
      <c r="F32" s="47">
        <f>$F$11*F27+(1-$F$11)*$F$13</f>
        <v>0.58342857142857141</v>
      </c>
      <c r="G32" s="47">
        <f>$F$11*G27+(1-$F$11)*$F$13</f>
        <v>0.63142857142857134</v>
      </c>
      <c r="H32" s="47">
        <f>$F$11*H27+(1-$F$11)*$F$13</f>
        <v>0.65542857142857136</v>
      </c>
      <c r="I32" s="31" t="str">
        <f>INDEX(C31:H31,MATCH(MAX(C32:H32),C32:H32,0))</f>
        <v>(e,p)</v>
      </c>
      <c r="J32" s="49">
        <f>MAX(C32:I32)</f>
        <v>0.65542857142857136</v>
      </c>
      <c r="P32" s="29"/>
      <c r="Q32" s="30"/>
      <c r="R32" s="31"/>
      <c r="S32" s="31"/>
      <c r="T32" s="31"/>
    </row>
    <row r="33" spans="1:20">
      <c r="B33" s="48" t="s">
        <v>8</v>
      </c>
      <c r="C33" s="47">
        <f>$G$11*C28+(1-$G$11)*$G$12</f>
        <v>0.48000000000000004</v>
      </c>
      <c r="D33" s="47">
        <f t="shared" ref="D33:E33" si="8">$G$11*D28+(1-$G$11)*$G$12</f>
        <v>0.56399999999999995</v>
      </c>
      <c r="E33" s="47">
        <f t="shared" si="8"/>
        <v>0.64799999999999991</v>
      </c>
      <c r="F33" s="47">
        <f>$G$11*F28+(1-$G$11)*$G$13</f>
        <v>0.51600000000000001</v>
      </c>
      <c r="G33" s="47">
        <f>$G$11*G28+(1-$G$11)*$G$13</f>
        <v>0.60000000000000009</v>
      </c>
      <c r="H33" s="47">
        <f t="shared" ref="H33" si="9">$G$11*H28+(1-$G$11)*$G$13</f>
        <v>0.64200000000000013</v>
      </c>
      <c r="I33" s="31" t="str">
        <f>INDEX(C31:H31,MATCH(MAX(C33:H33),C33:H33,0))</f>
        <v>(a,p)</v>
      </c>
      <c r="J33" s="49">
        <f>MAX(C33:I33)</f>
        <v>0.64799999999999991</v>
      </c>
      <c r="P33" s="29"/>
      <c r="Q33" s="30"/>
      <c r="R33" s="31"/>
      <c r="S33" s="31"/>
      <c r="T33" s="31"/>
    </row>
    <row r="34" spans="1:20">
      <c r="A34" s="45"/>
      <c r="C34" s="31"/>
      <c r="D34" s="31"/>
      <c r="E34" s="31"/>
      <c r="F34" s="29"/>
      <c r="G34" s="31"/>
      <c r="H34" s="31"/>
      <c r="J34" s="53"/>
      <c r="P34" s="29"/>
      <c r="Q34" s="30"/>
      <c r="R34" s="31"/>
      <c r="S34" s="31"/>
      <c r="T34" s="31"/>
    </row>
    <row r="35" spans="1:20" ht="24">
      <c r="B35" s="44" t="s">
        <v>70</v>
      </c>
      <c r="C35" s="31"/>
      <c r="D35" s="31"/>
      <c r="E35" s="31"/>
      <c r="F35" s="31"/>
      <c r="G35" s="31"/>
      <c r="H35" s="31"/>
      <c r="L35" s="1"/>
      <c r="M35" s="7"/>
      <c r="N35" s="7"/>
      <c r="O35" s="7"/>
      <c r="P35" s="1"/>
      <c r="Q35" s="1"/>
    </row>
    <row r="36" spans="1:20">
      <c r="B36" s="51" t="s">
        <v>7</v>
      </c>
      <c r="C36" s="52" t="s">
        <v>0</v>
      </c>
      <c r="D36" s="52" t="s">
        <v>1</v>
      </c>
      <c r="E36" s="52" t="s">
        <v>2</v>
      </c>
      <c r="F36" s="52" t="s">
        <v>3</v>
      </c>
      <c r="G36" s="52" t="s">
        <v>4</v>
      </c>
      <c r="H36" s="52" t="s">
        <v>5</v>
      </c>
      <c r="L36" s="1"/>
      <c r="M36" s="7"/>
      <c r="N36" s="7"/>
      <c r="O36" s="7"/>
      <c r="P36" s="1"/>
      <c r="Q36" s="1"/>
    </row>
    <row r="37" spans="1:20">
      <c r="B37" s="6" t="s">
        <v>69</v>
      </c>
      <c r="C37" s="47">
        <f t="shared" ref="C37:D37" si="10">J17/SUM($J17:$O17)</f>
        <v>0.17417626862603616</v>
      </c>
      <c r="D37" s="47">
        <f t="shared" si="10"/>
        <v>0.16940543530030269</v>
      </c>
      <c r="E37" s="47">
        <f>L17/SUM($J17:$O17)</f>
        <v>0.26099905455315625</v>
      </c>
      <c r="F37" s="47">
        <f t="shared" ref="F37" si="11">M17/SUM($J17:$O17)</f>
        <v>0.13661302920731502</v>
      </c>
      <c r="G37" s="47">
        <f t="shared" ref="G37" si="12">N17/SUM($J17:$O17)</f>
        <v>0.1165588235982246</v>
      </c>
      <c r="H37" s="47">
        <f>O17/SUM($J17:$O17)</f>
        <v>0.14224738871496528</v>
      </c>
      <c r="K37" s="31"/>
      <c r="L37" s="31"/>
      <c r="M37" s="31"/>
      <c r="N37" s="31"/>
      <c r="O37" s="31"/>
      <c r="P37" s="31"/>
      <c r="Q37" s="31"/>
      <c r="R37" s="31"/>
    </row>
    <row r="38" spans="1:20" ht="16.5" customHeight="1">
      <c r="A38" s="44"/>
      <c r="B38" s="6" t="s">
        <v>71</v>
      </c>
      <c r="C38" s="49">
        <f>J17*C22</f>
        <v>4.8001277353255364E-2</v>
      </c>
      <c r="D38" s="49">
        <f t="shared" ref="D38:H38" si="13">K17*D22</f>
        <v>6.5361075241776936E-2</v>
      </c>
      <c r="E38" s="49">
        <f t="shared" si="13"/>
        <v>0.12947181949451478</v>
      </c>
      <c r="F38" s="49">
        <f t="shared" si="13"/>
        <v>2.2589529412166302E-2</v>
      </c>
      <c r="G38" s="49">
        <f t="shared" si="13"/>
        <v>3.2122472617209345E-2</v>
      </c>
      <c r="H38" s="49">
        <f t="shared" si="13"/>
        <v>4.704238812103733E-2</v>
      </c>
      <c r="I38" s="47"/>
      <c r="K38" s="31"/>
      <c r="L38" s="31"/>
      <c r="M38" s="31"/>
      <c r="N38" s="31"/>
      <c r="O38" s="31"/>
      <c r="P38" s="31"/>
      <c r="Q38" s="31"/>
      <c r="R38" s="31"/>
    </row>
    <row r="39" spans="1:20">
      <c r="A39" s="45"/>
      <c r="B39" s="6" t="s">
        <v>73</v>
      </c>
      <c r="C39" s="47">
        <f>SUM($C$38:$H$38)</f>
        <v>0.34458856223996009</v>
      </c>
      <c r="D39" s="47">
        <f t="shared" ref="D39:H39" si="14">SUM($C$38:$H$38)</f>
        <v>0.34458856223996009</v>
      </c>
      <c r="E39" s="47">
        <f t="shared" si="14"/>
        <v>0.34458856223996009</v>
      </c>
      <c r="F39" s="47">
        <f t="shared" si="14"/>
        <v>0.34458856223996009</v>
      </c>
      <c r="G39" s="47">
        <f t="shared" si="14"/>
        <v>0.34458856223996009</v>
      </c>
      <c r="H39" s="47">
        <f t="shared" si="14"/>
        <v>0.34458856223996009</v>
      </c>
      <c r="I39" s="47"/>
      <c r="K39" s="31"/>
      <c r="L39" s="31"/>
      <c r="M39" s="31"/>
      <c r="N39" s="31"/>
      <c r="O39" s="31"/>
      <c r="P39" s="31"/>
      <c r="Q39" s="31"/>
      <c r="R39" s="31"/>
    </row>
    <row r="40" spans="1:20" ht="14.65" customHeight="1">
      <c r="A40" s="4"/>
      <c r="B40" s="10" t="s">
        <v>72</v>
      </c>
      <c r="C40" s="47">
        <f>C38/C39</f>
        <v>0.1393002630186804</v>
      </c>
      <c r="D40" s="47">
        <f t="shared" ref="D40:H40" si="15">D38/D39</f>
        <v>0.18967859762060715</v>
      </c>
      <c r="E40" s="47">
        <f>E38/E39</f>
        <v>0.37572872022477311</v>
      </c>
      <c r="F40" s="47">
        <f t="shared" si="15"/>
        <v>6.5555076074857346E-2</v>
      </c>
      <c r="G40" s="47">
        <f t="shared" si="15"/>
        <v>9.3219787703923598E-2</v>
      </c>
      <c r="H40" s="47">
        <f t="shared" si="15"/>
        <v>0.13651755535715826</v>
      </c>
      <c r="I40" s="47">
        <f>SUM(C40:H40)</f>
        <v>0.99999999999999978</v>
      </c>
      <c r="K40" s="31"/>
      <c r="L40" s="31"/>
      <c r="M40" s="31"/>
      <c r="N40" s="31"/>
      <c r="O40" s="31"/>
      <c r="P40" s="31"/>
      <c r="Q40" s="31"/>
      <c r="R40" s="31"/>
    </row>
    <row r="41" spans="1:20" ht="14.25" customHeight="1">
      <c r="A41" s="5"/>
      <c r="B41" s="5"/>
      <c r="C41" s="46"/>
      <c r="D41" s="46"/>
      <c r="E41" s="46"/>
      <c r="F41" s="46"/>
      <c r="G41" s="46"/>
      <c r="H41" s="46"/>
      <c r="I41" s="46"/>
      <c r="K41" s="31"/>
      <c r="L41" s="31"/>
      <c r="M41" s="31"/>
      <c r="N41" s="31"/>
      <c r="O41" s="31"/>
      <c r="P41" s="31"/>
      <c r="Q41" s="31"/>
      <c r="R41" s="31"/>
    </row>
    <row r="42" spans="1:20">
      <c r="A42" s="5"/>
      <c r="B42" s="51" t="s">
        <v>8</v>
      </c>
      <c r="C42" s="52" t="s">
        <v>0</v>
      </c>
      <c r="D42" s="52" t="s">
        <v>1</v>
      </c>
      <c r="E42" s="52" t="s">
        <v>2</v>
      </c>
      <c r="F42" s="52" t="s">
        <v>3</v>
      </c>
      <c r="G42" s="52" t="s">
        <v>4</v>
      </c>
      <c r="H42" s="52" t="s">
        <v>5</v>
      </c>
      <c r="I42" s="46"/>
      <c r="K42" s="31"/>
      <c r="L42" s="31"/>
      <c r="M42" s="31"/>
      <c r="N42" s="31"/>
      <c r="O42" s="31"/>
      <c r="P42" s="31"/>
      <c r="Q42" s="31"/>
      <c r="R42" s="31"/>
    </row>
    <row r="43" spans="1:20" ht="14.25" customHeight="1">
      <c r="A43" s="5"/>
      <c r="B43" s="6" t="s">
        <v>69</v>
      </c>
      <c r="C43" s="47">
        <f>J10/SUM($J10:$O10)</f>
        <v>0.13992272482249093</v>
      </c>
      <c r="D43" s="47">
        <f t="shared" ref="D43:H43" si="16">K10/SUM($J10:$O10)</f>
        <v>0.17622205840236246</v>
      </c>
      <c r="E43" s="47">
        <f t="shared" si="16"/>
        <v>0.24509625949629893</v>
      </c>
      <c r="F43" s="47">
        <f t="shared" si="16"/>
        <v>9.9921734293756434E-2</v>
      </c>
      <c r="G43" s="47">
        <f t="shared" si="16"/>
        <v>0.14761756013409183</v>
      </c>
      <c r="H43" s="47">
        <f t="shared" si="16"/>
        <v>0.19121966285099942</v>
      </c>
      <c r="I43" s="46"/>
      <c r="K43" s="31"/>
      <c r="L43" s="31"/>
      <c r="M43" s="31"/>
      <c r="N43" s="31"/>
      <c r="O43" s="31"/>
      <c r="P43" s="31"/>
      <c r="Q43" s="31"/>
      <c r="R43" s="31"/>
    </row>
    <row r="44" spans="1:20" ht="16.5" customHeight="1">
      <c r="A44" s="5"/>
      <c r="B44" s="6" t="s">
        <v>71</v>
      </c>
      <c r="C44" s="49">
        <f>C43*C23</f>
        <v>1.9988960688927276E-2</v>
      </c>
      <c r="D44" s="49">
        <f t="shared" ref="D44:H44" si="17">D43*D23</f>
        <v>3.5244411680472487E-2</v>
      </c>
      <c r="E44" s="49">
        <f t="shared" si="17"/>
        <v>6.3024752441905446E-2</v>
      </c>
      <c r="F44" s="49">
        <f t="shared" si="17"/>
        <v>8.5647200823219787E-3</v>
      </c>
      <c r="G44" s="49">
        <f t="shared" si="17"/>
        <v>2.1088222876298832E-2</v>
      </c>
      <c r="H44" s="49">
        <f t="shared" si="17"/>
        <v>3.2780513631599895E-2</v>
      </c>
      <c r="I44" s="46"/>
    </row>
    <row r="45" spans="1:20">
      <c r="B45" s="6" t="s">
        <v>76</v>
      </c>
      <c r="C45" s="47">
        <f>SUM($C$44:$H$44)</f>
        <v>0.18069158140152591</v>
      </c>
      <c r="D45" s="47">
        <f t="shared" ref="D45:H45" si="18">SUM($C$44:$H$44)</f>
        <v>0.18069158140152591</v>
      </c>
      <c r="E45" s="47">
        <f t="shared" si="18"/>
        <v>0.18069158140152591</v>
      </c>
      <c r="F45" s="47">
        <f t="shared" si="18"/>
        <v>0.18069158140152591</v>
      </c>
      <c r="G45" s="47">
        <f t="shared" si="18"/>
        <v>0.18069158140152591</v>
      </c>
      <c r="H45" s="47">
        <f t="shared" si="18"/>
        <v>0.18069158140152591</v>
      </c>
      <c r="I45" s="69"/>
    </row>
    <row r="46" spans="1:20" ht="14.25" customHeight="1">
      <c r="B46" s="10" t="s">
        <v>72</v>
      </c>
      <c r="C46" s="47">
        <f>C44/C45</f>
        <v>0.11062474816969238</v>
      </c>
      <c r="D46" s="47">
        <f t="shared" ref="D46:H46" si="19">D44/D45</f>
        <v>0.1950528707928772</v>
      </c>
      <c r="E46" s="47">
        <f t="shared" si="19"/>
        <v>0.34879739251301506</v>
      </c>
      <c r="F46" s="47">
        <f t="shared" si="19"/>
        <v>4.7399663093820543E-2</v>
      </c>
      <c r="G46" s="47">
        <f t="shared" si="19"/>
        <v>0.11670838626088169</v>
      </c>
      <c r="H46" s="47">
        <f t="shared" si="19"/>
        <v>0.18141693916971313</v>
      </c>
      <c r="I46" s="47">
        <f>SUM(C46:H46)</f>
        <v>0.99999999999999989</v>
      </c>
    </row>
    <row r="47" spans="1:20">
      <c r="B47" s="5"/>
      <c r="C47" s="5"/>
      <c r="D47" s="5"/>
      <c r="E47" s="5"/>
      <c r="F47" s="5"/>
      <c r="G47" s="5"/>
      <c r="H47" s="5"/>
      <c r="I47" s="46"/>
    </row>
    <row r="49" spans="2:9" ht="24">
      <c r="B49" s="44" t="s">
        <v>83</v>
      </c>
    </row>
    <row r="50" spans="2:9" ht="18.399999999999999" customHeight="1">
      <c r="B50" s="1" t="s">
        <v>74</v>
      </c>
      <c r="C50" s="50">
        <f>INDEX($J$10:$O$10, MATCH(I32, $J$7:$O$7, 0))</f>
        <v>0.32422412682126833</v>
      </c>
      <c r="D50" s="1" t="s">
        <v>89</v>
      </c>
      <c r="E50" s="50">
        <f>INDEX($J$9:$O$9, MATCH(I32, $J$7:$O$7, 0))</f>
        <v>0.24</v>
      </c>
    </row>
    <row r="51" spans="2:9">
      <c r="B51" s="1" t="s">
        <v>75</v>
      </c>
      <c r="C51" s="50">
        <f>INDEX($J$17:$O$17, MATCH(I33, $J$14:$O$14, 0))</f>
        <v>0.50350152025644634</v>
      </c>
      <c r="D51" s="1" t="s">
        <v>90</v>
      </c>
      <c r="E51" s="50">
        <f>INDEX($J$16:$O$16, MATCH(I33, $J$14:$O$14, 0))</f>
        <v>0.54</v>
      </c>
    </row>
    <row r="52" spans="2:9">
      <c r="B52" s="1" t="s">
        <v>79</v>
      </c>
      <c r="C52" s="50">
        <f>C50+C51</f>
        <v>0.82772564707771468</v>
      </c>
      <c r="D52" s="1" t="s">
        <v>91</v>
      </c>
      <c r="E52" s="50">
        <f>E50+E51</f>
        <v>0.78</v>
      </c>
      <c r="I52" s="31" t="s">
        <v>219</v>
      </c>
    </row>
    <row r="53" spans="2:9">
      <c r="B53" s="67" t="s">
        <v>81</v>
      </c>
      <c r="C53" s="68">
        <f>F15+F16*(F17-C52)*F15*(1-F15)</f>
        <v>0.18426916894026971</v>
      </c>
    </row>
    <row r="54" spans="2:9">
      <c r="B54" s="1" t="s">
        <v>82</v>
      </c>
      <c r="C54" s="57">
        <f>C53-F15</f>
        <v>-1.5730831059730305E-2</v>
      </c>
      <c r="D54" s="56" t="s">
        <v>77</v>
      </c>
      <c r="E54" t="str">
        <f>IF(C54&lt;0,"dampening effect","reinforcing effect (increasing salience)")</f>
        <v>dampening effect</v>
      </c>
    </row>
    <row r="55" spans="2:9">
      <c r="B55" s="1"/>
      <c r="C55" s="1"/>
    </row>
    <row r="56" spans="2:9">
      <c r="B56" s="1"/>
      <c r="C56" s="1"/>
    </row>
  </sheetData>
  <mergeCells count="1">
    <mergeCell ref="B4:G7"/>
  </mergeCells>
  <conditionalFormatting sqref="C54">
    <cfRule type="cellIs" dxfId="1" priority="3" operator="greaterThan">
      <formula>0</formula>
    </cfRule>
    <cfRule type="cellIs" dxfId="0" priority="4" operator="lessThan">
      <formula>0</formula>
    </cfRule>
  </conditionalFormatting>
  <conditionalFormatting sqref="C22:H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H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H3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H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H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C6A6F-4686-4C93-BE3B-E71355609A84}">
  <dimension ref="A1:I49"/>
  <sheetViews>
    <sheetView topLeftCell="A16" workbookViewId="0">
      <selection activeCell="A33" sqref="A33"/>
    </sheetView>
  </sheetViews>
  <sheetFormatPr baseColWidth="10" defaultRowHeight="15"/>
  <cols>
    <col min="1" max="1" width="14" customWidth="1"/>
    <col min="2" max="2" width="26.42578125" customWidth="1"/>
    <col min="3" max="3" width="24.85546875" customWidth="1"/>
    <col min="10" max="10" width="12" bestFit="1" customWidth="1"/>
  </cols>
  <sheetData>
    <row r="1" spans="1:9">
      <c r="A1" s="6" t="s">
        <v>37</v>
      </c>
      <c r="B1" s="6"/>
      <c r="C1" s="6" t="s">
        <v>44</v>
      </c>
      <c r="D1" s="6"/>
      <c r="E1" s="6" t="s">
        <v>51</v>
      </c>
      <c r="F1" s="6" t="s">
        <v>52</v>
      </c>
      <c r="H1">
        <v>1</v>
      </c>
      <c r="I1" s="31" t="s">
        <v>53</v>
      </c>
    </row>
    <row r="2" spans="1:9">
      <c r="A2" t="s">
        <v>38</v>
      </c>
      <c r="B2" t="s">
        <v>43</v>
      </c>
      <c r="C2" t="s">
        <v>45</v>
      </c>
      <c r="D2" t="s">
        <v>48</v>
      </c>
      <c r="E2">
        <v>0.4</v>
      </c>
      <c r="F2">
        <f>1-E2</f>
        <v>0.6</v>
      </c>
      <c r="H2">
        <v>0.75</v>
      </c>
      <c r="I2" t="s">
        <v>54</v>
      </c>
    </row>
    <row r="3" spans="1:9">
      <c r="A3" t="s">
        <v>39</v>
      </c>
      <c r="B3" t="s">
        <v>40</v>
      </c>
      <c r="C3" t="s">
        <v>46</v>
      </c>
      <c r="D3" t="s">
        <v>49</v>
      </c>
      <c r="E3">
        <v>0.4</v>
      </c>
      <c r="F3">
        <f>1-E3</f>
        <v>0.6</v>
      </c>
      <c r="H3">
        <v>0.5</v>
      </c>
      <c r="I3" t="s">
        <v>55</v>
      </c>
    </row>
    <row r="4" spans="1:9">
      <c r="A4" t="s">
        <v>41</v>
      </c>
      <c r="B4" t="s">
        <v>42</v>
      </c>
      <c r="C4" t="s">
        <v>47</v>
      </c>
      <c r="D4" t="s">
        <v>50</v>
      </c>
      <c r="E4">
        <v>0.6</v>
      </c>
      <c r="F4">
        <f>1-E4</f>
        <v>0.4</v>
      </c>
    </row>
    <row r="6" spans="1:9">
      <c r="A6" s="6" t="s">
        <v>63</v>
      </c>
    </row>
    <row r="7" spans="1:9">
      <c r="B7" s="6" t="s">
        <v>44</v>
      </c>
      <c r="C7" t="s">
        <v>48</v>
      </c>
      <c r="D7" t="s">
        <v>50</v>
      </c>
      <c r="E7" t="s">
        <v>49</v>
      </c>
      <c r="G7" s="6" t="s">
        <v>87</v>
      </c>
    </row>
    <row r="8" spans="1:9">
      <c r="A8" s="6" t="s">
        <v>37</v>
      </c>
      <c r="B8" s="41"/>
      <c r="C8" s="41" t="s">
        <v>45</v>
      </c>
      <c r="D8" s="41" t="s">
        <v>47</v>
      </c>
      <c r="E8" s="41" t="s">
        <v>46</v>
      </c>
      <c r="G8" s="41" t="s">
        <v>45</v>
      </c>
      <c r="H8" s="41" t="s">
        <v>47</v>
      </c>
      <c r="I8" s="41" t="s">
        <v>46</v>
      </c>
    </row>
    <row r="9" spans="1:9">
      <c r="A9" t="s">
        <v>43</v>
      </c>
      <c r="B9" s="41" t="s">
        <v>38</v>
      </c>
      <c r="C9" s="40">
        <v>1</v>
      </c>
      <c r="D9" s="40">
        <v>0.75</v>
      </c>
      <c r="E9" s="40">
        <v>0.5</v>
      </c>
      <c r="G9" s="8">
        <f>C9/SUM($C9:$E9)</f>
        <v>0.44444444444444442</v>
      </c>
      <c r="H9" s="8">
        <f t="shared" ref="H9:I9" si="0">D9/SUM($C9:$E9)</f>
        <v>0.33333333333333331</v>
      </c>
      <c r="I9" s="8">
        <f t="shared" si="0"/>
        <v>0.22222222222222221</v>
      </c>
    </row>
    <row r="10" spans="1:9">
      <c r="A10" t="s">
        <v>40</v>
      </c>
      <c r="B10" s="41" t="s">
        <v>39</v>
      </c>
      <c r="C10" s="40">
        <v>0.5</v>
      </c>
      <c r="D10" s="40">
        <v>0.75</v>
      </c>
      <c r="E10" s="40">
        <v>1</v>
      </c>
      <c r="G10" s="8">
        <f t="shared" ref="G10:G11" si="1">C10/SUM($C10:$E10)</f>
        <v>0.22222222222222221</v>
      </c>
      <c r="H10" s="8">
        <f t="shared" ref="H10:H11" si="2">D10/SUM($C10:$E10)</f>
        <v>0.33333333333333331</v>
      </c>
      <c r="I10" s="8">
        <f t="shared" ref="I10:I11" si="3">E10/SUM($C10:$E10)</f>
        <v>0.44444444444444442</v>
      </c>
    </row>
    <row r="11" spans="1:9">
      <c r="A11" t="s">
        <v>42</v>
      </c>
      <c r="B11" s="41" t="s">
        <v>41</v>
      </c>
      <c r="C11" s="40">
        <v>0.75</v>
      </c>
      <c r="D11" s="40">
        <v>1</v>
      </c>
      <c r="E11" s="40">
        <v>0.5</v>
      </c>
      <c r="G11" s="8">
        <f t="shared" si="1"/>
        <v>0.33333333333333331</v>
      </c>
      <c r="H11" s="8">
        <f t="shared" si="2"/>
        <v>0.44444444444444442</v>
      </c>
      <c r="I11" s="8">
        <f t="shared" si="3"/>
        <v>0.22222222222222221</v>
      </c>
    </row>
    <row r="13" spans="1:9">
      <c r="A13" s="6" t="s">
        <v>57</v>
      </c>
    </row>
    <row r="14" spans="1:9">
      <c r="A14" s="14" t="s">
        <v>10</v>
      </c>
      <c r="B14" s="14" t="s">
        <v>59</v>
      </c>
      <c r="C14" s="14"/>
      <c r="D14" s="14"/>
    </row>
    <row r="15" spans="1:9">
      <c r="A15" s="23" t="s">
        <v>18</v>
      </c>
      <c r="B15" s="25" t="s">
        <v>45</v>
      </c>
      <c r="C15" s="25" t="s">
        <v>47</v>
      </c>
      <c r="D15" s="25" t="s">
        <v>46</v>
      </c>
    </row>
    <row r="16" spans="1:9">
      <c r="A16" s="23" t="s">
        <v>58</v>
      </c>
      <c r="B16" s="42">
        <f>C9*$E$2</f>
        <v>0.4</v>
      </c>
      <c r="C16" s="42">
        <f>D9*$E$4</f>
        <v>0.44999999999999996</v>
      </c>
      <c r="D16" s="42">
        <f>E9*$E$3</f>
        <v>0.2</v>
      </c>
      <c r="G16" s="8">
        <f>B16/SUM($B16:$D16)</f>
        <v>0.38095238095238093</v>
      </c>
      <c r="H16" s="8">
        <f t="shared" ref="H16:I16" si="4">C16/SUM($B16:$D16)</f>
        <v>0.42857142857142849</v>
      </c>
      <c r="I16" s="8">
        <f t="shared" si="4"/>
        <v>0.19047619047619047</v>
      </c>
    </row>
    <row r="17" spans="1:9">
      <c r="A17" s="23" t="s">
        <v>60</v>
      </c>
      <c r="B17" s="42">
        <f>C10*$E$2</f>
        <v>0.2</v>
      </c>
      <c r="C17" s="42">
        <f>D10*$E$4</f>
        <v>0.44999999999999996</v>
      </c>
      <c r="D17" s="42">
        <f>E10*$E$3</f>
        <v>0.4</v>
      </c>
      <c r="G17" s="8">
        <f t="shared" ref="G17:G18" si="5">B17/SUM($B17:$D17)</f>
        <v>0.19047619047619052</v>
      </c>
      <c r="H17" s="8">
        <f t="shared" ref="H17:H18" si="6">C17/SUM($B17:$D17)</f>
        <v>0.4285714285714286</v>
      </c>
      <c r="I17" s="8">
        <f t="shared" ref="I17:I18" si="7">D17/SUM($B17:$D17)</f>
        <v>0.38095238095238104</v>
      </c>
    </row>
    <row r="18" spans="1:9">
      <c r="A18" s="23" t="s">
        <v>61</v>
      </c>
      <c r="B18" s="42">
        <f>C11*$E$2</f>
        <v>0.30000000000000004</v>
      </c>
      <c r="C18" s="42">
        <f>D11*$E$4</f>
        <v>0.6</v>
      </c>
      <c r="D18" s="42">
        <f>E11*$E$3</f>
        <v>0.2</v>
      </c>
      <c r="G18" s="8">
        <f t="shared" si="5"/>
        <v>0.27272727272727276</v>
      </c>
      <c r="H18" s="8">
        <f t="shared" si="6"/>
        <v>0.54545454545454541</v>
      </c>
      <c r="I18" s="8">
        <f t="shared" si="7"/>
        <v>0.18181818181818182</v>
      </c>
    </row>
    <row r="20" spans="1:9">
      <c r="A20" s="16" t="s">
        <v>11</v>
      </c>
      <c r="B20" s="17"/>
      <c r="C20" s="17"/>
      <c r="D20" s="17"/>
    </row>
    <row r="21" spans="1:9">
      <c r="A21" s="24" t="s">
        <v>18</v>
      </c>
      <c r="B21" s="27" t="s">
        <v>45</v>
      </c>
      <c r="C21" s="27" t="s">
        <v>47</v>
      </c>
      <c r="D21" s="27" t="s">
        <v>46</v>
      </c>
    </row>
    <row r="22" spans="1:9">
      <c r="A22" s="24" t="s">
        <v>58</v>
      </c>
      <c r="B22" s="43">
        <f t="shared" ref="B22:D24" si="8">C9*$F$2</f>
        <v>0.6</v>
      </c>
      <c r="C22" s="43">
        <f>D9*$F$4</f>
        <v>0.30000000000000004</v>
      </c>
      <c r="D22" s="43">
        <f t="shared" si="8"/>
        <v>0.3</v>
      </c>
      <c r="G22" s="8">
        <f>B22/SUM($B22:$D22)</f>
        <v>0.5</v>
      </c>
      <c r="H22" s="8">
        <f t="shared" ref="H22:H24" si="9">C22/SUM($B22:$D22)</f>
        <v>0.25000000000000006</v>
      </c>
      <c r="I22" s="8">
        <f t="shared" ref="I22:I24" si="10">D22/SUM($B22:$D22)</f>
        <v>0.25</v>
      </c>
    </row>
    <row r="23" spans="1:9">
      <c r="A23" s="24" t="s">
        <v>60</v>
      </c>
      <c r="B23" s="43">
        <f t="shared" si="8"/>
        <v>0.3</v>
      </c>
      <c r="C23" s="43">
        <f t="shared" si="8"/>
        <v>0.44999999999999996</v>
      </c>
      <c r="D23" s="43">
        <f t="shared" si="8"/>
        <v>0.6</v>
      </c>
      <c r="G23" s="8">
        <f t="shared" ref="G23:G24" si="11">B23/SUM($B23:$D23)</f>
        <v>0.22222222222222221</v>
      </c>
      <c r="H23" s="8">
        <f t="shared" si="9"/>
        <v>0.33333333333333326</v>
      </c>
      <c r="I23" s="8">
        <f t="shared" si="10"/>
        <v>0.44444444444444442</v>
      </c>
    </row>
    <row r="24" spans="1:9">
      <c r="A24" s="24" t="s">
        <v>61</v>
      </c>
      <c r="B24" s="43">
        <f t="shared" si="8"/>
        <v>0.44999999999999996</v>
      </c>
      <c r="C24" s="43">
        <f t="shared" si="8"/>
        <v>0.6</v>
      </c>
      <c r="D24" s="43">
        <f t="shared" si="8"/>
        <v>0.3</v>
      </c>
      <c r="G24" s="8">
        <f t="shared" si="11"/>
        <v>0.33333333333333331</v>
      </c>
      <c r="H24" s="8">
        <f t="shared" si="9"/>
        <v>0.44444444444444448</v>
      </c>
      <c r="I24" s="8">
        <f t="shared" si="10"/>
        <v>0.22222222222222224</v>
      </c>
    </row>
    <row r="26" spans="1:9">
      <c r="B26" s="6" t="s">
        <v>62</v>
      </c>
    </row>
    <row r="27" spans="1:9">
      <c r="B27" s="27" t="s">
        <v>45</v>
      </c>
      <c r="C27" s="27" t="s">
        <v>47</v>
      </c>
      <c r="D27" s="27" t="s">
        <v>46</v>
      </c>
    </row>
    <row r="28" spans="1:9">
      <c r="A28" s="24" t="s">
        <v>58</v>
      </c>
      <c r="B28" s="31">
        <f t="shared" ref="B28:D30" si="12">B22+B16</f>
        <v>1</v>
      </c>
      <c r="C28" s="31">
        <f t="shared" si="12"/>
        <v>0.75</v>
      </c>
      <c r="D28" s="31">
        <f t="shared" si="12"/>
        <v>0.5</v>
      </c>
      <c r="G28" s="8">
        <f>B28/SUM($B28:$D28)</f>
        <v>0.44444444444444442</v>
      </c>
      <c r="H28" s="8">
        <f t="shared" ref="H28:H30" si="13">C28/SUM($B28:$D28)</f>
        <v>0.33333333333333331</v>
      </c>
      <c r="I28" s="8">
        <f t="shared" ref="I28:I30" si="14">D28/SUM($B28:$D28)</f>
        <v>0.22222222222222221</v>
      </c>
    </row>
    <row r="29" spans="1:9">
      <c r="A29" s="24" t="s">
        <v>60</v>
      </c>
      <c r="B29" s="31">
        <f t="shared" si="12"/>
        <v>0.5</v>
      </c>
      <c r="C29" s="31">
        <f t="shared" si="12"/>
        <v>0.89999999999999991</v>
      </c>
      <c r="D29" s="31">
        <f t="shared" si="12"/>
        <v>1</v>
      </c>
      <c r="G29" s="8">
        <f t="shared" ref="G29:G30" si="15">B29/SUM($B29:$D29)</f>
        <v>0.20833333333333334</v>
      </c>
      <c r="H29" s="8">
        <f t="shared" si="13"/>
        <v>0.375</v>
      </c>
      <c r="I29" s="8">
        <f t="shared" si="14"/>
        <v>0.41666666666666669</v>
      </c>
    </row>
    <row r="30" spans="1:9">
      <c r="A30" s="24" t="s">
        <v>61</v>
      </c>
      <c r="B30" s="31">
        <f t="shared" si="12"/>
        <v>0.75</v>
      </c>
      <c r="C30" s="31">
        <f t="shared" si="12"/>
        <v>1.2</v>
      </c>
      <c r="D30" s="31">
        <f t="shared" si="12"/>
        <v>0.5</v>
      </c>
      <c r="G30" s="8">
        <f t="shared" si="15"/>
        <v>0.30612244897959179</v>
      </c>
      <c r="H30" s="8">
        <f t="shared" si="13"/>
        <v>0.48979591836734687</v>
      </c>
      <c r="I30" s="8">
        <f t="shared" si="14"/>
        <v>0.2040816326530612</v>
      </c>
    </row>
    <row r="33" spans="1:3" ht="24">
      <c r="A33" s="89" t="s">
        <v>101</v>
      </c>
    </row>
    <row r="35" spans="1:3">
      <c r="A35" s="4" t="s">
        <v>102</v>
      </c>
      <c r="B35" s="71" t="s">
        <v>103</v>
      </c>
      <c r="C35" s="71" t="s">
        <v>104</v>
      </c>
    </row>
    <row r="36" spans="1:3">
      <c r="A36" s="46" t="s">
        <v>105</v>
      </c>
      <c r="B36" s="72" t="s">
        <v>106</v>
      </c>
      <c r="C36" s="72" t="s">
        <v>107</v>
      </c>
    </row>
    <row r="37" spans="1:3">
      <c r="A37" s="46" t="s">
        <v>108</v>
      </c>
      <c r="B37" s="72" t="s">
        <v>109</v>
      </c>
      <c r="C37" s="72" t="s">
        <v>110</v>
      </c>
    </row>
    <row r="38" spans="1:3">
      <c r="A38" s="46" t="s">
        <v>111</v>
      </c>
      <c r="B38" s="72" t="s">
        <v>112</v>
      </c>
      <c r="C38" s="72" t="s">
        <v>113</v>
      </c>
    </row>
    <row r="39" spans="1:3">
      <c r="A39" s="46" t="s">
        <v>114</v>
      </c>
      <c r="B39" s="72" t="s">
        <v>115</v>
      </c>
      <c r="C39" s="72" t="s">
        <v>116</v>
      </c>
    </row>
    <row r="40" spans="1:3">
      <c r="A40" s="46" t="s">
        <v>117</v>
      </c>
      <c r="B40" s="72" t="s">
        <v>118</v>
      </c>
      <c r="C40" s="72" t="s">
        <v>119</v>
      </c>
    </row>
    <row r="41" spans="1:3">
      <c r="A41" s="31"/>
      <c r="B41" s="56"/>
      <c r="C41" s="56"/>
    </row>
    <row r="42" spans="1:3" ht="24">
      <c r="A42" s="89" t="s">
        <v>120</v>
      </c>
      <c r="B42" s="56"/>
      <c r="C42" s="56"/>
    </row>
    <row r="43" spans="1:3">
      <c r="A43" s="31"/>
      <c r="B43" s="56"/>
      <c r="C43" s="56"/>
    </row>
    <row r="44" spans="1:3">
      <c r="A44" s="4" t="s">
        <v>102</v>
      </c>
      <c r="B44" s="71" t="s">
        <v>103</v>
      </c>
      <c r="C44" s="71" t="s">
        <v>104</v>
      </c>
    </row>
    <row r="45" spans="1:3">
      <c r="A45" s="46" t="s">
        <v>121</v>
      </c>
      <c r="B45" s="72" t="s">
        <v>122</v>
      </c>
      <c r="C45" s="72" t="s">
        <v>123</v>
      </c>
    </row>
    <row r="46" spans="1:3">
      <c r="A46" s="46" t="s">
        <v>124</v>
      </c>
      <c r="B46" s="72" t="s">
        <v>125</v>
      </c>
      <c r="C46" s="72" t="s">
        <v>126</v>
      </c>
    </row>
    <row r="47" spans="1:3">
      <c r="A47" s="46" t="s">
        <v>127</v>
      </c>
      <c r="B47" s="72" t="s">
        <v>128</v>
      </c>
      <c r="C47" s="72" t="s">
        <v>129</v>
      </c>
    </row>
    <row r="48" spans="1:3">
      <c r="A48" s="46" t="s">
        <v>130</v>
      </c>
      <c r="B48" s="72" t="s">
        <v>131</v>
      </c>
      <c r="C48" s="72" t="s">
        <v>132</v>
      </c>
    </row>
    <row r="49" spans="1:3">
      <c r="A49" s="46" t="s">
        <v>133</v>
      </c>
      <c r="B49" s="5" t="s">
        <v>134</v>
      </c>
      <c r="C49" s="5" t="s">
        <v>135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B5663-BB38-4278-8043-85A973CBF4B8}">
  <dimension ref="A1:D31"/>
  <sheetViews>
    <sheetView topLeftCell="A15" workbookViewId="0">
      <selection activeCell="F24" sqref="F24"/>
    </sheetView>
  </sheetViews>
  <sheetFormatPr baseColWidth="10" defaultRowHeight="15"/>
  <cols>
    <col min="1" max="1" width="21.7109375" customWidth="1"/>
    <col min="2" max="4" width="38.7109375" customWidth="1"/>
  </cols>
  <sheetData>
    <row r="1" spans="1:4" ht="15.75" thickBot="1">
      <c r="A1" s="73" t="s">
        <v>139</v>
      </c>
    </row>
    <row r="2" spans="1:4" ht="15.75" thickBot="1">
      <c r="A2" s="74" t="s">
        <v>85</v>
      </c>
      <c r="B2" s="75" t="s">
        <v>140</v>
      </c>
      <c r="C2" s="75" t="s">
        <v>141</v>
      </c>
      <c r="D2" s="76" t="s">
        <v>142</v>
      </c>
    </row>
    <row r="3" spans="1:4" ht="45.75" thickBot="1">
      <c r="A3" s="86" t="s">
        <v>143</v>
      </c>
      <c r="B3" s="77" t="s">
        <v>144</v>
      </c>
      <c r="C3" s="77" t="s">
        <v>145</v>
      </c>
      <c r="D3" s="78" t="s">
        <v>146</v>
      </c>
    </row>
    <row r="4" spans="1:4" ht="30.75" thickBot="1">
      <c r="A4" s="87"/>
      <c r="B4" s="77" t="s">
        <v>147</v>
      </c>
      <c r="C4" s="77" t="s">
        <v>148</v>
      </c>
      <c r="D4" s="78" t="s">
        <v>149</v>
      </c>
    </row>
    <row r="5" spans="1:4" ht="30.75" thickBot="1">
      <c r="A5" s="87"/>
      <c r="B5" s="77" t="s">
        <v>150</v>
      </c>
      <c r="C5" s="77" t="s">
        <v>151</v>
      </c>
      <c r="D5" s="78" t="s">
        <v>152</v>
      </c>
    </row>
    <row r="6" spans="1:4" ht="30.75" thickBot="1">
      <c r="A6" s="87"/>
      <c r="B6" s="79" t="s">
        <v>153</v>
      </c>
      <c r="C6" s="79" t="s">
        <v>154</v>
      </c>
      <c r="D6" s="80" t="s">
        <v>155</v>
      </c>
    </row>
    <row r="7" spans="1:4" ht="30.75" thickBot="1">
      <c r="A7" s="87"/>
      <c r="B7" s="79" t="s">
        <v>156</v>
      </c>
      <c r="C7" s="79" t="s">
        <v>157</v>
      </c>
      <c r="D7" s="80" t="s">
        <v>158</v>
      </c>
    </row>
    <row r="8" spans="1:4" ht="30.75" thickBot="1">
      <c r="A8" s="88"/>
      <c r="B8" s="79" t="s">
        <v>159</v>
      </c>
      <c r="C8" s="79" t="s">
        <v>160</v>
      </c>
      <c r="D8" s="80" t="s">
        <v>161</v>
      </c>
    </row>
    <row r="9" spans="1:4" ht="30.75" thickBot="1">
      <c r="A9" s="86" t="s">
        <v>162</v>
      </c>
      <c r="B9" s="77" t="s">
        <v>163</v>
      </c>
      <c r="C9" s="77" t="s">
        <v>164</v>
      </c>
      <c r="D9" s="78" t="s">
        <v>165</v>
      </c>
    </row>
    <row r="10" spans="1:4" ht="30.75" thickBot="1">
      <c r="A10" s="87"/>
      <c r="B10" s="77" t="s">
        <v>166</v>
      </c>
      <c r="C10" s="77" t="s">
        <v>167</v>
      </c>
      <c r="D10" s="78" t="s">
        <v>168</v>
      </c>
    </row>
    <row r="11" spans="1:4" ht="30.75" thickBot="1">
      <c r="A11" s="87"/>
      <c r="B11" s="77" t="s">
        <v>169</v>
      </c>
      <c r="C11" s="77" t="s">
        <v>170</v>
      </c>
      <c r="D11" s="78" t="s">
        <v>171</v>
      </c>
    </row>
    <row r="12" spans="1:4" ht="15.75" thickBot="1">
      <c r="A12" s="87"/>
      <c r="B12" s="79" t="s">
        <v>172</v>
      </c>
      <c r="C12" s="79" t="s">
        <v>173</v>
      </c>
      <c r="D12" s="80" t="s">
        <v>174</v>
      </c>
    </row>
    <row r="13" spans="1:4" ht="30.75" thickBot="1">
      <c r="A13" s="87"/>
      <c r="B13" s="79" t="s">
        <v>175</v>
      </c>
      <c r="C13" s="79" t="s">
        <v>176</v>
      </c>
      <c r="D13" s="80" t="s">
        <v>177</v>
      </c>
    </row>
    <row r="14" spans="1:4" ht="30.75" thickBot="1">
      <c r="A14" s="88"/>
      <c r="B14" s="79" t="s">
        <v>178</v>
      </c>
      <c r="C14" s="79" t="s">
        <v>179</v>
      </c>
      <c r="D14" s="80" t="s">
        <v>180</v>
      </c>
    </row>
    <row r="15" spans="1:4">
      <c r="A15" s="81" t="s">
        <v>181</v>
      </c>
    </row>
    <row r="17" spans="1:4" ht="15.75" thickBot="1">
      <c r="A17" s="73" t="s">
        <v>182</v>
      </c>
    </row>
    <row r="18" spans="1:4" ht="15.75" thickBot="1">
      <c r="A18" s="82" t="s">
        <v>85</v>
      </c>
      <c r="B18" s="83" t="s">
        <v>183</v>
      </c>
      <c r="C18" s="83" t="s">
        <v>184</v>
      </c>
      <c r="D18" s="84" t="s">
        <v>142</v>
      </c>
    </row>
    <row r="19" spans="1:4" ht="30.75" thickBot="1">
      <c r="A19" s="86" t="s">
        <v>143</v>
      </c>
      <c r="B19" s="77" t="s">
        <v>185</v>
      </c>
      <c r="C19" s="77" t="s">
        <v>186</v>
      </c>
      <c r="D19" s="78" t="s">
        <v>187</v>
      </c>
    </row>
    <row r="20" spans="1:4" ht="30.75" thickBot="1">
      <c r="A20" s="87"/>
      <c r="B20" s="77" t="s">
        <v>188</v>
      </c>
      <c r="C20" s="77" t="s">
        <v>189</v>
      </c>
      <c r="D20" s="78" t="s">
        <v>190</v>
      </c>
    </row>
    <row r="21" spans="1:4" ht="30.75" thickBot="1">
      <c r="A21" s="87"/>
      <c r="B21" s="77" t="s">
        <v>191</v>
      </c>
      <c r="C21" s="77" t="s">
        <v>192</v>
      </c>
      <c r="D21" s="78" t="s">
        <v>193</v>
      </c>
    </row>
    <row r="22" spans="1:4" ht="30.75" thickBot="1">
      <c r="A22" s="87"/>
      <c r="B22" s="79" t="s">
        <v>153</v>
      </c>
      <c r="C22" s="79" t="s">
        <v>194</v>
      </c>
      <c r="D22" s="80" t="s">
        <v>195</v>
      </c>
    </row>
    <row r="23" spans="1:4" ht="30.75" thickBot="1">
      <c r="A23" s="87"/>
      <c r="B23" s="79" t="s">
        <v>196</v>
      </c>
      <c r="C23" s="79" t="s">
        <v>197</v>
      </c>
      <c r="D23" s="80" t="s">
        <v>198</v>
      </c>
    </row>
    <row r="24" spans="1:4" ht="30.75" thickBot="1">
      <c r="A24" s="88"/>
      <c r="B24" s="79" t="s">
        <v>199</v>
      </c>
      <c r="C24" s="79" t="s">
        <v>200</v>
      </c>
      <c r="D24" s="80" t="s">
        <v>201</v>
      </c>
    </row>
    <row r="25" spans="1:4" ht="30.75" thickBot="1">
      <c r="A25" s="86" t="s">
        <v>162</v>
      </c>
      <c r="B25" s="77" t="s">
        <v>202</v>
      </c>
      <c r="C25" s="77" t="s">
        <v>203</v>
      </c>
      <c r="D25" s="78" t="s">
        <v>204</v>
      </c>
    </row>
    <row r="26" spans="1:4" ht="30.75" thickBot="1">
      <c r="A26" s="87"/>
      <c r="B26" s="77" t="s">
        <v>205</v>
      </c>
      <c r="C26" s="77" t="s">
        <v>206</v>
      </c>
      <c r="D26" s="78" t="s">
        <v>207</v>
      </c>
    </row>
    <row r="27" spans="1:4" ht="30.75" thickBot="1">
      <c r="A27" s="87"/>
      <c r="B27" s="77" t="s">
        <v>208</v>
      </c>
      <c r="C27" s="77" t="s">
        <v>209</v>
      </c>
      <c r="D27" s="78" t="s">
        <v>210</v>
      </c>
    </row>
    <row r="28" spans="1:4" ht="30.75" thickBot="1">
      <c r="A28" s="87"/>
      <c r="B28" s="79" t="s">
        <v>172</v>
      </c>
      <c r="C28" s="79" t="s">
        <v>211</v>
      </c>
      <c r="D28" s="80" t="s">
        <v>212</v>
      </c>
    </row>
    <row r="29" spans="1:4" ht="30.75" thickBot="1">
      <c r="A29" s="87"/>
      <c r="B29" s="79" t="s">
        <v>213</v>
      </c>
      <c r="C29" s="79" t="s">
        <v>214</v>
      </c>
      <c r="D29" s="80" t="s">
        <v>215</v>
      </c>
    </row>
    <row r="30" spans="1:4" ht="30.75" thickBot="1">
      <c r="A30" s="88"/>
      <c r="B30" s="79" t="s">
        <v>216</v>
      </c>
      <c r="C30" s="79" t="s">
        <v>217</v>
      </c>
      <c r="D30" s="80" t="s">
        <v>218</v>
      </c>
    </row>
    <row r="31" spans="1:4">
      <c r="A31" s="81" t="s">
        <v>181</v>
      </c>
    </row>
  </sheetData>
  <mergeCells count="4">
    <mergeCell ref="A3:A8"/>
    <mergeCell ref="A9:A14"/>
    <mergeCell ref="A19:A24"/>
    <mergeCell ref="A25:A30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GenAI</vt:lpstr>
      <vt:lpstr>CS</vt:lpstr>
      <vt:lpstr>GeneralAssumptions</vt:lpstr>
      <vt:lpstr>Assessment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Justus Henke</dc:creator>
  <cp:lastModifiedBy>Justus Henke</cp:lastModifiedBy>
  <dcterms:created xsi:type="dcterms:W3CDTF">2024-09-04T12:09:41Z</dcterms:created>
  <dcterms:modified xsi:type="dcterms:W3CDTF">2025-03-31T07:10:52Z</dcterms:modified>
</cp:coreProperties>
</file>