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jackxzhu/Library/Containers/com.tencent.WeWorkMac/Data/Documents/Profiles/C93B1202C59CE58906A4ECBDB1A204C2/Caches/Files/2022-04/375d2130b836ca12b17d68c7fcc82d2c/"/>
    </mc:Choice>
  </mc:AlternateContent>
  <xr:revisionPtr revIDLastSave="0" documentId="13_ncr:1_{AEF61BBF-FCE2-034E-9892-D483C66D65D5}" xr6:coauthVersionLast="47" xr6:coauthVersionMax="47" xr10:uidLastSave="{00000000-0000-0000-0000-000000000000}"/>
  <bookViews>
    <workbookView xWindow="0" yWindow="500" windowWidth="22140" windowHeight="11940" activeTab="1" xr2:uid="{00000000-000D-0000-FFFF-FFFF00000000}"/>
  </bookViews>
  <sheets>
    <sheet name="6337640" sheetId="1" r:id="rId1"/>
    <sheet name="6355596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3" i="2" l="1"/>
  <c r="G153" i="2" s="1"/>
  <c r="F153" i="2"/>
  <c r="K152" i="2"/>
  <c r="G152" i="2"/>
  <c r="K151" i="2"/>
  <c r="G151" i="2"/>
  <c r="K150" i="2"/>
  <c r="G150" i="2"/>
  <c r="K149" i="2"/>
  <c r="G149" i="2"/>
  <c r="K148" i="2"/>
  <c r="G148" i="2"/>
  <c r="K147" i="2"/>
  <c r="G147" i="2"/>
  <c r="K146" i="2"/>
  <c r="G146" i="2"/>
  <c r="K145" i="2"/>
  <c r="G145" i="2"/>
  <c r="K144" i="2"/>
  <c r="G144" i="2"/>
  <c r="K143" i="2"/>
  <c r="G143" i="2"/>
  <c r="K142" i="2"/>
  <c r="G142" i="2"/>
  <c r="K141" i="2"/>
  <c r="G141" i="2"/>
  <c r="K140" i="2"/>
  <c r="G140" i="2"/>
  <c r="K139" i="2"/>
  <c r="G139" i="2"/>
  <c r="K138" i="2"/>
  <c r="G138" i="2"/>
  <c r="K137" i="2"/>
  <c r="G137" i="2"/>
  <c r="K136" i="2"/>
  <c r="G136" i="2"/>
  <c r="K135" i="2"/>
  <c r="G135" i="2"/>
  <c r="K134" i="2"/>
  <c r="G134" i="2"/>
  <c r="K133" i="2"/>
  <c r="G133" i="2"/>
  <c r="K132" i="2"/>
  <c r="G132" i="2"/>
  <c r="K131" i="2"/>
  <c r="G131" i="2"/>
  <c r="K130" i="2"/>
  <c r="G130" i="2"/>
  <c r="K129" i="2"/>
  <c r="G129" i="2"/>
  <c r="K128" i="2"/>
  <c r="G128" i="2"/>
  <c r="K127" i="2"/>
  <c r="G127" i="2"/>
  <c r="K126" i="2"/>
  <c r="G126" i="2"/>
  <c r="K125" i="2"/>
  <c r="G125" i="2"/>
  <c r="K124" i="2"/>
  <c r="G124" i="2"/>
  <c r="K123" i="2"/>
  <c r="G123" i="2"/>
  <c r="K122" i="2"/>
  <c r="G122" i="2"/>
  <c r="K121" i="2"/>
  <c r="G121" i="2"/>
  <c r="K120" i="2"/>
  <c r="G120" i="2"/>
  <c r="K119" i="2"/>
  <c r="G119" i="2"/>
  <c r="K118" i="2"/>
  <c r="G118" i="2"/>
  <c r="K117" i="2"/>
  <c r="G117" i="2"/>
  <c r="K116" i="2"/>
  <c r="G116" i="2"/>
  <c r="K115" i="2"/>
  <c r="G115" i="2"/>
  <c r="K114" i="2"/>
  <c r="G114" i="2"/>
  <c r="K113" i="2"/>
  <c r="G113" i="2"/>
  <c r="K112" i="2"/>
  <c r="G112" i="2"/>
  <c r="K111" i="2"/>
  <c r="G111" i="2"/>
  <c r="K110" i="2"/>
  <c r="G110" i="2"/>
  <c r="K109" i="2"/>
  <c r="G109" i="2"/>
  <c r="K108" i="2"/>
  <c r="G108" i="2"/>
  <c r="K107" i="2"/>
  <c r="G107" i="2"/>
  <c r="K106" i="2"/>
  <c r="G106" i="2"/>
  <c r="K105" i="2"/>
  <c r="G105" i="2"/>
  <c r="K104" i="2"/>
  <c r="G104" i="2"/>
  <c r="K103" i="2"/>
  <c r="G103" i="2"/>
  <c r="K102" i="2"/>
  <c r="G102" i="2"/>
  <c r="K101" i="2"/>
  <c r="G101" i="2"/>
  <c r="K100" i="2"/>
  <c r="G100" i="2"/>
  <c r="K99" i="2"/>
  <c r="G99" i="2"/>
  <c r="K98" i="2"/>
  <c r="G98" i="2"/>
  <c r="K97" i="2"/>
  <c r="G97" i="2"/>
  <c r="K96" i="2"/>
  <c r="G96" i="2"/>
  <c r="K95" i="2"/>
  <c r="G95" i="2"/>
  <c r="K94" i="2"/>
  <c r="G94" i="2"/>
  <c r="K93" i="2"/>
  <c r="G93" i="2"/>
  <c r="K92" i="2"/>
  <c r="G92" i="2"/>
  <c r="K91" i="2"/>
  <c r="G91" i="2"/>
  <c r="K90" i="2"/>
  <c r="G90" i="2"/>
  <c r="K89" i="2"/>
  <c r="G89" i="2"/>
  <c r="K88" i="2"/>
  <c r="G88" i="2"/>
  <c r="K87" i="2"/>
  <c r="G87" i="2"/>
  <c r="H85" i="2"/>
  <c r="G85" i="2" s="1"/>
  <c r="F85" i="2"/>
  <c r="K84" i="2"/>
  <c r="G84" i="2"/>
  <c r="K83" i="2"/>
  <c r="G83" i="2"/>
  <c r="K82" i="2"/>
  <c r="G82" i="2"/>
  <c r="K81" i="2"/>
  <c r="G81" i="2"/>
  <c r="K80" i="2"/>
  <c r="G80" i="2"/>
  <c r="K79" i="2"/>
  <c r="G79" i="2"/>
  <c r="K78" i="2"/>
  <c r="G78" i="2"/>
  <c r="K77" i="2"/>
  <c r="G77" i="2"/>
  <c r="K76" i="2"/>
  <c r="G76" i="2"/>
  <c r="K75" i="2"/>
  <c r="G75" i="2"/>
  <c r="K74" i="2"/>
  <c r="G74" i="2"/>
  <c r="K73" i="2"/>
  <c r="G73" i="2"/>
  <c r="K72" i="2"/>
  <c r="G72" i="2"/>
  <c r="K71" i="2"/>
  <c r="G71" i="2"/>
  <c r="K70" i="2"/>
  <c r="G70" i="2"/>
  <c r="K69" i="2"/>
  <c r="G69" i="2"/>
  <c r="K68" i="2"/>
  <c r="G68" i="2"/>
  <c r="K67" i="2"/>
  <c r="G67" i="2"/>
  <c r="K66" i="2"/>
  <c r="G66" i="2"/>
  <c r="K65" i="2"/>
  <c r="G65" i="2"/>
  <c r="K64" i="2"/>
  <c r="G64" i="2"/>
  <c r="K63" i="2"/>
  <c r="G63" i="2"/>
  <c r="K62" i="2"/>
  <c r="G62" i="2"/>
  <c r="K61" i="2"/>
  <c r="G61" i="2"/>
  <c r="K60" i="2"/>
  <c r="G60" i="2"/>
  <c r="K59" i="2"/>
  <c r="G59" i="2"/>
  <c r="K58" i="2"/>
  <c r="G58" i="2"/>
  <c r="K57" i="2"/>
  <c r="G57" i="2"/>
  <c r="K56" i="2"/>
  <c r="G56" i="2"/>
  <c r="K55" i="2"/>
  <c r="G55" i="2"/>
  <c r="K54" i="2"/>
  <c r="G54" i="2"/>
  <c r="K53" i="2"/>
  <c r="G53" i="2"/>
  <c r="H51" i="2"/>
  <c r="G51" i="2" s="1"/>
  <c r="F51" i="2"/>
  <c r="K50" i="2"/>
  <c r="G50" i="2"/>
  <c r="K49" i="2"/>
  <c r="G49" i="2"/>
  <c r="K48" i="2"/>
  <c r="G48" i="2"/>
  <c r="K47" i="2"/>
  <c r="G47" i="2"/>
  <c r="K46" i="2"/>
  <c r="G46" i="2"/>
  <c r="K45" i="2"/>
  <c r="G45" i="2"/>
  <c r="K44" i="2"/>
  <c r="G44" i="2"/>
  <c r="K43" i="2"/>
  <c r="G43" i="2"/>
  <c r="K42" i="2"/>
  <c r="G42" i="2"/>
  <c r="K41" i="2"/>
  <c r="G41" i="2"/>
  <c r="K40" i="2"/>
  <c r="G40" i="2"/>
  <c r="K39" i="2"/>
  <c r="G39" i="2"/>
  <c r="K38" i="2"/>
  <c r="G38" i="2"/>
  <c r="K37" i="2"/>
  <c r="G37" i="2"/>
  <c r="K36" i="2"/>
  <c r="G36" i="2"/>
  <c r="K35" i="2"/>
  <c r="G35" i="2"/>
  <c r="K34" i="2"/>
  <c r="G34" i="2"/>
  <c r="K33" i="2"/>
  <c r="G33" i="2"/>
  <c r="K32" i="2"/>
  <c r="G32" i="2"/>
  <c r="K31" i="2"/>
  <c r="G31" i="2"/>
  <c r="K30" i="2"/>
  <c r="G30" i="2"/>
  <c r="K29" i="2"/>
  <c r="G29" i="2"/>
  <c r="K28" i="2"/>
  <c r="G28" i="2"/>
  <c r="K27" i="2"/>
  <c r="G27" i="2"/>
  <c r="K26" i="2"/>
  <c r="G26" i="2"/>
  <c r="K25" i="2"/>
  <c r="G25" i="2"/>
  <c r="H23" i="2"/>
  <c r="F23" i="2"/>
  <c r="G23" i="2" s="1"/>
  <c r="K22" i="2"/>
  <c r="G22" i="2"/>
  <c r="K21" i="2"/>
  <c r="G21" i="2"/>
  <c r="K20" i="2"/>
  <c r="G20" i="2"/>
  <c r="K19" i="2"/>
  <c r="G19" i="2"/>
  <c r="K18" i="2"/>
  <c r="G18" i="2"/>
  <c r="K17" i="2"/>
  <c r="G17" i="2"/>
  <c r="K16" i="2"/>
  <c r="G16" i="2"/>
  <c r="H14" i="2"/>
  <c r="G14" i="2" s="1"/>
  <c r="F14" i="2"/>
  <c r="K13" i="2"/>
  <c r="G13" i="2"/>
  <c r="K12" i="2"/>
  <c r="G12" i="2"/>
  <c r="K11" i="2"/>
  <c r="G11" i="2"/>
  <c r="K10" i="2"/>
  <c r="G10" i="2"/>
  <c r="K9" i="2"/>
  <c r="G9" i="2"/>
  <c r="K8" i="2"/>
  <c r="G8" i="2"/>
  <c r="K7" i="2"/>
  <c r="G7" i="2"/>
  <c r="K6" i="2"/>
  <c r="H5" i="2"/>
  <c r="K5" i="2" s="1"/>
  <c r="F5" i="2"/>
  <c r="G5" i="2" s="1"/>
  <c r="K4" i="2"/>
  <c r="G4" i="2"/>
  <c r="K3" i="2"/>
  <c r="G3" i="2"/>
  <c r="K2" i="2"/>
  <c r="G2" i="2"/>
  <c r="K154" i="2" l="1"/>
  <c r="M132" i="1"/>
  <c r="M141" i="1"/>
  <c r="G167" i="1" l="1"/>
  <c r="G166" i="1"/>
  <c r="G165" i="1"/>
  <c r="M165" i="1" s="1"/>
  <c r="J164" i="1"/>
  <c r="G164" i="1"/>
  <c r="G163" i="1"/>
  <c r="J162" i="1"/>
  <c r="G162" i="1"/>
  <c r="G161" i="1"/>
  <c r="G160" i="1"/>
  <c r="M160" i="1" s="1"/>
  <c r="G159" i="1"/>
  <c r="M159" i="1" s="1"/>
  <c r="G158" i="1"/>
  <c r="P157" i="1"/>
  <c r="G157" i="1"/>
  <c r="M157" i="1" s="1"/>
  <c r="G156" i="1"/>
  <c r="G155" i="1"/>
  <c r="M155" i="1" s="1"/>
  <c r="G154" i="1"/>
  <c r="G153" i="1"/>
  <c r="G152" i="1"/>
  <c r="G151" i="1"/>
  <c r="G150" i="1"/>
  <c r="G149" i="1"/>
  <c r="G148" i="1"/>
  <c r="G147" i="1"/>
  <c r="G146" i="1"/>
  <c r="G145" i="1"/>
  <c r="G144" i="1"/>
  <c r="M144" i="1" s="1"/>
  <c r="G143" i="1"/>
  <c r="G142" i="1"/>
  <c r="M142" i="1" s="1"/>
  <c r="G140" i="1"/>
  <c r="G139" i="1"/>
  <c r="G138" i="1"/>
  <c r="G137" i="1"/>
  <c r="G136" i="1"/>
  <c r="G135" i="1"/>
  <c r="G134" i="1"/>
  <c r="G133" i="1"/>
  <c r="G131" i="1"/>
  <c r="G130" i="1"/>
  <c r="P129" i="1"/>
  <c r="G129" i="1"/>
  <c r="M129" i="1" s="1"/>
  <c r="G128" i="1"/>
  <c r="M128" i="1" s="1"/>
  <c r="G127" i="1"/>
  <c r="G126" i="1"/>
  <c r="G125" i="1"/>
  <c r="G124" i="1"/>
  <c r="J123" i="1"/>
  <c r="G123" i="1"/>
  <c r="G122" i="1"/>
  <c r="G121" i="1"/>
  <c r="G120" i="1"/>
  <c r="G119" i="1"/>
  <c r="G118" i="1"/>
  <c r="M118" i="1" s="1"/>
  <c r="G117" i="1"/>
  <c r="M117" i="1" s="1"/>
  <c r="Q117" i="1" s="1"/>
  <c r="G116" i="1"/>
  <c r="G115" i="1"/>
  <c r="G114" i="1"/>
  <c r="G113" i="1"/>
  <c r="M113" i="1" s="1"/>
  <c r="P112" i="1"/>
  <c r="G112" i="1"/>
  <c r="G111" i="1"/>
  <c r="P111" i="1" s="1"/>
  <c r="G110" i="1"/>
  <c r="M110" i="1" s="1"/>
  <c r="G109" i="1"/>
  <c r="G108" i="1"/>
  <c r="G107" i="1"/>
  <c r="G106" i="1"/>
  <c r="M106" i="1" s="1"/>
  <c r="G105" i="1"/>
  <c r="G104" i="1"/>
  <c r="G103" i="1"/>
  <c r="G102" i="1"/>
  <c r="G101" i="1"/>
  <c r="G100" i="1"/>
  <c r="G99" i="1"/>
  <c r="G98" i="1"/>
  <c r="G92" i="1"/>
  <c r="G91" i="1"/>
  <c r="P91" i="1" s="1"/>
  <c r="G90" i="1"/>
  <c r="G89" i="1"/>
  <c r="M89" i="1" s="1"/>
  <c r="G88" i="1"/>
  <c r="G87" i="1"/>
  <c r="M87" i="1" s="1"/>
  <c r="G86" i="1"/>
  <c r="P86" i="1" s="1"/>
  <c r="G85" i="1"/>
  <c r="G84" i="1"/>
  <c r="P83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M61" i="1" s="1"/>
  <c r="G55" i="1"/>
  <c r="G54" i="1"/>
  <c r="G53" i="1"/>
  <c r="M53" i="1" s="1"/>
  <c r="G52" i="1"/>
  <c r="J51" i="1"/>
  <c r="G51" i="1"/>
  <c r="G50" i="1"/>
  <c r="G49" i="1"/>
  <c r="G48" i="1"/>
  <c r="G47" i="1"/>
  <c r="R46" i="1"/>
  <c r="G46" i="1"/>
  <c r="M46" i="1" s="1"/>
  <c r="G45" i="1"/>
  <c r="G44" i="1"/>
  <c r="M44" i="1" s="1"/>
  <c r="G43" i="1"/>
  <c r="G42" i="1"/>
  <c r="M42" i="1" s="1"/>
  <c r="P41" i="1"/>
  <c r="G41" i="1"/>
  <c r="G40" i="1"/>
  <c r="G39" i="1"/>
  <c r="P38" i="1"/>
  <c r="G38" i="1"/>
  <c r="M38" i="1" s="1"/>
  <c r="G37" i="1"/>
  <c r="M37" i="1" s="1"/>
  <c r="G36" i="1"/>
  <c r="G30" i="1"/>
  <c r="G29" i="1"/>
  <c r="G28" i="1"/>
  <c r="G27" i="1"/>
  <c r="M27" i="1" s="1"/>
  <c r="G26" i="1"/>
  <c r="G25" i="1"/>
  <c r="M25" i="1" s="1"/>
  <c r="G24" i="1"/>
  <c r="G23" i="1"/>
  <c r="M23" i="1" s="1"/>
  <c r="Q23" i="1" s="1"/>
  <c r="S23" i="1" s="1"/>
  <c r="G22" i="1"/>
  <c r="G16" i="1"/>
  <c r="G15" i="1"/>
  <c r="G14" i="1"/>
  <c r="G13" i="1"/>
  <c r="P12" i="1"/>
  <c r="G12" i="1"/>
  <c r="G11" i="1"/>
  <c r="G10" i="1"/>
  <c r="M10" i="1" s="1"/>
  <c r="G4" i="1"/>
  <c r="G3" i="1"/>
  <c r="G2" i="1"/>
  <c r="J24" i="1" l="1"/>
  <c r="M24" i="1"/>
  <c r="J29" i="1"/>
  <c r="M29" i="1"/>
  <c r="P47" i="1"/>
  <c r="M47" i="1"/>
  <c r="Q47" i="1" s="1"/>
  <c r="J49" i="1"/>
  <c r="M49" i="1"/>
  <c r="Q49" i="1" s="1"/>
  <c r="S49" i="1" s="1"/>
  <c r="M54" i="1"/>
  <c r="Q54" i="1" s="1"/>
  <c r="M70" i="1"/>
  <c r="Q70" i="1" s="1"/>
  <c r="P77" i="1"/>
  <c r="M77" i="1"/>
  <c r="Q77" i="1" s="1"/>
  <c r="J79" i="1"/>
  <c r="M79" i="1"/>
  <c r="J82" i="1"/>
  <c r="M82" i="1"/>
  <c r="Q82" i="1" s="1"/>
  <c r="J98" i="1"/>
  <c r="M98" i="1"/>
  <c r="Q98" i="1" s="1"/>
  <c r="P115" i="1"/>
  <c r="M115" i="1"/>
  <c r="P121" i="1"/>
  <c r="M121" i="1"/>
  <c r="Q121" i="1" s="1"/>
  <c r="S121" i="1" s="1"/>
  <c r="P148" i="1"/>
  <c r="M148" i="1"/>
  <c r="Q148" i="1" s="1"/>
  <c r="J11" i="1"/>
  <c r="M11" i="1"/>
  <c r="Q11" i="1" s="1"/>
  <c r="S11" i="1" s="1"/>
  <c r="J15" i="1"/>
  <c r="M15" i="1"/>
  <c r="J46" i="1"/>
  <c r="Q50" i="1"/>
  <c r="M50" i="1"/>
  <c r="P52" i="1"/>
  <c r="M52" i="1"/>
  <c r="Q52" i="1" s="1"/>
  <c r="S52" i="1" s="1"/>
  <c r="P63" i="1"/>
  <c r="M63" i="1"/>
  <c r="M68" i="1"/>
  <c r="Q68" i="1" s="1"/>
  <c r="J75" i="1"/>
  <c r="M75" i="1"/>
  <c r="M80" i="1"/>
  <c r="Q80" i="1" s="1"/>
  <c r="S80" i="1" s="1"/>
  <c r="Q84" i="1"/>
  <c r="M84" i="1"/>
  <c r="P102" i="1"/>
  <c r="M102" i="1"/>
  <c r="P118" i="1"/>
  <c r="P124" i="1"/>
  <c r="M124" i="1"/>
  <c r="J140" i="1"/>
  <c r="M140" i="1"/>
  <c r="M16" i="1"/>
  <c r="Q16" i="1" s="1"/>
  <c r="P22" i="1"/>
  <c r="M22" i="1"/>
  <c r="P36" i="1"/>
  <c r="M36" i="1"/>
  <c r="Q36" i="1" s="1"/>
  <c r="J62" i="1"/>
  <c r="M62" i="1"/>
  <c r="Q62" i="1" s="1"/>
  <c r="P74" i="1"/>
  <c r="M74" i="1"/>
  <c r="J86" i="1"/>
  <c r="M86" i="1"/>
  <c r="Q86" i="1" s="1"/>
  <c r="S86" i="1" s="1"/>
  <c r="J91" i="1"/>
  <c r="M91" i="1"/>
  <c r="M101" i="1"/>
  <c r="Q101" i="1" s="1"/>
  <c r="P107" i="1"/>
  <c r="M107" i="1"/>
  <c r="M111" i="1"/>
  <c r="Q111" i="1" s="1"/>
  <c r="S111" i="1" s="1"/>
  <c r="J126" i="1"/>
  <c r="M126" i="1"/>
  <c r="P137" i="1"/>
  <c r="M137" i="1"/>
  <c r="Q137" i="1" s="1"/>
  <c r="S137" i="1" s="1"/>
  <c r="J139" i="1"/>
  <c r="M139" i="1"/>
  <c r="J146" i="1"/>
  <c r="M146" i="1"/>
  <c r="J161" i="1"/>
  <c r="M161" i="1"/>
  <c r="P2" i="1"/>
  <c r="M2" i="1"/>
  <c r="P13" i="1"/>
  <c r="M13" i="1"/>
  <c r="Q13" i="1" s="1"/>
  <c r="J22" i="1"/>
  <c r="P29" i="1"/>
  <c r="P39" i="1"/>
  <c r="M39" i="1"/>
  <c r="J45" i="1"/>
  <c r="M45" i="1"/>
  <c r="Q45" i="1" s="1"/>
  <c r="P55" i="1"/>
  <c r="M55" i="1"/>
  <c r="Q55" i="1" s="1"/>
  <c r="J66" i="1"/>
  <c r="M66" i="1"/>
  <c r="Q66" i="1" s="1"/>
  <c r="J71" i="1"/>
  <c r="M71" i="1"/>
  <c r="J99" i="1"/>
  <c r="M99" i="1"/>
  <c r="Q99" i="1" s="1"/>
  <c r="P105" i="1"/>
  <c r="M105" i="1"/>
  <c r="J108" i="1"/>
  <c r="M108" i="1"/>
  <c r="Q108" i="1" s="1"/>
  <c r="J116" i="1"/>
  <c r="M116" i="1"/>
  <c r="J127" i="1"/>
  <c r="M127" i="1"/>
  <c r="Q127" i="1" s="1"/>
  <c r="S127" i="1" s="1"/>
  <c r="P130" i="1"/>
  <c r="M130" i="1"/>
  <c r="P134" i="1"/>
  <c r="M134" i="1"/>
  <c r="Q134" i="1" s="1"/>
  <c r="P138" i="1"/>
  <c r="M138" i="1"/>
  <c r="Q138" i="1" s="1"/>
  <c r="P146" i="1"/>
  <c r="J150" i="1"/>
  <c r="M150" i="1"/>
  <c r="M152" i="1"/>
  <c r="Q152" i="1" s="1"/>
  <c r="S152" i="1" s="1"/>
  <c r="P156" i="1"/>
  <c r="S156" i="1" s="1"/>
  <c r="M156" i="1"/>
  <c r="Q156" i="1" s="1"/>
  <c r="J158" i="1"/>
  <c r="M158" i="1"/>
  <c r="Q158" i="1" s="1"/>
  <c r="R158" i="1" s="1"/>
  <c r="P161" i="1"/>
  <c r="P163" i="1"/>
  <c r="M163" i="1"/>
  <c r="P3" i="1"/>
  <c r="M3" i="1"/>
  <c r="Q3" i="1" s="1"/>
  <c r="S3" i="1" s="1"/>
  <c r="P11" i="1"/>
  <c r="P26" i="1"/>
  <c r="M26" i="1"/>
  <c r="Q26" i="1" s="1"/>
  <c r="S26" i="1" s="1"/>
  <c r="J28" i="1"/>
  <c r="M28" i="1"/>
  <c r="P30" i="1"/>
  <c r="M30" i="1"/>
  <c r="Q30" i="1" s="1"/>
  <c r="S30" i="1" s="1"/>
  <c r="J40" i="1"/>
  <c r="P40" i="1" s="1"/>
  <c r="M40" i="1"/>
  <c r="P43" i="1"/>
  <c r="M43" i="1"/>
  <c r="Q43" i="1" s="1"/>
  <c r="P46" i="1"/>
  <c r="S46" i="1" s="1"/>
  <c r="P48" i="1"/>
  <c r="M48" i="1"/>
  <c r="Q48" i="1" s="1"/>
  <c r="J50" i="1"/>
  <c r="J52" i="1"/>
  <c r="Q64" i="1"/>
  <c r="M64" i="1"/>
  <c r="P69" i="1"/>
  <c r="S69" i="1" s="1"/>
  <c r="M69" i="1"/>
  <c r="P72" i="1"/>
  <c r="M72" i="1"/>
  <c r="J76" i="1"/>
  <c r="M76" i="1"/>
  <c r="P78" i="1"/>
  <c r="M78" i="1"/>
  <c r="P81" i="1"/>
  <c r="M81" i="1"/>
  <c r="Q81" i="1" s="1"/>
  <c r="S81" i="1" s="1"/>
  <c r="J83" i="1"/>
  <c r="M83" i="1"/>
  <c r="Q83" i="1" s="1"/>
  <c r="P85" i="1"/>
  <c r="M85" i="1"/>
  <c r="Q85" i="1" s="1"/>
  <c r="J90" i="1"/>
  <c r="M90" i="1"/>
  <c r="P92" i="1"/>
  <c r="M92" i="1"/>
  <c r="Q92" i="1" s="1"/>
  <c r="R92" i="1" s="1"/>
  <c r="J100" i="1"/>
  <c r="M100" i="1"/>
  <c r="Q100" i="1" s="1"/>
  <c r="S100" i="1" s="1"/>
  <c r="M103" i="1"/>
  <c r="Q103" i="1" s="1"/>
  <c r="R103" i="1" s="1"/>
  <c r="J105" i="1"/>
  <c r="J109" i="1"/>
  <c r="M109" i="1"/>
  <c r="J112" i="1"/>
  <c r="M112" i="1"/>
  <c r="Q112" i="1" s="1"/>
  <c r="R112" i="1" s="1"/>
  <c r="P113" i="1"/>
  <c r="P119" i="1"/>
  <c r="M119" i="1"/>
  <c r="Q119" i="1" s="1"/>
  <c r="S119" i="1" s="1"/>
  <c r="P122" i="1"/>
  <c r="M122" i="1"/>
  <c r="J124" i="1"/>
  <c r="P131" i="1"/>
  <c r="S131" i="1" s="1"/>
  <c r="M131" i="1"/>
  <c r="J135" i="1"/>
  <c r="M135" i="1"/>
  <c r="Q135" i="1" s="1"/>
  <c r="P144" i="1"/>
  <c r="S144" i="1" s="1"/>
  <c r="J147" i="1"/>
  <c r="P147" i="1" s="1"/>
  <c r="M147" i="1"/>
  <c r="Q147" i="1" s="1"/>
  <c r="R147" i="1" s="1"/>
  <c r="J148" i="1"/>
  <c r="P150" i="1"/>
  <c r="J153" i="1"/>
  <c r="M153" i="1"/>
  <c r="P162" i="1"/>
  <c r="M162" i="1"/>
  <c r="Q162" i="1" s="1"/>
  <c r="S162" i="1" s="1"/>
  <c r="J163" i="1"/>
  <c r="P166" i="1"/>
  <c r="M166" i="1"/>
  <c r="P4" i="1"/>
  <c r="M4" i="1"/>
  <c r="J12" i="1"/>
  <c r="M12" i="1"/>
  <c r="Q12" i="1" s="1"/>
  <c r="S12" i="1" s="1"/>
  <c r="P14" i="1"/>
  <c r="S14" i="1" s="1"/>
  <c r="M14" i="1"/>
  <c r="Q14" i="1" s="1"/>
  <c r="J16" i="1"/>
  <c r="J26" i="1"/>
  <c r="P28" i="1"/>
  <c r="J41" i="1"/>
  <c r="M41" i="1"/>
  <c r="P45" i="1"/>
  <c r="P51" i="1"/>
  <c r="M51" i="1"/>
  <c r="P65" i="1"/>
  <c r="M65" i="1"/>
  <c r="Q65" i="1" s="1"/>
  <c r="S65" i="1" s="1"/>
  <c r="J67" i="1"/>
  <c r="M67" i="1"/>
  <c r="Q67" i="1" s="1"/>
  <c r="J69" i="1"/>
  <c r="P73" i="1"/>
  <c r="M73" i="1"/>
  <c r="Q73" i="1" s="1"/>
  <c r="S73" i="1" s="1"/>
  <c r="P76" i="1"/>
  <c r="J78" i="1"/>
  <c r="P88" i="1"/>
  <c r="M88" i="1"/>
  <c r="Q88" i="1" s="1"/>
  <c r="S88" i="1" s="1"/>
  <c r="P90" i="1"/>
  <c r="J104" i="1"/>
  <c r="M104" i="1"/>
  <c r="Q104" i="1" s="1"/>
  <c r="Q114" i="1"/>
  <c r="M114" i="1"/>
  <c r="P120" i="1"/>
  <c r="M120" i="1"/>
  <c r="Q123" i="1"/>
  <c r="S123" i="1" s="1"/>
  <c r="M123" i="1"/>
  <c r="J125" i="1"/>
  <c r="M125" i="1"/>
  <c r="Q125" i="1" s="1"/>
  <c r="R125" i="1" s="1"/>
  <c r="P133" i="1"/>
  <c r="M133" i="1"/>
  <c r="Q133" i="1" s="1"/>
  <c r="P136" i="1"/>
  <c r="M136" i="1"/>
  <c r="J138" i="1"/>
  <c r="P143" i="1"/>
  <c r="M143" i="1"/>
  <c r="Q143" i="1" s="1"/>
  <c r="J145" i="1"/>
  <c r="M145" i="1"/>
  <c r="Q145" i="1" s="1"/>
  <c r="J149" i="1"/>
  <c r="M149" i="1"/>
  <c r="Q149" i="1" s="1"/>
  <c r="R149" i="1" s="1"/>
  <c r="J151" i="1"/>
  <c r="M151" i="1"/>
  <c r="Q151" i="1" s="1"/>
  <c r="J154" i="1"/>
  <c r="M154" i="1"/>
  <c r="P164" i="1"/>
  <c r="M164" i="1"/>
  <c r="Q164" i="1" s="1"/>
  <c r="S164" i="1" s="1"/>
  <c r="P167" i="1"/>
  <c r="M167" i="1"/>
  <c r="G6" i="1"/>
  <c r="J13" i="1"/>
  <c r="J14" i="1"/>
  <c r="P15" i="1"/>
  <c r="P16" i="1"/>
  <c r="Q24" i="1"/>
  <c r="S24" i="1" s="1"/>
  <c r="Q28" i="1"/>
  <c r="J30" i="1"/>
  <c r="J36" i="1"/>
  <c r="Q38" i="1"/>
  <c r="Q39" i="1"/>
  <c r="S39" i="1" s="1"/>
  <c r="Q40" i="1"/>
  <c r="J43" i="1"/>
  <c r="J47" i="1"/>
  <c r="J48" i="1"/>
  <c r="P49" i="1"/>
  <c r="P50" i="1"/>
  <c r="S50" i="1" s="1"/>
  <c r="J55" i="1"/>
  <c r="J65" i="1"/>
  <c r="Q69" i="1"/>
  <c r="J77" i="1"/>
  <c r="Q78" i="1"/>
  <c r="S78" i="1" s="1"/>
  <c r="J81" i="1"/>
  <c r="Q87" i="1"/>
  <c r="J88" i="1"/>
  <c r="P100" i="1"/>
  <c r="P104" i="1"/>
  <c r="Q109" i="1"/>
  <c r="S109" i="1" s="1"/>
  <c r="Q115" i="1"/>
  <c r="S115" i="1" s="1"/>
  <c r="Q116" i="1"/>
  <c r="Q120" i="1"/>
  <c r="S120" i="1" s="1"/>
  <c r="J121" i="1"/>
  <c r="P123" i="1"/>
  <c r="Q129" i="1"/>
  <c r="Q130" i="1"/>
  <c r="R130" i="1" s="1"/>
  <c r="Q131" i="1"/>
  <c r="J133" i="1"/>
  <c r="Q140" i="1"/>
  <c r="S140" i="1" s="1"/>
  <c r="Q144" i="1"/>
  <c r="Q154" i="1"/>
  <c r="Q157" i="1"/>
  <c r="S157" i="1" s="1"/>
  <c r="Q163" i="1"/>
  <c r="R163" i="1" s="1"/>
  <c r="J167" i="1"/>
  <c r="S112" i="1"/>
  <c r="J2" i="1"/>
  <c r="J4" i="1"/>
  <c r="P24" i="1"/>
  <c r="J39" i="1"/>
  <c r="P54" i="1"/>
  <c r="J63" i="1"/>
  <c r="P64" i="1"/>
  <c r="Q71" i="1"/>
  <c r="J72" i="1"/>
  <c r="J73" i="1"/>
  <c r="J74" i="1"/>
  <c r="P75" i="1"/>
  <c r="P80" i="1"/>
  <c r="J102" i="1"/>
  <c r="J107" i="1"/>
  <c r="P109" i="1"/>
  <c r="J114" i="1"/>
  <c r="J115" i="1"/>
  <c r="J119" i="1"/>
  <c r="J120" i="1"/>
  <c r="Q126" i="1"/>
  <c r="P127" i="1"/>
  <c r="J130" i="1"/>
  <c r="J131" i="1"/>
  <c r="J136" i="1"/>
  <c r="P140" i="1"/>
  <c r="P154" i="1"/>
  <c r="J3" i="1"/>
  <c r="Q4" i="1"/>
  <c r="Q22" i="1"/>
  <c r="S22" i="1" s="1"/>
  <c r="S36" i="1"/>
  <c r="Q41" i="1"/>
  <c r="S43" i="1"/>
  <c r="S48" i="1"/>
  <c r="Q51" i="1"/>
  <c r="P62" i="1"/>
  <c r="P67" i="1"/>
  <c r="S67" i="1" s="1"/>
  <c r="P71" i="1"/>
  <c r="Q74" i="1"/>
  <c r="S74" i="1" s="1"/>
  <c r="Q76" i="1"/>
  <c r="S76" i="1" s="1"/>
  <c r="S77" i="1"/>
  <c r="Q89" i="1"/>
  <c r="Q90" i="1"/>
  <c r="J92" i="1"/>
  <c r="Q102" i="1"/>
  <c r="S102" i="1" s="1"/>
  <c r="Q107" i="1"/>
  <c r="S107" i="1" s="1"/>
  <c r="P108" i="1"/>
  <c r="P114" i="1"/>
  <c r="S114" i="1" s="1"/>
  <c r="Q124" i="1"/>
  <c r="P126" i="1"/>
  <c r="J143" i="1"/>
  <c r="J144" i="1"/>
  <c r="S148" i="1"/>
  <c r="Q150" i="1"/>
  <c r="P151" i="1"/>
  <c r="S151" i="1" s="1"/>
  <c r="J156" i="1"/>
  <c r="J157" i="1"/>
  <c r="Q27" i="1"/>
  <c r="J27" i="1"/>
  <c r="Q44" i="1"/>
  <c r="J44" i="1"/>
  <c r="Q25" i="1"/>
  <c r="P25" i="1"/>
  <c r="S25" i="1" s="1"/>
  <c r="J25" i="1"/>
  <c r="J37" i="1"/>
  <c r="P37" i="1"/>
  <c r="Q37" i="1"/>
  <c r="G57" i="1"/>
  <c r="Q42" i="1"/>
  <c r="P42" i="1"/>
  <c r="J42" i="1"/>
  <c r="S47" i="1"/>
  <c r="J53" i="1"/>
  <c r="P53" i="1"/>
  <c r="Q53" i="1"/>
  <c r="G18" i="1"/>
  <c r="J10" i="1"/>
  <c r="P10" i="1"/>
  <c r="S13" i="1"/>
  <c r="P27" i="1"/>
  <c r="S38" i="1"/>
  <c r="P44" i="1"/>
  <c r="S44" i="1" s="1"/>
  <c r="S92" i="1"/>
  <c r="R131" i="1"/>
  <c r="G32" i="1"/>
  <c r="S40" i="1"/>
  <c r="G94" i="1"/>
  <c r="J61" i="1"/>
  <c r="P61" i="1"/>
  <c r="S64" i="1"/>
  <c r="S124" i="1"/>
  <c r="P70" i="1"/>
  <c r="P89" i="1"/>
  <c r="P103" i="1"/>
  <c r="Q110" i="1"/>
  <c r="P110" i="1"/>
  <c r="Q128" i="1"/>
  <c r="R128" i="1" s="1"/>
  <c r="P128" i="1"/>
  <c r="S129" i="1"/>
  <c r="S147" i="1"/>
  <c r="P23" i="1"/>
  <c r="S45" i="1"/>
  <c r="P66" i="1"/>
  <c r="P82" i="1"/>
  <c r="S82" i="1" s="1"/>
  <c r="S90" i="1"/>
  <c r="P99" i="1"/>
  <c r="Q106" i="1"/>
  <c r="J106" i="1"/>
  <c r="P116" i="1"/>
  <c r="P125" i="1"/>
  <c r="Q142" i="1"/>
  <c r="P142" i="1"/>
  <c r="P149" i="1"/>
  <c r="S149" i="1" s="1"/>
  <c r="Q155" i="1"/>
  <c r="P155" i="1"/>
  <c r="J159" i="1"/>
  <c r="P159" i="1"/>
  <c r="Q160" i="1"/>
  <c r="R160" i="1" s="1"/>
  <c r="J160" i="1"/>
  <c r="S41" i="1"/>
  <c r="J68" i="1"/>
  <c r="J70" i="1"/>
  <c r="Q79" i="1"/>
  <c r="S83" i="1"/>
  <c r="J84" i="1"/>
  <c r="J87" i="1"/>
  <c r="J89" i="1"/>
  <c r="J101" i="1"/>
  <c r="J103" i="1"/>
  <c r="S104" i="1"/>
  <c r="J110" i="1"/>
  <c r="J117" i="1"/>
  <c r="P117" i="1"/>
  <c r="S117" i="1" s="1"/>
  <c r="Q118" i="1"/>
  <c r="R118" i="1" s="1"/>
  <c r="J118" i="1"/>
  <c r="J128" i="1"/>
  <c r="S133" i="1"/>
  <c r="J137" i="1"/>
  <c r="Q139" i="1"/>
  <c r="S143" i="1"/>
  <c r="J152" i="1"/>
  <c r="Q153" i="1"/>
  <c r="Q166" i="1"/>
  <c r="R166" i="1" s="1"/>
  <c r="J166" i="1"/>
  <c r="Q15" i="1"/>
  <c r="S15" i="1" s="1"/>
  <c r="J23" i="1"/>
  <c r="Q29" i="1"/>
  <c r="S29" i="1" s="1"/>
  <c r="J38" i="1"/>
  <c r="J54" i="1"/>
  <c r="Q63" i="1"/>
  <c r="R63" i="1" s="1"/>
  <c r="J64" i="1"/>
  <c r="P68" i="1"/>
  <c r="Q72" i="1"/>
  <c r="S72" i="1" s="1"/>
  <c r="Q75" i="1"/>
  <c r="P79" i="1"/>
  <c r="J80" i="1"/>
  <c r="P84" i="1"/>
  <c r="P87" i="1"/>
  <c r="Q91" i="1"/>
  <c r="S91" i="1" s="1"/>
  <c r="P101" i="1"/>
  <c r="P106" i="1"/>
  <c r="J113" i="1"/>
  <c r="Q113" i="1"/>
  <c r="S113" i="1" s="1"/>
  <c r="J122" i="1"/>
  <c r="Q122" i="1"/>
  <c r="S122" i="1" s="1"/>
  <c r="J129" i="1"/>
  <c r="P135" i="1"/>
  <c r="P139" i="1"/>
  <c r="J142" i="1"/>
  <c r="P145" i="1"/>
  <c r="P153" i="1"/>
  <c r="J155" i="1"/>
  <c r="P158" i="1"/>
  <c r="Q159" i="1"/>
  <c r="P160" i="1"/>
  <c r="J165" i="1"/>
  <c r="P165" i="1"/>
  <c r="Q165" i="1"/>
  <c r="G169" i="1"/>
  <c r="P98" i="1"/>
  <c r="Q105" i="1"/>
  <c r="R105" i="1" s="1"/>
  <c r="Q136" i="1"/>
  <c r="R136" i="1" s="1"/>
  <c r="Q146" i="1"/>
  <c r="S146" i="1" s="1"/>
  <c r="Q161" i="1"/>
  <c r="Q167" i="1"/>
  <c r="S167" i="1" s="1"/>
  <c r="S62" i="1" l="1"/>
  <c r="R134" i="1"/>
  <c r="S134" i="1"/>
  <c r="S51" i="1"/>
  <c r="S4" i="1"/>
  <c r="S154" i="1"/>
  <c r="S28" i="1"/>
  <c r="S138" i="1"/>
  <c r="S55" i="1"/>
  <c r="Q57" i="1"/>
  <c r="S84" i="1"/>
  <c r="S103" i="1"/>
  <c r="S150" i="1"/>
  <c r="S16" i="1"/>
  <c r="S85" i="1"/>
  <c r="S153" i="1"/>
  <c r="S139" i="1"/>
  <c r="S101" i="1"/>
  <c r="S68" i="1"/>
  <c r="S66" i="1"/>
  <c r="S89" i="1"/>
  <c r="S126" i="1"/>
  <c r="S161" i="1"/>
  <c r="S79" i="1"/>
  <c r="S125" i="1"/>
  <c r="S99" i="1"/>
  <c r="S70" i="1"/>
  <c r="S71" i="1"/>
  <c r="S54" i="1"/>
  <c r="S116" i="1"/>
  <c r="S108" i="1"/>
  <c r="S160" i="1"/>
  <c r="S106" i="1"/>
  <c r="S135" i="1"/>
  <c r="S136" i="1"/>
  <c r="S118" i="1"/>
  <c r="S53" i="1"/>
  <c r="S27" i="1"/>
  <c r="S155" i="1"/>
  <c r="S110" i="1"/>
  <c r="S42" i="1"/>
  <c r="Q32" i="1"/>
  <c r="M32" i="1"/>
  <c r="I32" i="1" s="1"/>
  <c r="S163" i="1"/>
  <c r="S63" i="1"/>
  <c r="S87" i="1"/>
  <c r="S75" i="1"/>
  <c r="S130" i="1"/>
  <c r="Q169" i="1"/>
  <c r="Q61" i="1"/>
  <c r="Q94" i="1" s="1"/>
  <c r="M94" i="1"/>
  <c r="I94" i="1" s="1"/>
  <c r="S165" i="1"/>
  <c r="M57" i="1"/>
  <c r="I57" i="1" s="1"/>
  <c r="S166" i="1"/>
  <c r="M169" i="1"/>
  <c r="I169" i="1" s="1"/>
  <c r="M18" i="1"/>
  <c r="I18" i="1" s="1"/>
  <c r="Q10" i="1"/>
  <c r="S10" i="1" s="1"/>
  <c r="S37" i="1"/>
  <c r="S98" i="1"/>
  <c r="S158" i="1"/>
  <c r="S145" i="1"/>
  <c r="S105" i="1"/>
  <c r="M6" i="1"/>
  <c r="I6" i="1" s="1"/>
  <c r="Q2" i="1"/>
  <c r="S159" i="1"/>
  <c r="S61" i="1"/>
  <c r="S142" i="1"/>
  <c r="S128" i="1"/>
  <c r="Q6" i="1" l="1"/>
  <c r="S2" i="1"/>
  <c r="R10" i="1"/>
  <c r="Q18" i="1"/>
  <c r="Q175" i="1" l="1"/>
</calcChain>
</file>

<file path=xl/sharedStrings.xml><?xml version="1.0" encoding="utf-8"?>
<sst xmlns="http://schemas.openxmlformats.org/spreadsheetml/2006/main" count="318" uniqueCount="170">
  <si>
    <t>日期</t>
  </si>
  <si>
    <t>车牌</t>
  </si>
  <si>
    <t>编号</t>
  </si>
  <si>
    <t>湿重吨</t>
  </si>
  <si>
    <t>水分</t>
  </si>
  <si>
    <t>干重吨</t>
  </si>
  <si>
    <t>铜平均品位</t>
  </si>
  <si>
    <t>铜金属量</t>
  </si>
  <si>
    <t>lme铜均价格</t>
  </si>
  <si>
    <t>CU价格系数</t>
  </si>
  <si>
    <t>MB价格</t>
  </si>
  <si>
    <t>铜货值</t>
  </si>
  <si>
    <t>预付款</t>
  </si>
  <si>
    <t>实付金额</t>
  </si>
  <si>
    <t>211008-7</t>
  </si>
  <si>
    <t>210903-5</t>
  </si>
  <si>
    <t>8度</t>
  </si>
  <si>
    <t>210908-19</t>
  </si>
  <si>
    <t>211013-23</t>
  </si>
  <si>
    <t>211018-11</t>
  </si>
  <si>
    <t>211010-15</t>
  </si>
  <si>
    <t>211011-5</t>
  </si>
  <si>
    <t>210914-17</t>
  </si>
  <si>
    <t>211010-21</t>
  </si>
  <si>
    <t>7度</t>
  </si>
  <si>
    <t>211016-25</t>
  </si>
  <si>
    <t>210904-11</t>
  </si>
  <si>
    <t>211013-29</t>
  </si>
  <si>
    <t>211006-22</t>
  </si>
  <si>
    <t>211007-13</t>
  </si>
  <si>
    <t>210914-14</t>
  </si>
  <si>
    <t>210916-27</t>
  </si>
  <si>
    <t>211008-32</t>
  </si>
  <si>
    <t>210912-20</t>
  </si>
  <si>
    <t>6度</t>
  </si>
  <si>
    <t>210910-21</t>
  </si>
  <si>
    <t>211028-9</t>
  </si>
  <si>
    <t>211012-2</t>
  </si>
  <si>
    <t>210930-13</t>
  </si>
  <si>
    <t>210901-16</t>
  </si>
  <si>
    <t>211007-14</t>
  </si>
  <si>
    <t>211009-10</t>
  </si>
  <si>
    <t>211013-14</t>
  </si>
  <si>
    <t>211020-19</t>
  </si>
  <si>
    <t>211008-33</t>
  </si>
  <si>
    <t>210908-15</t>
  </si>
  <si>
    <t>210914-25</t>
  </si>
  <si>
    <t>210909-3</t>
  </si>
  <si>
    <t>211012-10</t>
  </si>
  <si>
    <t>211020-24</t>
  </si>
  <si>
    <t>211022-9</t>
  </si>
  <si>
    <t>210916-18</t>
  </si>
  <si>
    <t>210909-31</t>
  </si>
  <si>
    <t>211021-6</t>
  </si>
  <si>
    <t>211019-28</t>
  </si>
  <si>
    <t>5度</t>
  </si>
  <si>
    <t>211020-26</t>
  </si>
  <si>
    <t>211022-7</t>
  </si>
  <si>
    <t>210916-13</t>
  </si>
  <si>
    <t>210830-20</t>
  </si>
  <si>
    <t>211020-30</t>
  </si>
  <si>
    <t>210911-2</t>
  </si>
  <si>
    <t>210916-29</t>
  </si>
  <si>
    <t>211020-23</t>
  </si>
  <si>
    <t>211020-11</t>
  </si>
  <si>
    <t>210916-26</t>
  </si>
  <si>
    <t>210916-25</t>
  </si>
  <si>
    <t>211019-27</t>
  </si>
  <si>
    <t>211014-14</t>
  </si>
  <si>
    <t>211020-20</t>
  </si>
  <si>
    <t>210903-23</t>
  </si>
  <si>
    <t>210916-20</t>
  </si>
  <si>
    <t>211022-22</t>
  </si>
  <si>
    <t>211021-17</t>
  </si>
  <si>
    <t>211020-31</t>
  </si>
  <si>
    <t>210914-20</t>
  </si>
  <si>
    <t>210909-24</t>
  </si>
  <si>
    <t>2410916-19</t>
  </si>
  <si>
    <t>211020-25</t>
  </si>
  <si>
    <t>210914-22</t>
  </si>
  <si>
    <t>210907-22</t>
  </si>
  <si>
    <t>211021-24</t>
  </si>
  <si>
    <t>210916-24</t>
  </si>
  <si>
    <t>211009-19</t>
  </si>
  <si>
    <t>211006-21</t>
  </si>
  <si>
    <t>211021-18</t>
  </si>
  <si>
    <t>210921-18</t>
  </si>
  <si>
    <t>210917-26</t>
  </si>
  <si>
    <t>4度</t>
  </si>
  <si>
    <t>210903-18</t>
  </si>
  <si>
    <t>210917-8</t>
  </si>
  <si>
    <t>210907-21</t>
  </si>
  <si>
    <t>210917-17</t>
  </si>
  <si>
    <t>211020-8</t>
  </si>
  <si>
    <t>210908-16</t>
  </si>
  <si>
    <t>211020-27</t>
  </si>
  <si>
    <t>210916-17</t>
  </si>
  <si>
    <t>210926-18</t>
  </si>
  <si>
    <t>211019-21</t>
  </si>
  <si>
    <t>210912-18</t>
  </si>
  <si>
    <t>210903-22</t>
  </si>
  <si>
    <t>210903-1</t>
  </si>
  <si>
    <t>210917-7</t>
  </si>
  <si>
    <t>210917-24</t>
  </si>
  <si>
    <t>211018-15</t>
  </si>
  <si>
    <t>211018-13</t>
  </si>
  <si>
    <t>211014-27</t>
  </si>
  <si>
    <t>211016-6</t>
  </si>
  <si>
    <t>210904-9</t>
  </si>
  <si>
    <t>210908-18</t>
  </si>
  <si>
    <t>211021-25</t>
  </si>
  <si>
    <t>210914-21</t>
  </si>
  <si>
    <t>211028-7</t>
  </si>
  <si>
    <t>211011-6</t>
  </si>
  <si>
    <t>211018-12</t>
  </si>
  <si>
    <t>211022-3</t>
  </si>
  <si>
    <t>210902-10</t>
  </si>
  <si>
    <t>211006-16</t>
  </si>
  <si>
    <t>211008-11</t>
  </si>
  <si>
    <t>210922-11</t>
  </si>
  <si>
    <t>211020-29</t>
  </si>
  <si>
    <t>210912-17</t>
  </si>
  <si>
    <t>210917-21</t>
  </si>
  <si>
    <t>210921-10</t>
  </si>
  <si>
    <t>211006-19</t>
  </si>
  <si>
    <t>210903-10</t>
  </si>
  <si>
    <t>211008-29</t>
  </si>
  <si>
    <t>210921-15</t>
  </si>
  <si>
    <t>210926-25</t>
  </si>
  <si>
    <t>211024-12</t>
  </si>
  <si>
    <t>210930-10</t>
  </si>
  <si>
    <t>210912-12</t>
  </si>
  <si>
    <t>210917-22</t>
  </si>
  <si>
    <t>211005-10</t>
  </si>
  <si>
    <t>211008-6</t>
  </si>
  <si>
    <t>211013-18</t>
  </si>
  <si>
    <t>210930-11</t>
  </si>
  <si>
    <t>211005-7</t>
  </si>
  <si>
    <t>210901-11</t>
  </si>
  <si>
    <t>211028-2</t>
  </si>
  <si>
    <t>210917-20</t>
  </si>
  <si>
    <t>210903-28</t>
  </si>
  <si>
    <t>210926-24</t>
  </si>
  <si>
    <t>211016-24</t>
  </si>
  <si>
    <t>210902-22</t>
  </si>
  <si>
    <t>211022-16</t>
  </si>
  <si>
    <t>211017-8</t>
  </si>
  <si>
    <t>211022-10</t>
  </si>
  <si>
    <t>210907-16</t>
  </si>
  <si>
    <t>211020-10</t>
  </si>
  <si>
    <t>210916-9</t>
  </si>
  <si>
    <t>210907-18</t>
  </si>
  <si>
    <t>211013-24</t>
  </si>
  <si>
    <t>210921-12</t>
  </si>
  <si>
    <t>211020-18</t>
  </si>
  <si>
    <t>211009-20</t>
  </si>
  <si>
    <t>210902-21</t>
  </si>
  <si>
    <t>210907-23</t>
  </si>
  <si>
    <t>3度</t>
  </si>
  <si>
    <t>合计：</t>
  </si>
  <si>
    <t>211024-3</t>
    <phoneticPr fontId="13" type="noConversion"/>
  </si>
  <si>
    <t>货值</t>
    <phoneticPr fontId="13" type="noConversion"/>
  </si>
  <si>
    <t>系数</t>
    <phoneticPr fontId="13" type="noConversion"/>
  </si>
  <si>
    <t>金属量</t>
    <phoneticPr fontId="13" type="noConversion"/>
  </si>
  <si>
    <t>可溶平均品位</t>
    <phoneticPr fontId="13" type="noConversion"/>
  </si>
  <si>
    <t>可溶钴品位</t>
  </si>
  <si>
    <t>钴金属量</t>
  </si>
  <si>
    <t>钴系数</t>
  </si>
  <si>
    <t>货值</t>
  </si>
  <si>
    <t>211024-3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</si>
</sst>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24" formatCode="\$#,##0_);[Red]\(\$#,##0\)"/>
    <numFmt numFmtId="176" formatCode="_ * #,##0.00_ ;_ * \-#,##0.00_ ;_ * &quot;-&quot;??_ ;_ @_ "/>
    <numFmt numFmtId="177" formatCode="_ * #,##0.0_ ;_ * \-#,##0.0_ ;_ * &quot;-&quot;??_ ;_ @_ "/>
    <numFmt numFmtId="178" formatCode="0.00_);\(0.00\)"/>
    <numFmt numFmtId="179" formatCode="0_);[Red]\(0\)"/>
    <numFmt numFmtId="180" formatCode="\$#,##0;\-\$#,##0"/>
    <numFmt numFmtId="181" formatCode="0.00_);[Red]\(0.00\)"/>
    <numFmt numFmtId="182" formatCode="0.0000_ "/>
    <numFmt numFmtId="183" formatCode="0.000%"/>
    <numFmt numFmtId="184" formatCode="0.0000000%"/>
    <numFmt numFmtId="185" formatCode="0.000_);[Red]\(0.000\)"/>
    <numFmt numFmtId="186" formatCode="0.0000_);[Red]\(0.0000\)"/>
  </numFmts>
  <fonts count="15">
    <font>
      <sz val="11"/>
      <color theme="1"/>
      <name val="宋体"/>
      <charset val="134"/>
      <scheme val="minor"/>
    </font>
    <font>
      <b/>
      <sz val="12"/>
      <color indexed="8"/>
      <name val="等线"/>
      <family val="4"/>
      <charset val="134"/>
    </font>
    <font>
      <b/>
      <sz val="12"/>
      <color theme="1"/>
      <name val="等线"/>
      <family val="4"/>
      <charset val="134"/>
    </font>
    <font>
      <b/>
      <sz val="12"/>
      <color rgb="FFFF0000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4"/>
      <charset val="134"/>
    </font>
    <font>
      <sz val="12"/>
      <color indexed="8"/>
      <name val="等线"/>
      <family val="4"/>
      <charset val="134"/>
    </font>
    <font>
      <sz val="12"/>
      <color rgb="FFFF0000"/>
      <name val="等线"/>
      <family val="4"/>
      <charset val="134"/>
    </font>
    <font>
      <b/>
      <sz val="12"/>
      <name val="等线"/>
      <family val="4"/>
      <charset val="134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theme="0"/>
      <name val="宋体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6" fontId="11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4" fontId="1" fillId="0" borderId="1" xfId="2" applyNumberFormat="1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 shrinkToFit="1"/>
    </xf>
    <xf numFmtId="176" fontId="6" fillId="0" borderId="1" xfId="1" applyFont="1" applyFill="1" applyBorder="1" applyAlignment="1">
      <alignment horizontal="center" vertical="center" shrinkToFit="1"/>
    </xf>
    <xf numFmtId="10" fontId="7" fillId="0" borderId="1" xfId="2" applyNumberFormat="1" applyFont="1" applyBorder="1" applyAlignment="1">
      <alignment horizontal="center" vertical="center" shrinkToFit="1"/>
    </xf>
    <xf numFmtId="176" fontId="6" fillId="0" borderId="1" xfId="1" applyFont="1" applyFill="1" applyBorder="1" applyAlignment="1">
      <alignment horizontal="center" vertical="center" wrapText="1" shrinkToFit="1"/>
    </xf>
    <xf numFmtId="0" fontId="0" fillId="0" borderId="1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176" fontId="6" fillId="2" borderId="1" xfId="1" applyFont="1" applyFill="1" applyBorder="1" applyAlignment="1">
      <alignment horizontal="center" vertical="center" shrinkToFit="1"/>
    </xf>
    <xf numFmtId="14" fontId="4" fillId="0" borderId="0" xfId="0" applyNumberFormat="1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 shrinkToFit="1"/>
    </xf>
    <xf numFmtId="176" fontId="6" fillId="0" borderId="0" xfId="1" applyFont="1" applyFill="1" applyBorder="1" applyAlignment="1">
      <alignment horizontal="center" vertical="center" shrinkToFit="1"/>
    </xf>
    <xf numFmtId="10" fontId="7" fillId="0" borderId="0" xfId="2" applyNumberFormat="1" applyFont="1" applyFill="1" applyBorder="1" applyAlignment="1">
      <alignment horizontal="center" vertical="center" shrinkToFit="1"/>
    </xf>
    <xf numFmtId="10" fontId="7" fillId="0" borderId="0" xfId="2" applyNumberFormat="1" applyFont="1" applyBorder="1" applyAlignment="1">
      <alignment horizontal="center" vertical="center" shrinkToFit="1"/>
    </xf>
    <xf numFmtId="0" fontId="0" fillId="0" borderId="0" xfId="0" applyFont="1" applyFill="1" applyBorder="1" applyAlignment="1">
      <alignment vertical="center"/>
    </xf>
    <xf numFmtId="176" fontId="0" fillId="2" borderId="1" xfId="0" applyNumberFormat="1" applyFont="1" applyFill="1" applyBorder="1" applyAlignment="1">
      <alignment vertical="center"/>
    </xf>
    <xf numFmtId="176" fontId="0" fillId="0" borderId="0" xfId="0" applyNumberFormat="1" applyFont="1" applyFill="1" applyAlignment="1">
      <alignment vertical="center"/>
    </xf>
    <xf numFmtId="177" fontId="1" fillId="0" borderId="1" xfId="1" applyNumberFormat="1" applyFont="1" applyFill="1" applyBorder="1" applyAlignment="1">
      <alignment horizontal="center" vertical="center" shrinkToFit="1"/>
    </xf>
    <xf numFmtId="178" fontId="1" fillId="0" borderId="1" xfId="2" applyNumberFormat="1" applyFont="1" applyBorder="1" applyAlignment="1">
      <alignment horizontal="center" vertical="center" wrapText="1"/>
    </xf>
    <xf numFmtId="10" fontId="6" fillId="0" borderId="1" xfId="2" applyNumberFormat="1" applyFont="1" applyBorder="1" applyAlignment="1">
      <alignment horizontal="center" vertical="center" shrinkToFit="1"/>
    </xf>
    <xf numFmtId="176" fontId="4" fillId="0" borderId="1" xfId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 shrinkToFit="1"/>
    </xf>
    <xf numFmtId="178" fontId="6" fillId="0" borderId="1" xfId="2" applyNumberFormat="1" applyFont="1" applyBorder="1" applyAlignment="1">
      <alignment horizontal="center" vertical="center" shrinkToFit="1"/>
    </xf>
    <xf numFmtId="10" fontId="6" fillId="2" borderId="1" xfId="2" applyNumberFormat="1" applyFont="1" applyFill="1" applyBorder="1" applyAlignment="1">
      <alignment horizontal="center" vertical="center" shrinkToFit="1"/>
    </xf>
    <xf numFmtId="10" fontId="6" fillId="0" borderId="0" xfId="2" applyNumberFormat="1" applyFont="1" applyFill="1" applyBorder="1" applyAlignment="1">
      <alignment horizontal="center" vertical="center" shrinkToFit="1"/>
    </xf>
    <xf numFmtId="176" fontId="4" fillId="0" borderId="0" xfId="1" applyFont="1" applyFill="1" applyBorder="1" applyAlignment="1">
      <alignment horizontal="center" vertical="center"/>
    </xf>
    <xf numFmtId="177" fontId="1" fillId="0" borderId="0" xfId="1" applyNumberFormat="1" applyFont="1" applyFill="1" applyBorder="1" applyAlignment="1">
      <alignment horizontal="center" vertical="center" shrinkToFit="1"/>
    </xf>
    <xf numFmtId="0" fontId="6" fillId="0" borderId="0" xfId="2" applyFont="1" applyFill="1" applyBorder="1" applyAlignment="1">
      <alignment horizontal="center" vertical="center" shrinkToFit="1"/>
    </xf>
    <xf numFmtId="178" fontId="6" fillId="0" borderId="0" xfId="2" applyNumberFormat="1" applyFont="1" applyFill="1" applyBorder="1" applyAlignment="1">
      <alignment horizontal="center" vertical="center" shrinkToFit="1"/>
    </xf>
    <xf numFmtId="10" fontId="6" fillId="0" borderId="0" xfId="2" applyNumberFormat="1" applyFont="1" applyBorder="1" applyAlignment="1">
      <alignment horizontal="center" vertical="center" shrinkToFit="1"/>
    </xf>
    <xf numFmtId="0" fontId="6" fillId="0" borderId="0" xfId="2" applyFont="1" applyBorder="1" applyAlignment="1">
      <alignment horizontal="center" vertical="center" shrinkToFit="1"/>
    </xf>
    <xf numFmtId="178" fontId="6" fillId="0" borderId="0" xfId="2" applyNumberFormat="1" applyFont="1" applyBorder="1" applyAlignment="1">
      <alignment horizontal="center" vertical="center" shrinkToFit="1"/>
    </xf>
    <xf numFmtId="178" fontId="2" fillId="0" borderId="1" xfId="2" applyNumberFormat="1" applyFont="1" applyBorder="1" applyAlignment="1">
      <alignment horizontal="center" vertical="center" shrinkToFit="1"/>
    </xf>
    <xf numFmtId="10" fontId="0" fillId="2" borderId="1" xfId="0" applyNumberFormat="1" applyFont="1" applyFill="1" applyBorder="1" applyAlignment="1">
      <alignment vertical="center"/>
    </xf>
    <xf numFmtId="10" fontId="0" fillId="0" borderId="0" xfId="0" applyNumberFormat="1" applyFont="1" applyFill="1" applyAlignment="1">
      <alignment vertical="center"/>
    </xf>
    <xf numFmtId="179" fontId="1" fillId="0" borderId="1" xfId="2" applyNumberFormat="1" applyFont="1" applyBorder="1" applyAlignment="1">
      <alignment horizontal="center" vertical="center" wrapText="1"/>
    </xf>
    <xf numFmtId="179" fontId="6" fillId="0" borderId="1" xfId="1" applyNumberFormat="1" applyFont="1" applyFill="1" applyBorder="1" applyAlignment="1">
      <alignment horizontal="center" vertical="center" shrinkToFit="1"/>
    </xf>
    <xf numFmtId="180" fontId="6" fillId="0" borderId="1" xfId="1" applyNumberFormat="1" applyFont="1" applyFill="1" applyBorder="1" applyAlignment="1">
      <alignment horizontal="center" vertical="center" shrinkToFit="1"/>
    </xf>
    <xf numFmtId="24" fontId="6" fillId="0" borderId="1" xfId="2" applyNumberFormat="1" applyFont="1" applyBorder="1" applyAlignment="1">
      <alignment horizontal="center" vertical="center" shrinkToFit="1"/>
    </xf>
    <xf numFmtId="179" fontId="6" fillId="0" borderId="0" xfId="1" applyNumberFormat="1" applyFont="1" applyFill="1" applyBorder="1" applyAlignment="1">
      <alignment horizontal="center" vertical="center" shrinkToFit="1"/>
    </xf>
    <xf numFmtId="180" fontId="6" fillId="0" borderId="0" xfId="1" applyNumberFormat="1" applyFont="1" applyFill="1" applyBorder="1" applyAlignment="1">
      <alignment horizontal="center" vertical="center" shrinkToFit="1"/>
    </xf>
    <xf numFmtId="24" fontId="6" fillId="0" borderId="0" xfId="2" applyNumberFormat="1" applyFont="1" applyBorder="1" applyAlignment="1">
      <alignment horizontal="center" vertical="center" shrinkToFit="1"/>
    </xf>
    <xf numFmtId="24" fontId="8" fillId="0" borderId="1" xfId="2" applyNumberFormat="1" applyFont="1" applyBorder="1" applyAlignment="1">
      <alignment horizontal="center" vertical="center" shrinkToFit="1"/>
    </xf>
    <xf numFmtId="176" fontId="0" fillId="0" borderId="1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10" fontId="9" fillId="0" borderId="1" xfId="0" applyNumberFormat="1" applyFont="1" applyFill="1" applyBorder="1" applyAlignment="1">
      <alignment horizontal="center" vertical="center"/>
    </xf>
    <xf numFmtId="10" fontId="10" fillId="2" borderId="1" xfId="0" applyNumberFormat="1" applyFont="1" applyFill="1" applyBorder="1" applyAlignment="1">
      <alignment horizontal="center" vertical="center"/>
    </xf>
    <xf numFmtId="10" fontId="9" fillId="0" borderId="0" xfId="0" applyNumberFormat="1" applyFont="1" applyFill="1" applyBorder="1" applyAlignment="1">
      <alignment horizontal="center" vertical="center"/>
    </xf>
    <xf numFmtId="10" fontId="3" fillId="0" borderId="0" xfId="2" applyNumberFormat="1" applyFont="1" applyBorder="1" applyAlignment="1">
      <alignment horizontal="center" vertical="center" shrinkToFit="1"/>
    </xf>
    <xf numFmtId="0" fontId="5" fillId="0" borderId="0" xfId="0" applyFont="1" applyFill="1" applyBorder="1" applyAlignment="1">
      <alignment vertical="center"/>
    </xf>
    <xf numFmtId="24" fontId="5" fillId="0" borderId="0" xfId="0" applyNumberFormat="1" applyFont="1" applyFill="1" applyBorder="1" applyAlignment="1">
      <alignment vertical="center"/>
    </xf>
    <xf numFmtId="180" fontId="0" fillId="0" borderId="0" xfId="0" applyNumberFormat="1" applyFont="1" applyFill="1" applyAlignment="1">
      <alignment vertical="center"/>
    </xf>
    <xf numFmtId="181" fontId="1" fillId="0" borderId="1" xfId="2" applyNumberFormat="1" applyFont="1" applyBorder="1" applyAlignment="1">
      <alignment horizontal="center" vertical="center" wrapText="1"/>
    </xf>
    <xf numFmtId="181" fontId="6" fillId="2" borderId="1" xfId="1" applyNumberFormat="1" applyFont="1" applyFill="1" applyBorder="1" applyAlignment="1">
      <alignment horizontal="center" vertical="center" shrinkToFit="1"/>
    </xf>
    <xf numFmtId="181" fontId="0" fillId="0" borderId="1" xfId="0" applyNumberFormat="1" applyFont="1" applyFill="1" applyBorder="1" applyAlignment="1">
      <alignment vertical="center"/>
    </xf>
    <xf numFmtId="181" fontId="6" fillId="0" borderId="0" xfId="1" applyNumberFormat="1" applyFont="1" applyFill="1" applyBorder="1" applyAlignment="1">
      <alignment horizontal="center" vertical="center" shrinkToFit="1"/>
    </xf>
    <xf numFmtId="181" fontId="0" fillId="0" borderId="0" xfId="0" applyNumberFormat="1" applyFont="1" applyFill="1" applyBorder="1" applyAlignment="1">
      <alignment vertical="center"/>
    </xf>
    <xf numFmtId="181" fontId="0" fillId="0" borderId="0" xfId="0" applyNumberFormat="1" applyFont="1" applyFill="1" applyAlignment="1">
      <alignment vertical="center"/>
    </xf>
    <xf numFmtId="181" fontId="6" fillId="2" borderId="0" xfId="1" applyNumberFormat="1" applyFont="1" applyFill="1" applyBorder="1" applyAlignment="1">
      <alignment horizontal="center" vertical="center" shrinkToFit="1"/>
    </xf>
    <xf numFmtId="181" fontId="5" fillId="0" borderId="0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86" fontId="0" fillId="0" borderId="0" xfId="0" applyNumberFormat="1">
      <alignment vertical="center"/>
    </xf>
    <xf numFmtId="0" fontId="0" fillId="2" borderId="0" xfId="0" applyFill="1">
      <alignment vertical="center"/>
    </xf>
    <xf numFmtId="184" fontId="0" fillId="2" borderId="0" xfId="0" applyNumberFormat="1" applyFill="1">
      <alignment vertical="center"/>
    </xf>
    <xf numFmtId="186" fontId="0" fillId="2" borderId="0" xfId="0" applyNumberFormat="1" applyFill="1">
      <alignment vertical="center"/>
    </xf>
    <xf numFmtId="0" fontId="14" fillId="3" borderId="0" xfId="0" applyFont="1" applyFill="1">
      <alignment vertical="center"/>
    </xf>
  </cellXfs>
  <cellStyles count="3">
    <cellStyle name="常规" xfId="0" builtinId="0"/>
    <cellStyle name="常规_Sheet1" xfId="2" xr:uid="{00000000-0005-0000-0000-000031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4"/>
  <sheetViews>
    <sheetView topLeftCell="A159" workbookViewId="0">
      <selection activeCell="Q175" sqref="Q175"/>
    </sheetView>
  </sheetViews>
  <sheetFormatPr baseColWidth="10" defaultColWidth="9" defaultRowHeight="14"/>
  <cols>
    <col min="1" max="2" width="9" style="1"/>
    <col min="3" max="3" width="0" style="1" hidden="1" customWidth="1"/>
    <col min="4" max="4" width="11" style="1" customWidth="1"/>
    <col min="5" max="6" width="9" style="1"/>
    <col min="7" max="7" width="15.6640625" style="1" bestFit="1" customWidth="1"/>
    <col min="8" max="8" width="9" style="1" hidden="1" customWidth="1"/>
    <col min="9" max="9" width="12.6640625" style="1"/>
    <col min="10" max="10" width="13" style="1" hidden="1" customWidth="1"/>
    <col min="11" max="12" width="9" style="1" hidden="1" customWidth="1"/>
    <col min="13" max="13" width="13.5" style="1" bestFit="1" customWidth="1"/>
    <col min="14" max="15" width="9" style="1"/>
    <col min="16" max="16" width="0" style="1" hidden="1" customWidth="1"/>
    <col min="17" max="17" width="12.83203125" style="66"/>
    <col min="18" max="19" width="0" style="1" hidden="1" customWidth="1"/>
    <col min="20" max="16384" width="9" style="1"/>
  </cols>
  <sheetData>
    <row r="1" spans="1:19" ht="34"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3" t="s">
        <v>164</v>
      </c>
      <c r="J1" s="3" t="s">
        <v>7</v>
      </c>
      <c r="K1" s="26" t="s">
        <v>8</v>
      </c>
      <c r="L1" s="3" t="s">
        <v>9</v>
      </c>
      <c r="M1" s="3" t="s">
        <v>163</v>
      </c>
      <c r="N1" s="27" t="s">
        <v>10</v>
      </c>
      <c r="O1" s="27" t="s">
        <v>162</v>
      </c>
      <c r="P1" s="44" t="s">
        <v>11</v>
      </c>
      <c r="Q1" s="61" t="s">
        <v>161</v>
      </c>
      <c r="R1" s="3" t="s">
        <v>12</v>
      </c>
      <c r="S1" s="3" t="s">
        <v>13</v>
      </c>
    </row>
    <row r="2" spans="1:19" ht="16">
      <c r="B2" s="6">
        <v>44493</v>
      </c>
      <c r="C2" s="7">
        <v>3289</v>
      </c>
      <c r="D2" s="8" t="s">
        <v>160</v>
      </c>
      <c r="E2" s="7">
        <v>69580</v>
      </c>
      <c r="F2" s="9">
        <v>0.1089</v>
      </c>
      <c r="G2" s="10">
        <f>E2*(1-F2)</f>
        <v>62002.737999999998</v>
      </c>
      <c r="H2" s="11">
        <v>0</v>
      </c>
      <c r="I2" s="28">
        <v>8.7300000000000003E-2</v>
      </c>
      <c r="J2" s="29">
        <f>G2*H2</f>
        <v>0</v>
      </c>
      <c r="K2" s="26">
        <v>0</v>
      </c>
      <c r="L2" s="30">
        <v>0</v>
      </c>
      <c r="M2" s="10">
        <f>G2*I2</f>
        <v>5412.8390274000003</v>
      </c>
      <c r="N2" s="31">
        <v>26.85</v>
      </c>
      <c r="O2" s="31">
        <v>0.44</v>
      </c>
      <c r="P2" s="45">
        <f>G2*H2*K2*L2/100</f>
        <v>0</v>
      </c>
      <c r="Q2" s="62">
        <f>M2*O2*N2*2.20462</f>
        <v>140979.45302819397</v>
      </c>
      <c r="R2" s="46">
        <v>6</v>
      </c>
      <c r="S2" s="47">
        <f>P2+Q2</f>
        <v>140979.45302819397</v>
      </c>
    </row>
    <row r="3" spans="1:19" ht="16">
      <c r="B3" s="6">
        <v>44476</v>
      </c>
      <c r="C3" s="7">
        <v>9074</v>
      </c>
      <c r="D3" s="8" t="s">
        <v>14</v>
      </c>
      <c r="E3" s="7">
        <v>20800</v>
      </c>
      <c r="F3" s="9">
        <v>0.13869999999999999</v>
      </c>
      <c r="G3" s="10">
        <f>E3*(1-F3)</f>
        <v>17915.04</v>
      </c>
      <c r="H3" s="11">
        <v>0</v>
      </c>
      <c r="I3" s="28">
        <v>8.2100000000000006E-2</v>
      </c>
      <c r="J3" s="29">
        <f>G3*H3</f>
        <v>0</v>
      </c>
      <c r="K3" s="26">
        <v>0</v>
      </c>
      <c r="L3" s="30">
        <v>0</v>
      </c>
      <c r="M3" s="10">
        <f t="shared" ref="M3:M4" si="0">G3*I3</f>
        <v>1470.8247840000001</v>
      </c>
      <c r="N3" s="31">
        <v>26</v>
      </c>
      <c r="O3" s="31">
        <v>0.44</v>
      </c>
      <c r="P3" s="45">
        <f>G3*H3*K3*L3/100</f>
        <v>0</v>
      </c>
      <c r="Q3" s="62">
        <f>M3*O3*N3*2.20462</f>
        <v>37095.455371855795</v>
      </c>
      <c r="R3" s="46">
        <v>9</v>
      </c>
      <c r="S3" s="47">
        <f>P3+Q3</f>
        <v>37095.455371855795</v>
      </c>
    </row>
    <row r="4" spans="1:19" ht="16">
      <c r="B4" s="6">
        <v>44441</v>
      </c>
      <c r="C4" s="7">
        <v>9816</v>
      </c>
      <c r="D4" s="8" t="s">
        <v>15</v>
      </c>
      <c r="E4" s="7">
        <v>35020</v>
      </c>
      <c r="F4" s="9">
        <v>8.6400000000000005E-2</v>
      </c>
      <c r="G4" s="10">
        <f>E4*(1-F4)</f>
        <v>31994.271999999997</v>
      </c>
      <c r="H4" s="11">
        <v>0</v>
      </c>
      <c r="I4" s="28">
        <v>7.3499999999999996E-2</v>
      </c>
      <c r="J4" s="29">
        <f>G4*H4</f>
        <v>0</v>
      </c>
      <c r="K4" s="26">
        <v>0</v>
      </c>
      <c r="L4" s="30">
        <v>0</v>
      </c>
      <c r="M4" s="10">
        <f t="shared" si="0"/>
        <v>2351.5789919999997</v>
      </c>
      <c r="N4" s="31">
        <v>23.4</v>
      </c>
      <c r="O4" s="31">
        <v>0.44</v>
      </c>
      <c r="P4" s="45">
        <f>G4*H4*K4*L4/100</f>
        <v>0</v>
      </c>
      <c r="Q4" s="62">
        <f>M4*O4*N4*2.20462</f>
        <v>53377.944844323923</v>
      </c>
      <c r="R4" s="46">
        <v>10</v>
      </c>
      <c r="S4" s="47">
        <f>P4+Q4</f>
        <v>53377.944844323923</v>
      </c>
    </row>
    <row r="5" spans="1:19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63"/>
      <c r="R5" s="13"/>
      <c r="S5" s="13"/>
    </row>
    <row r="6" spans="1:19" ht="16">
      <c r="A6" s="14" t="s">
        <v>16</v>
      </c>
      <c r="B6" s="6"/>
      <c r="C6" s="7"/>
      <c r="D6" s="8"/>
      <c r="E6" s="7"/>
      <c r="F6" s="9"/>
      <c r="G6" s="15">
        <f>SUM(G2:G4)</f>
        <v>111912.04999999999</v>
      </c>
      <c r="H6" s="11"/>
      <c r="I6" s="32">
        <f>M6/G6</f>
        <v>8.2522327161373615E-2</v>
      </c>
      <c r="J6" s="29"/>
      <c r="K6" s="26"/>
      <c r="L6" s="30"/>
      <c r="M6" s="15">
        <f>SUM(M2:M4)</f>
        <v>9235.2428034000004</v>
      </c>
      <c r="N6" s="31"/>
      <c r="O6" s="31"/>
      <c r="P6" s="45"/>
      <c r="Q6" s="62">
        <f>SUM(Q2:Q4)</f>
        <v>231452.85324437369</v>
      </c>
      <c r="R6" s="46"/>
      <c r="S6" s="47"/>
    </row>
    <row r="7" spans="1:19" ht="16">
      <c r="B7" s="16"/>
      <c r="C7" s="17"/>
      <c r="D7" s="18"/>
      <c r="E7" s="17"/>
      <c r="F7" s="19"/>
      <c r="G7" s="20"/>
      <c r="H7" s="21"/>
      <c r="I7" s="33"/>
      <c r="J7" s="34"/>
      <c r="K7" s="35"/>
      <c r="L7" s="36"/>
      <c r="M7" s="20"/>
      <c r="N7" s="37"/>
      <c r="O7" s="37"/>
      <c r="P7" s="48"/>
      <c r="Q7" s="64"/>
      <c r="R7" s="49"/>
      <c r="S7" s="50"/>
    </row>
    <row r="8" spans="1:19" ht="16">
      <c r="B8" s="16"/>
      <c r="C8" s="17"/>
      <c r="D8" s="18"/>
      <c r="E8" s="17"/>
      <c r="F8" s="19"/>
      <c r="G8" s="20"/>
      <c r="H8" s="21"/>
      <c r="I8" s="33"/>
      <c r="J8" s="34"/>
      <c r="K8" s="35"/>
      <c r="L8" s="36"/>
      <c r="M8" s="20"/>
      <c r="N8" s="37"/>
      <c r="O8" s="37"/>
      <c r="P8" s="48"/>
      <c r="Q8" s="64"/>
      <c r="R8" s="49"/>
      <c r="S8" s="50"/>
    </row>
    <row r="9" spans="1:19" ht="16">
      <c r="B9" s="16"/>
      <c r="C9" s="17"/>
      <c r="D9" s="18"/>
      <c r="E9" s="17"/>
      <c r="F9" s="19"/>
      <c r="G9" s="20"/>
      <c r="H9" s="22"/>
      <c r="I9" s="38"/>
      <c r="J9" s="34"/>
      <c r="K9" s="35"/>
      <c r="L9" s="39"/>
      <c r="M9" s="20"/>
      <c r="N9" s="40"/>
      <c r="O9" s="40"/>
      <c r="P9" s="48"/>
      <c r="Q9" s="64"/>
      <c r="R9" s="49"/>
      <c r="S9" s="50"/>
    </row>
    <row r="10" spans="1:19" ht="16">
      <c r="B10" s="6">
        <v>44447</v>
      </c>
      <c r="C10" s="7">
        <v>9745</v>
      </c>
      <c r="D10" s="8" t="s">
        <v>17</v>
      </c>
      <c r="E10" s="7">
        <v>22860</v>
      </c>
      <c r="F10" s="9">
        <v>6.4199999999999993E-2</v>
      </c>
      <c r="G10" s="10">
        <f t="shared" ref="G10:G16" si="1">E10*(1-F10)</f>
        <v>21392.387999999999</v>
      </c>
      <c r="H10" s="11">
        <v>3.6700000000000003E-2</v>
      </c>
      <c r="I10" s="28">
        <v>7.1999999999999995E-2</v>
      </c>
      <c r="J10" s="29">
        <f t="shared" ref="J10:J16" si="2">G10*H10</f>
        <v>785.10063960000002</v>
      </c>
      <c r="K10" s="26">
        <v>9256</v>
      </c>
      <c r="L10" s="30">
        <v>2.1499999999999998E-2</v>
      </c>
      <c r="M10" s="10">
        <f>G10*I10</f>
        <v>1540.2519359999999</v>
      </c>
      <c r="N10" s="31">
        <v>23.7</v>
      </c>
      <c r="O10" s="31">
        <v>0.42</v>
      </c>
      <c r="P10" s="45">
        <f t="shared" ref="P10:P16" si="3">G10*H10*K10*L10/100</f>
        <v>1562.381676829584</v>
      </c>
      <c r="Q10" s="62">
        <f t="shared" ref="Q10:Q16" si="4">M10*O10*N10*2.20462</f>
        <v>33800.501401178553</v>
      </c>
      <c r="R10" s="46">
        <f>Q10*0.8</f>
        <v>27040.401120942843</v>
      </c>
      <c r="S10" s="47">
        <f t="shared" ref="S10:S16" si="5">P10+Q10</f>
        <v>35362.883078008141</v>
      </c>
    </row>
    <row r="11" spans="1:19" ht="16">
      <c r="B11" s="6">
        <v>44482</v>
      </c>
      <c r="C11" s="7">
        <v>572</v>
      </c>
      <c r="D11" s="8" t="s">
        <v>18</v>
      </c>
      <c r="E11" s="7">
        <v>72020</v>
      </c>
      <c r="F11" s="9">
        <v>3.73E-2</v>
      </c>
      <c r="G11" s="10">
        <f t="shared" si="1"/>
        <v>69333.653999999995</v>
      </c>
      <c r="H11" s="11">
        <v>0</v>
      </c>
      <c r="I11" s="28">
        <v>7.3200000000000001E-2</v>
      </c>
      <c r="J11" s="29">
        <f t="shared" si="2"/>
        <v>0</v>
      </c>
      <c r="K11" s="26">
        <v>0</v>
      </c>
      <c r="L11" s="30">
        <v>0</v>
      </c>
      <c r="M11" s="10">
        <f t="shared" ref="M11:M16" si="6">G11*I11</f>
        <v>5075.2234727999994</v>
      </c>
      <c r="N11" s="31">
        <v>26.2</v>
      </c>
      <c r="O11" s="31">
        <v>0.42</v>
      </c>
      <c r="P11" s="45">
        <f t="shared" si="3"/>
        <v>0</v>
      </c>
      <c r="Q11" s="62">
        <f t="shared" si="4"/>
        <v>123123.08665533808</v>
      </c>
      <c r="R11" s="46">
        <v>0</v>
      </c>
      <c r="S11" s="47">
        <f t="shared" si="5"/>
        <v>123123.08665533808</v>
      </c>
    </row>
    <row r="12" spans="1:19" ht="16">
      <c r="B12" s="6">
        <v>44487</v>
      </c>
      <c r="C12" s="7">
        <v>9682</v>
      </c>
      <c r="D12" s="8" t="s">
        <v>19</v>
      </c>
      <c r="E12" s="7">
        <v>61100</v>
      </c>
      <c r="F12" s="9">
        <v>4.1399999999999999E-2</v>
      </c>
      <c r="G12" s="10">
        <f t="shared" si="1"/>
        <v>58570.46</v>
      </c>
      <c r="H12" s="11">
        <v>4.0500000000000001E-2</v>
      </c>
      <c r="I12" s="28">
        <v>7.0900000000000005E-2</v>
      </c>
      <c r="J12" s="29">
        <f t="shared" si="2"/>
        <v>2372.1036300000001</v>
      </c>
      <c r="K12" s="26">
        <v>10500</v>
      </c>
      <c r="L12" s="30">
        <v>2.75E-2</v>
      </c>
      <c r="M12" s="10">
        <f t="shared" si="6"/>
        <v>4152.645614</v>
      </c>
      <c r="N12" s="31">
        <v>26.45</v>
      </c>
      <c r="O12" s="31">
        <v>0.42</v>
      </c>
      <c r="P12" s="45">
        <f t="shared" si="3"/>
        <v>6849.4492316249998</v>
      </c>
      <c r="Q12" s="62">
        <f t="shared" si="4"/>
        <v>101702.95691641896</v>
      </c>
      <c r="R12" s="46">
        <v>1</v>
      </c>
      <c r="S12" s="47">
        <f t="shared" si="5"/>
        <v>108552.40614804396</v>
      </c>
    </row>
    <row r="13" spans="1:19" ht="16">
      <c r="B13" s="6">
        <v>44479</v>
      </c>
      <c r="C13" s="7">
        <v>450</v>
      </c>
      <c r="D13" s="8" t="s">
        <v>20</v>
      </c>
      <c r="E13" s="7">
        <v>61660</v>
      </c>
      <c r="F13" s="9">
        <v>5.9700000000000003E-2</v>
      </c>
      <c r="G13" s="10">
        <f t="shared" si="1"/>
        <v>57978.898000000001</v>
      </c>
      <c r="H13" s="11">
        <v>0</v>
      </c>
      <c r="I13" s="28">
        <v>7.0199999999999999E-2</v>
      </c>
      <c r="J13" s="29">
        <f t="shared" si="2"/>
        <v>0</v>
      </c>
      <c r="K13" s="26">
        <v>0</v>
      </c>
      <c r="L13" s="30">
        <v>0</v>
      </c>
      <c r="M13" s="10">
        <f t="shared" si="6"/>
        <v>4070.1186395999998</v>
      </c>
      <c r="N13" s="31">
        <v>26.2</v>
      </c>
      <c r="O13" s="31">
        <v>0.42</v>
      </c>
      <c r="P13" s="45">
        <f t="shared" si="3"/>
        <v>0</v>
      </c>
      <c r="Q13" s="62">
        <f t="shared" si="4"/>
        <v>98739.606767405392</v>
      </c>
      <c r="R13" s="46">
        <v>6</v>
      </c>
      <c r="S13" s="47">
        <f t="shared" si="5"/>
        <v>98739.606767405392</v>
      </c>
    </row>
    <row r="14" spans="1:19" ht="16">
      <c r="B14" s="6">
        <v>44480</v>
      </c>
      <c r="C14" s="7">
        <v>4516</v>
      </c>
      <c r="D14" s="8" t="s">
        <v>21</v>
      </c>
      <c r="E14" s="7">
        <v>48800</v>
      </c>
      <c r="F14" s="9">
        <v>7.0300000000000001E-2</v>
      </c>
      <c r="G14" s="10">
        <f t="shared" si="1"/>
        <v>45369.36</v>
      </c>
      <c r="H14" s="11">
        <v>3.1E-2</v>
      </c>
      <c r="I14" s="28">
        <v>6.9500000000000006E-2</v>
      </c>
      <c r="J14" s="29">
        <f t="shared" si="2"/>
        <v>1406.4501600000001</v>
      </c>
      <c r="K14" s="26">
        <v>9527</v>
      </c>
      <c r="L14" s="30">
        <v>2.1999999999999999E-2</v>
      </c>
      <c r="M14" s="10">
        <f t="shared" si="6"/>
        <v>3153.1705200000001</v>
      </c>
      <c r="N14" s="31">
        <v>26.2</v>
      </c>
      <c r="O14" s="31">
        <v>0.42</v>
      </c>
      <c r="P14" s="45">
        <f t="shared" si="3"/>
        <v>2947.8351483504002</v>
      </c>
      <c r="Q14" s="62">
        <f t="shared" si="4"/>
        <v>76494.77688099361</v>
      </c>
      <c r="R14" s="46">
        <v>16</v>
      </c>
      <c r="S14" s="47">
        <f t="shared" si="5"/>
        <v>79442.612029344004</v>
      </c>
    </row>
    <row r="15" spans="1:19" ht="16">
      <c r="B15" s="6">
        <v>44453</v>
      </c>
      <c r="C15" s="7">
        <v>2164</v>
      </c>
      <c r="D15" s="8" t="s">
        <v>22</v>
      </c>
      <c r="E15" s="7">
        <v>91060</v>
      </c>
      <c r="F15" s="9">
        <v>6.4000000000000001E-2</v>
      </c>
      <c r="G15" s="10">
        <f t="shared" si="1"/>
        <v>85232.159999999989</v>
      </c>
      <c r="H15" s="11">
        <v>0</v>
      </c>
      <c r="I15" s="28">
        <v>6.88E-2</v>
      </c>
      <c r="J15" s="29">
        <f t="shared" si="2"/>
        <v>0</v>
      </c>
      <c r="K15" s="26">
        <v>0</v>
      </c>
      <c r="L15" s="30">
        <v>0</v>
      </c>
      <c r="M15" s="10">
        <f t="shared" si="6"/>
        <v>5863.9726079999991</v>
      </c>
      <c r="N15" s="31">
        <v>24</v>
      </c>
      <c r="O15" s="31">
        <v>0.42</v>
      </c>
      <c r="P15" s="45">
        <f t="shared" si="3"/>
        <v>0</v>
      </c>
      <c r="Q15" s="62">
        <f t="shared" si="4"/>
        <v>130312.53941377348</v>
      </c>
      <c r="R15" s="46">
        <v>0</v>
      </c>
      <c r="S15" s="47">
        <f t="shared" si="5"/>
        <v>130312.53941377348</v>
      </c>
    </row>
    <row r="16" spans="1:19" ht="16">
      <c r="B16" s="6">
        <v>44479</v>
      </c>
      <c r="C16" s="7">
        <v>2114</v>
      </c>
      <c r="D16" s="8" t="s">
        <v>23</v>
      </c>
      <c r="E16" s="7">
        <v>47020</v>
      </c>
      <c r="F16" s="9">
        <v>0.1903</v>
      </c>
      <c r="G16" s="10">
        <f t="shared" si="1"/>
        <v>38072.093999999997</v>
      </c>
      <c r="H16" s="11">
        <v>7.3700000000000002E-2</v>
      </c>
      <c r="I16" s="28">
        <v>6.4299999999999996E-2</v>
      </c>
      <c r="J16" s="29">
        <f t="shared" si="2"/>
        <v>2805.9133277999999</v>
      </c>
      <c r="K16" s="26">
        <v>9246</v>
      </c>
      <c r="L16" s="30">
        <v>3.2500000000000001E-2</v>
      </c>
      <c r="M16" s="10">
        <f t="shared" si="6"/>
        <v>2448.0356441999998</v>
      </c>
      <c r="N16" s="31">
        <v>26.2</v>
      </c>
      <c r="O16" s="31">
        <v>0.42</v>
      </c>
      <c r="P16" s="45">
        <f t="shared" si="3"/>
        <v>8431.6292543726104</v>
      </c>
      <c r="Q16" s="62">
        <f t="shared" si="4"/>
        <v>59388.459714445889</v>
      </c>
      <c r="R16" s="46">
        <v>16</v>
      </c>
      <c r="S16" s="47">
        <f t="shared" si="5"/>
        <v>67820.088968818498</v>
      </c>
    </row>
    <row r="17" spans="1:19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63"/>
      <c r="R17" s="13"/>
      <c r="S17" s="13"/>
    </row>
    <row r="18" spans="1:19" ht="16">
      <c r="A18" s="14" t="s">
        <v>24</v>
      </c>
      <c r="B18" s="6"/>
      <c r="C18" s="7"/>
      <c r="D18" s="8"/>
      <c r="E18" s="7"/>
      <c r="F18" s="9"/>
      <c r="G18" s="15">
        <f>SUM(G10:G16)</f>
        <v>375949.01399999991</v>
      </c>
      <c r="H18" s="11"/>
      <c r="I18" s="32">
        <f>M18/G18</f>
        <v>6.9965387472993898E-2</v>
      </c>
      <c r="J18" s="29"/>
      <c r="K18" s="26"/>
      <c r="L18" s="30"/>
      <c r="M18" s="15">
        <f>SUM(M10:M16)</f>
        <v>26303.4184346</v>
      </c>
      <c r="N18" s="31"/>
      <c r="O18" s="31"/>
      <c r="P18" s="45"/>
      <c r="Q18" s="62">
        <f>SUM(Q10:Q16)</f>
        <v>623561.92774955393</v>
      </c>
      <c r="R18" s="46"/>
      <c r="S18" s="47"/>
    </row>
    <row r="19" spans="1:19" ht="16">
      <c r="B19" s="16"/>
      <c r="C19" s="17"/>
      <c r="D19" s="18"/>
      <c r="E19" s="17"/>
      <c r="F19" s="19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65"/>
      <c r="R19" s="49"/>
      <c r="S19" s="50"/>
    </row>
    <row r="20" spans="1:19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65"/>
      <c r="R20" s="23"/>
      <c r="S20" s="23"/>
    </row>
    <row r="22" spans="1:19" ht="16">
      <c r="B22" s="6">
        <v>44485</v>
      </c>
      <c r="C22" s="7">
        <v>3531</v>
      </c>
      <c r="D22" s="8" t="s">
        <v>25</v>
      </c>
      <c r="E22" s="7">
        <v>12300</v>
      </c>
      <c r="F22" s="9">
        <v>0.11849999999999999</v>
      </c>
      <c r="G22" s="10">
        <f t="shared" ref="G22:G30" si="7">E22*(1-F22)</f>
        <v>10842.449999999999</v>
      </c>
      <c r="H22" s="11">
        <v>0</v>
      </c>
      <c r="I22" s="28">
        <v>6.4299999999999996E-2</v>
      </c>
      <c r="J22" s="29">
        <f t="shared" ref="J22:J30" si="8">G22*H22</f>
        <v>0</v>
      </c>
      <c r="K22" s="26">
        <v>0</v>
      </c>
      <c r="L22" s="30">
        <v>0</v>
      </c>
      <c r="M22" s="10">
        <f>G22*I22</f>
        <v>697.16953499999988</v>
      </c>
      <c r="N22" s="31">
        <v>26.45</v>
      </c>
      <c r="O22" s="31">
        <v>0.4</v>
      </c>
      <c r="P22" s="45">
        <f t="shared" ref="P22:P30" si="9">G22*H22*K22*L22/100</f>
        <v>0</v>
      </c>
      <c r="Q22" s="62">
        <f t="shared" ref="Q22:Q30" si="10">M22*O22*N22*2.20462</f>
        <v>16261.395464662981</v>
      </c>
      <c r="R22" s="46">
        <v>0</v>
      </c>
      <c r="S22" s="47">
        <f t="shared" ref="S22:S30" si="11">P22+Q22</f>
        <v>16261.395464662981</v>
      </c>
    </row>
    <row r="23" spans="1:19" ht="16">
      <c r="B23" s="6">
        <v>44443</v>
      </c>
      <c r="C23" s="7">
        <v>3387</v>
      </c>
      <c r="D23" s="8" t="s">
        <v>26</v>
      </c>
      <c r="E23" s="7">
        <v>65460</v>
      </c>
      <c r="F23" s="9">
        <v>8.7900000000000006E-2</v>
      </c>
      <c r="G23" s="10">
        <f t="shared" si="7"/>
        <v>59706.065999999999</v>
      </c>
      <c r="H23" s="11">
        <v>0</v>
      </c>
      <c r="I23" s="28">
        <v>6.3500000000000001E-2</v>
      </c>
      <c r="J23" s="29">
        <f t="shared" si="8"/>
        <v>0</v>
      </c>
      <c r="K23" s="26">
        <v>0</v>
      </c>
      <c r="L23" s="30">
        <v>0</v>
      </c>
      <c r="M23" s="10">
        <f t="shared" ref="M23:M30" si="12">G23*I23</f>
        <v>3791.3351910000001</v>
      </c>
      <c r="N23" s="31">
        <v>23.5</v>
      </c>
      <c r="O23" s="31">
        <v>0.4</v>
      </c>
      <c r="P23" s="45">
        <f t="shared" si="9"/>
        <v>0</v>
      </c>
      <c r="Q23" s="62">
        <f t="shared" si="10"/>
        <v>78569.461854554756</v>
      </c>
      <c r="R23" s="46">
        <v>2</v>
      </c>
      <c r="S23" s="47">
        <f>Q23+0</f>
        <v>78569.461854554756</v>
      </c>
    </row>
    <row r="24" spans="1:19" ht="16">
      <c r="B24" s="6">
        <v>44482</v>
      </c>
      <c r="C24" s="7">
        <v>3387</v>
      </c>
      <c r="D24" s="8" t="s">
        <v>27</v>
      </c>
      <c r="E24" s="7">
        <v>62480</v>
      </c>
      <c r="F24" s="9">
        <v>3.6999999999999998E-2</v>
      </c>
      <c r="G24" s="10">
        <f t="shared" si="7"/>
        <v>60168.24</v>
      </c>
      <c r="H24" s="11">
        <v>0</v>
      </c>
      <c r="I24" s="28">
        <v>6.13E-2</v>
      </c>
      <c r="J24" s="29">
        <f t="shared" si="8"/>
        <v>0</v>
      </c>
      <c r="K24" s="26">
        <v>0</v>
      </c>
      <c r="L24" s="30">
        <v>0</v>
      </c>
      <c r="M24" s="10">
        <f t="shared" si="12"/>
        <v>3688.3131119999998</v>
      </c>
      <c r="N24" s="31">
        <v>26.2</v>
      </c>
      <c r="O24" s="31">
        <v>0.4</v>
      </c>
      <c r="P24" s="45">
        <f t="shared" si="9"/>
        <v>0</v>
      </c>
      <c r="Q24" s="62">
        <f t="shared" si="10"/>
        <v>85216.326379203558</v>
      </c>
      <c r="R24" s="46">
        <v>0</v>
      </c>
      <c r="S24" s="47">
        <f t="shared" si="11"/>
        <v>85216.326379203558</v>
      </c>
    </row>
    <row r="25" spans="1:19" ht="16">
      <c r="B25" s="6">
        <v>44475</v>
      </c>
      <c r="C25" s="7">
        <v>4305</v>
      </c>
      <c r="D25" s="8" t="s">
        <v>28</v>
      </c>
      <c r="E25" s="7">
        <v>47340</v>
      </c>
      <c r="F25" s="9">
        <v>0.16350000000000001</v>
      </c>
      <c r="G25" s="10">
        <f t="shared" si="7"/>
        <v>39599.910000000003</v>
      </c>
      <c r="H25" s="11">
        <v>0</v>
      </c>
      <c r="I25" s="28">
        <v>6.0199999999999997E-2</v>
      </c>
      <c r="J25" s="29">
        <f t="shared" si="8"/>
        <v>0</v>
      </c>
      <c r="K25" s="26">
        <v>0</v>
      </c>
      <c r="L25" s="30">
        <v>0</v>
      </c>
      <c r="M25" s="10">
        <f t="shared" si="12"/>
        <v>2383.9145819999999</v>
      </c>
      <c r="N25" s="31">
        <v>26</v>
      </c>
      <c r="O25" s="31">
        <v>0.4</v>
      </c>
      <c r="P25" s="45">
        <f t="shared" si="9"/>
        <v>0</v>
      </c>
      <c r="Q25" s="62">
        <f t="shared" si="10"/>
        <v>54658.507963995922</v>
      </c>
      <c r="R25" s="46">
        <v>13</v>
      </c>
      <c r="S25" s="47">
        <f t="shared" si="11"/>
        <v>54658.507963995922</v>
      </c>
    </row>
    <row r="26" spans="1:19" ht="16">
      <c r="B26" s="6">
        <v>44476</v>
      </c>
      <c r="C26" s="7">
        <v>3387</v>
      </c>
      <c r="D26" s="8" t="s">
        <v>29</v>
      </c>
      <c r="E26" s="7">
        <v>66080</v>
      </c>
      <c r="F26" s="9">
        <v>7.1499999999999994E-2</v>
      </c>
      <c r="G26" s="10">
        <f t="shared" si="7"/>
        <v>61355.28</v>
      </c>
      <c r="H26" s="11">
        <v>0</v>
      </c>
      <c r="I26" s="28">
        <v>0.06</v>
      </c>
      <c r="J26" s="29">
        <f t="shared" si="8"/>
        <v>0</v>
      </c>
      <c r="K26" s="26">
        <v>0</v>
      </c>
      <c r="L26" s="30">
        <v>0</v>
      </c>
      <c r="M26" s="10">
        <f t="shared" si="12"/>
        <v>3681.3167999999996</v>
      </c>
      <c r="N26" s="31">
        <v>26</v>
      </c>
      <c r="O26" s="31">
        <v>0.4</v>
      </c>
      <c r="P26" s="45">
        <f t="shared" si="9"/>
        <v>0</v>
      </c>
      <c r="Q26" s="62">
        <f t="shared" si="10"/>
        <v>84405.408293606393</v>
      </c>
      <c r="R26" s="46">
        <v>7</v>
      </c>
      <c r="S26" s="47">
        <f t="shared" si="11"/>
        <v>84405.408293606393</v>
      </c>
    </row>
    <row r="27" spans="1:19" ht="16">
      <c r="B27" s="6">
        <v>44452</v>
      </c>
      <c r="C27" s="7">
        <v>2681</v>
      </c>
      <c r="D27" s="8" t="s">
        <v>30</v>
      </c>
      <c r="E27" s="7">
        <v>67860</v>
      </c>
      <c r="F27" s="9">
        <v>0.12379999999999999</v>
      </c>
      <c r="G27" s="10">
        <f t="shared" si="7"/>
        <v>59458.932000000001</v>
      </c>
      <c r="H27" s="11">
        <v>0.04</v>
      </c>
      <c r="I27" s="28">
        <v>0.06</v>
      </c>
      <c r="J27" s="29">
        <f t="shared" si="8"/>
        <v>2378.3572800000002</v>
      </c>
      <c r="K27" s="26">
        <v>9627</v>
      </c>
      <c r="L27" s="30">
        <v>2.5499999999999998E-2</v>
      </c>
      <c r="M27" s="10">
        <f t="shared" si="12"/>
        <v>3567.5359199999998</v>
      </c>
      <c r="N27" s="31">
        <v>24</v>
      </c>
      <c r="O27" s="31">
        <v>0.4</v>
      </c>
      <c r="P27" s="45">
        <f t="shared" si="9"/>
        <v>5838.5936113128009</v>
      </c>
      <c r="Q27" s="62">
        <f t="shared" si="10"/>
        <v>75504.585983523837</v>
      </c>
      <c r="R27" s="46">
        <v>0</v>
      </c>
      <c r="S27" s="47">
        <f t="shared" si="11"/>
        <v>81343.179594836634</v>
      </c>
    </row>
    <row r="28" spans="1:19" ht="16">
      <c r="B28" s="6">
        <v>44455</v>
      </c>
      <c r="C28" s="7">
        <v>8210</v>
      </c>
      <c r="D28" s="8" t="s">
        <v>31</v>
      </c>
      <c r="E28" s="7">
        <v>41500</v>
      </c>
      <c r="F28" s="9">
        <v>7.4399999999999994E-2</v>
      </c>
      <c r="G28" s="10">
        <f t="shared" si="7"/>
        <v>38412.400000000001</v>
      </c>
      <c r="H28" s="11">
        <v>0</v>
      </c>
      <c r="I28" s="28">
        <v>5.8200000000000002E-2</v>
      </c>
      <c r="J28" s="29">
        <f t="shared" si="8"/>
        <v>0</v>
      </c>
      <c r="K28" s="26">
        <v>0</v>
      </c>
      <c r="L28" s="30">
        <v>0</v>
      </c>
      <c r="M28" s="10">
        <f t="shared" si="12"/>
        <v>2235.6016800000002</v>
      </c>
      <c r="N28" s="31">
        <v>24.25</v>
      </c>
      <c r="O28" s="31">
        <v>0.4</v>
      </c>
      <c r="P28" s="45">
        <f t="shared" si="9"/>
        <v>0</v>
      </c>
      <c r="Q28" s="62">
        <f t="shared" si="10"/>
        <v>47807.926104887527</v>
      </c>
      <c r="R28" s="46">
        <v>0</v>
      </c>
      <c r="S28" s="47">
        <f t="shared" si="11"/>
        <v>47807.926104887527</v>
      </c>
    </row>
    <row r="29" spans="1:19" ht="16">
      <c r="B29" s="6">
        <v>44477</v>
      </c>
      <c r="C29" s="7">
        <v>4305</v>
      </c>
      <c r="D29" s="8" t="s">
        <v>32</v>
      </c>
      <c r="E29" s="7">
        <v>45620</v>
      </c>
      <c r="F29" s="9">
        <v>0.1018</v>
      </c>
      <c r="G29" s="10">
        <f t="shared" si="7"/>
        <v>40975.883999999998</v>
      </c>
      <c r="H29" s="11">
        <v>5.8700000000000002E-2</v>
      </c>
      <c r="I29" s="28">
        <v>5.7599999999999998E-2</v>
      </c>
      <c r="J29" s="29">
        <f t="shared" si="8"/>
        <v>2405.2843908</v>
      </c>
      <c r="K29" s="26">
        <v>9246</v>
      </c>
      <c r="L29" s="30">
        <v>2.75E-2</v>
      </c>
      <c r="M29" s="10">
        <f t="shared" si="12"/>
        <v>2360.2109183999996</v>
      </c>
      <c r="N29" s="31">
        <v>26.2</v>
      </c>
      <c r="O29" s="31">
        <v>0.4</v>
      </c>
      <c r="P29" s="45">
        <f t="shared" si="9"/>
        <v>6115.7963562676205</v>
      </c>
      <c r="Q29" s="62">
        <f t="shared" si="10"/>
        <v>54531.298682793109</v>
      </c>
      <c r="R29" s="46">
        <v>11</v>
      </c>
      <c r="S29" s="47">
        <f t="shared" si="11"/>
        <v>60647.095039060732</v>
      </c>
    </row>
    <row r="30" spans="1:19" ht="16">
      <c r="B30" s="6">
        <v>44450</v>
      </c>
      <c r="C30" s="7">
        <v>2679</v>
      </c>
      <c r="D30" s="8" t="s">
        <v>33</v>
      </c>
      <c r="E30" s="7">
        <v>65040</v>
      </c>
      <c r="F30" s="9">
        <v>8.6599999999999996E-2</v>
      </c>
      <c r="G30" s="10">
        <f t="shared" si="7"/>
        <v>59407.536</v>
      </c>
      <c r="H30" s="11">
        <v>3.1399999999999997E-2</v>
      </c>
      <c r="I30" s="28">
        <v>5.7099999999999998E-2</v>
      </c>
      <c r="J30" s="29">
        <f t="shared" si="8"/>
        <v>1865.3966303999998</v>
      </c>
      <c r="K30" s="26">
        <v>9514</v>
      </c>
      <c r="L30" s="30">
        <v>2.1999999999999999E-2</v>
      </c>
      <c r="M30" s="10">
        <f t="shared" si="12"/>
        <v>3392.1703055999997</v>
      </c>
      <c r="N30" s="31">
        <v>24</v>
      </c>
      <c r="O30" s="31">
        <v>0.4</v>
      </c>
      <c r="P30" s="45">
        <f t="shared" si="9"/>
        <v>3904.4243791576314</v>
      </c>
      <c r="Q30" s="62">
        <f t="shared" si="10"/>
        <v>71793.086391665973</v>
      </c>
      <c r="R30" s="46">
        <v>11</v>
      </c>
      <c r="S30" s="47">
        <f t="shared" si="11"/>
        <v>75697.510770823603</v>
      </c>
    </row>
    <row r="31" spans="1:19" ht="16">
      <c r="B31" s="6"/>
      <c r="C31" s="7"/>
      <c r="D31" s="8"/>
      <c r="E31" s="7"/>
      <c r="F31" s="9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63"/>
      <c r="R31" s="46"/>
      <c r="S31" s="47"/>
    </row>
    <row r="32" spans="1:19" ht="16">
      <c r="A32" s="14" t="s">
        <v>34</v>
      </c>
      <c r="B32" s="6"/>
      <c r="C32" s="7"/>
      <c r="D32" s="8"/>
      <c r="E32" s="7"/>
      <c r="F32" s="9"/>
      <c r="G32" s="15">
        <f>SUM(G22:G30)</f>
        <v>429926.69800000009</v>
      </c>
      <c r="H32" s="11"/>
      <c r="I32" s="32">
        <f>M32/G32</f>
        <v>6.0004573254020144E-2</v>
      </c>
      <c r="J32" s="29"/>
      <c r="K32" s="26"/>
      <c r="L32" s="30"/>
      <c r="M32" s="15">
        <f>SUM(M22:M30)</f>
        <v>25797.568044</v>
      </c>
      <c r="N32" s="31"/>
      <c r="O32" s="31"/>
      <c r="P32" s="45"/>
      <c r="Q32" s="62">
        <f>SUM(Q22:Q30)</f>
        <v>568747.99711889401</v>
      </c>
      <c r="R32" s="46"/>
      <c r="S32" s="47"/>
    </row>
    <row r="36" spans="2:19" ht="16">
      <c r="B36" s="6">
        <v>44448</v>
      </c>
      <c r="C36" s="7">
        <v>2369</v>
      </c>
      <c r="D36" s="8" t="s">
        <v>35</v>
      </c>
      <c r="E36" s="7">
        <v>63340</v>
      </c>
      <c r="F36" s="9">
        <v>6.2300000000000001E-2</v>
      </c>
      <c r="G36" s="10">
        <f t="shared" ref="G36:G55" si="13">E36*(1-F36)</f>
        <v>59393.917999999998</v>
      </c>
      <c r="H36" s="11">
        <v>4.9299999999999997E-2</v>
      </c>
      <c r="I36" s="28">
        <v>5.6899999999999999E-2</v>
      </c>
      <c r="J36" s="29">
        <f t="shared" ref="J36:J55" si="14">G36*H36</f>
        <v>2928.1201573999997</v>
      </c>
      <c r="K36" s="26">
        <v>9356</v>
      </c>
      <c r="L36" s="30">
        <v>2.4500000000000001E-2</v>
      </c>
      <c r="M36" s="10">
        <f>G36*I36</f>
        <v>3379.5139341999998</v>
      </c>
      <c r="N36" s="31">
        <v>23.85</v>
      </c>
      <c r="O36" s="31">
        <v>0.38</v>
      </c>
      <c r="P36" s="45">
        <f>G36*H36*K36*L36/100</f>
        <v>6711.8955871954267</v>
      </c>
      <c r="Q36" s="62">
        <f t="shared" ref="Q36:Q45" si="15">M36*O36*N36*2.20462</f>
        <v>67524.280359149852</v>
      </c>
      <c r="R36" s="46">
        <v>7</v>
      </c>
      <c r="S36" s="51">
        <f t="shared" ref="S36:S55" si="16">P36+Q36</f>
        <v>74236.175946345276</v>
      </c>
    </row>
    <row r="37" spans="2:19" ht="16">
      <c r="B37" s="6">
        <v>44496</v>
      </c>
      <c r="C37" s="7">
        <v>3289</v>
      </c>
      <c r="D37" s="8" t="s">
        <v>36</v>
      </c>
      <c r="E37" s="7">
        <v>25380</v>
      </c>
      <c r="F37" s="9">
        <v>0.12809999999999999</v>
      </c>
      <c r="G37" s="10">
        <f t="shared" si="13"/>
        <v>22128.822</v>
      </c>
      <c r="H37" s="11">
        <v>0</v>
      </c>
      <c r="I37" s="28">
        <v>5.6300000000000003E-2</v>
      </c>
      <c r="J37" s="29">
        <f t="shared" si="14"/>
        <v>0</v>
      </c>
      <c r="K37" s="26">
        <v>0</v>
      </c>
      <c r="L37" s="30">
        <v>0</v>
      </c>
      <c r="M37" s="10">
        <f t="shared" ref="M37:M55" si="17">G37*I37</f>
        <v>1245.8526786</v>
      </c>
      <c r="N37" s="31">
        <v>27.1</v>
      </c>
      <c r="O37" s="31">
        <v>0.38</v>
      </c>
      <c r="P37" s="45">
        <f>G37*H37*K37*L37/100</f>
        <v>0</v>
      </c>
      <c r="Q37" s="62">
        <f t="shared" si="15"/>
        <v>28284.813579175268</v>
      </c>
      <c r="R37" s="46">
        <v>8</v>
      </c>
      <c r="S37" s="47">
        <f t="shared" si="16"/>
        <v>28284.813579175268</v>
      </c>
    </row>
    <row r="38" spans="2:19" ht="16">
      <c r="B38" s="6">
        <v>44480</v>
      </c>
      <c r="C38" s="7">
        <v>2967</v>
      </c>
      <c r="D38" s="8" t="s">
        <v>37</v>
      </c>
      <c r="E38" s="7">
        <v>67800</v>
      </c>
      <c r="F38" s="9">
        <v>8.3299999999999999E-2</v>
      </c>
      <c r="G38" s="10">
        <f t="shared" si="13"/>
        <v>62152.259999999995</v>
      </c>
      <c r="H38" s="11">
        <v>3.3399999999999999E-2</v>
      </c>
      <c r="I38" s="28">
        <v>5.5E-2</v>
      </c>
      <c r="J38" s="29">
        <f t="shared" si="14"/>
        <v>2075.8854839999999</v>
      </c>
      <c r="K38" s="26">
        <v>9525</v>
      </c>
      <c r="L38" s="30">
        <v>2.1999999999999999E-2</v>
      </c>
      <c r="M38" s="10">
        <f t="shared" si="17"/>
        <v>3418.3742999999999</v>
      </c>
      <c r="N38" s="31">
        <v>26.2</v>
      </c>
      <c r="O38" s="31">
        <v>0.38</v>
      </c>
      <c r="P38" s="45">
        <f>G38*H38*K38*L38/100</f>
        <v>4350.0180317219993</v>
      </c>
      <c r="Q38" s="62">
        <f t="shared" si="15"/>
        <v>75030.56997329228</v>
      </c>
      <c r="R38" s="46">
        <v>4</v>
      </c>
      <c r="S38" s="47">
        <f t="shared" si="16"/>
        <v>79380.588005014273</v>
      </c>
    </row>
    <row r="39" spans="2:19" ht="16">
      <c r="B39" s="6">
        <v>44468</v>
      </c>
      <c r="C39" s="7">
        <v>9157</v>
      </c>
      <c r="D39" s="8" t="s">
        <v>38</v>
      </c>
      <c r="E39" s="7">
        <v>20800</v>
      </c>
      <c r="F39" s="9">
        <v>7.3599999999999999E-2</v>
      </c>
      <c r="G39" s="10">
        <f t="shared" si="13"/>
        <v>19269.12</v>
      </c>
      <c r="H39" s="11">
        <v>0</v>
      </c>
      <c r="I39" s="28">
        <v>5.4199999999999998E-2</v>
      </c>
      <c r="J39" s="29">
        <f t="shared" si="14"/>
        <v>0</v>
      </c>
      <c r="K39" s="26">
        <v>0</v>
      </c>
      <c r="L39" s="30">
        <v>0</v>
      </c>
      <c r="M39" s="10">
        <f t="shared" si="17"/>
        <v>1044.3863039999999</v>
      </c>
      <c r="N39" s="31">
        <v>25.6</v>
      </c>
      <c r="O39" s="31">
        <v>0.38</v>
      </c>
      <c r="P39" s="45">
        <f>G39*H39*K39*L39/100</f>
        <v>0</v>
      </c>
      <c r="Q39" s="62">
        <f t="shared" si="15"/>
        <v>22398.476153326141</v>
      </c>
      <c r="R39" s="46">
        <v>0</v>
      </c>
      <c r="S39" s="47">
        <f t="shared" si="16"/>
        <v>22398.476153326141</v>
      </c>
    </row>
    <row r="40" spans="2:19" ht="16">
      <c r="B40" s="6">
        <v>44440</v>
      </c>
      <c r="C40" s="7">
        <v>5087</v>
      </c>
      <c r="D40" s="8" t="s">
        <v>39</v>
      </c>
      <c r="E40" s="7">
        <v>35120</v>
      </c>
      <c r="F40" s="9">
        <v>0.18429999999999999</v>
      </c>
      <c r="G40" s="12">
        <f t="shared" si="13"/>
        <v>28647.383999999998</v>
      </c>
      <c r="H40" s="11">
        <v>0</v>
      </c>
      <c r="I40" s="28">
        <v>5.2999999999999999E-2</v>
      </c>
      <c r="J40" s="29">
        <f t="shared" si="14"/>
        <v>0</v>
      </c>
      <c r="K40" s="26">
        <v>0</v>
      </c>
      <c r="L40" s="30">
        <v>0</v>
      </c>
      <c r="M40" s="10">
        <f t="shared" si="17"/>
        <v>1518.3113519999999</v>
      </c>
      <c r="N40" s="31">
        <v>23.4</v>
      </c>
      <c r="O40" s="31">
        <v>0.38</v>
      </c>
      <c r="P40" s="45">
        <f>J40*K40*L40/100</f>
        <v>0</v>
      </c>
      <c r="Q40" s="62">
        <f t="shared" si="15"/>
        <v>29764.187801748762</v>
      </c>
      <c r="R40" s="46">
        <v>0</v>
      </c>
      <c r="S40" s="47">
        <f t="shared" si="16"/>
        <v>29764.187801748762</v>
      </c>
    </row>
    <row r="41" spans="2:19" ht="16">
      <c r="B41" s="6">
        <v>44471</v>
      </c>
      <c r="C41" s="7">
        <v>2647</v>
      </c>
      <c r="D41" s="8" t="s">
        <v>40</v>
      </c>
      <c r="E41" s="7">
        <v>67220</v>
      </c>
      <c r="F41" s="9">
        <v>6.8199999999999997E-2</v>
      </c>
      <c r="G41" s="12">
        <f t="shared" si="13"/>
        <v>62635.595999999998</v>
      </c>
      <c r="H41" s="11">
        <v>3.09E-2</v>
      </c>
      <c r="I41" s="28">
        <v>5.2900000000000003E-2</v>
      </c>
      <c r="J41" s="29">
        <f t="shared" si="14"/>
        <v>1935.4399163999999</v>
      </c>
      <c r="K41" s="26">
        <v>9177</v>
      </c>
      <c r="L41" s="30">
        <v>2.1000000000000001E-2</v>
      </c>
      <c r="M41" s="10">
        <f t="shared" si="17"/>
        <v>3313.4230284</v>
      </c>
      <c r="N41" s="31">
        <v>25.85</v>
      </c>
      <c r="O41" s="31">
        <v>0.38</v>
      </c>
      <c r="P41" s="45">
        <f t="shared" ref="P41:P55" si="18">G41*H41*K41*L41/100</f>
        <v>3729.9217436885879</v>
      </c>
      <c r="Q41" s="62">
        <f t="shared" si="15"/>
        <v>71755.430322905871</v>
      </c>
      <c r="R41" s="46">
        <v>3</v>
      </c>
      <c r="S41" s="47">
        <f t="shared" si="16"/>
        <v>75485.352066594452</v>
      </c>
    </row>
    <row r="42" spans="2:19" ht="16">
      <c r="B42" s="6">
        <v>44477</v>
      </c>
      <c r="C42" s="7">
        <v>3290</v>
      </c>
      <c r="D42" s="8" t="s">
        <v>41</v>
      </c>
      <c r="E42" s="7">
        <v>72320</v>
      </c>
      <c r="F42" s="9">
        <v>0.1031</v>
      </c>
      <c r="G42" s="10">
        <f t="shared" si="13"/>
        <v>64863.808000000005</v>
      </c>
      <c r="H42" s="11">
        <v>4.2599999999999999E-2</v>
      </c>
      <c r="I42" s="28">
        <v>5.2600000000000001E-2</v>
      </c>
      <c r="J42" s="29">
        <f t="shared" si="14"/>
        <v>2763.1982207999999</v>
      </c>
      <c r="K42" s="26">
        <v>9245</v>
      </c>
      <c r="L42" s="30">
        <v>2.4500000000000001E-2</v>
      </c>
      <c r="M42" s="10">
        <f t="shared" si="17"/>
        <v>3411.8363008000001</v>
      </c>
      <c r="N42" s="31">
        <v>26.2</v>
      </c>
      <c r="O42" s="31">
        <v>0.38</v>
      </c>
      <c r="P42" s="45">
        <f t="shared" si="18"/>
        <v>6258.7130500675203</v>
      </c>
      <c r="Q42" s="62">
        <f t="shared" si="15"/>
        <v>74887.066142696291</v>
      </c>
      <c r="R42" s="46">
        <v>8</v>
      </c>
      <c r="S42" s="47">
        <f t="shared" si="16"/>
        <v>81145.779192763817</v>
      </c>
    </row>
    <row r="43" spans="2:19" ht="16">
      <c r="B43" s="6">
        <v>44481</v>
      </c>
      <c r="C43" s="7">
        <v>2957</v>
      </c>
      <c r="D43" s="8" t="s">
        <v>42</v>
      </c>
      <c r="E43" s="7">
        <v>70380</v>
      </c>
      <c r="F43" s="9">
        <v>9.11E-2</v>
      </c>
      <c r="G43" s="12">
        <f t="shared" si="13"/>
        <v>63968.382000000005</v>
      </c>
      <c r="H43" s="11">
        <v>0</v>
      </c>
      <c r="I43" s="28">
        <v>5.2600000000000001E-2</v>
      </c>
      <c r="J43" s="29">
        <f t="shared" si="14"/>
        <v>0</v>
      </c>
      <c r="K43" s="26">
        <v>9245</v>
      </c>
      <c r="L43" s="30">
        <v>2.4500000000000001E-2</v>
      </c>
      <c r="M43" s="10">
        <f t="shared" si="17"/>
        <v>3364.7368932000004</v>
      </c>
      <c r="N43" s="31">
        <v>26.2</v>
      </c>
      <c r="O43" s="31">
        <v>0.38</v>
      </c>
      <c r="P43" s="45">
        <f t="shared" si="18"/>
        <v>0</v>
      </c>
      <c r="Q43" s="62">
        <f t="shared" si="15"/>
        <v>73853.271979888421</v>
      </c>
      <c r="R43" s="46">
        <v>9</v>
      </c>
      <c r="S43" s="47">
        <f t="shared" si="16"/>
        <v>73853.271979888421</v>
      </c>
    </row>
    <row r="44" spans="2:19" ht="16">
      <c r="B44" s="6">
        <v>44488</v>
      </c>
      <c r="C44" s="7">
        <v>5795</v>
      </c>
      <c r="D44" s="8" t="s">
        <v>43</v>
      </c>
      <c r="E44" s="7">
        <v>72600</v>
      </c>
      <c r="F44" s="9">
        <v>6.0499999999999998E-2</v>
      </c>
      <c r="G44" s="10">
        <f t="shared" si="13"/>
        <v>68207.7</v>
      </c>
      <c r="H44" s="11">
        <v>3.8300000000000001E-2</v>
      </c>
      <c r="I44" s="28">
        <v>5.16E-2</v>
      </c>
      <c r="J44" s="29">
        <f t="shared" si="14"/>
        <v>2612.35491</v>
      </c>
      <c r="K44" s="26">
        <v>10652</v>
      </c>
      <c r="L44" s="30">
        <v>2.5000000000000001E-2</v>
      </c>
      <c r="M44" s="10">
        <f t="shared" si="17"/>
        <v>3519.5173199999999</v>
      </c>
      <c r="N44" s="31">
        <v>26.6</v>
      </c>
      <c r="O44" s="31">
        <v>0.38</v>
      </c>
      <c r="P44" s="45">
        <f t="shared" si="18"/>
        <v>6956.7011253300007</v>
      </c>
      <c r="Q44" s="62">
        <f t="shared" si="15"/>
        <v>78429.97615377797</v>
      </c>
      <c r="R44" s="46">
        <v>0</v>
      </c>
      <c r="S44" s="47">
        <f t="shared" si="16"/>
        <v>85386.677279107971</v>
      </c>
    </row>
    <row r="45" spans="2:19" ht="16">
      <c r="B45" s="6">
        <v>44477</v>
      </c>
      <c r="C45" s="7">
        <v>2114</v>
      </c>
      <c r="D45" s="8" t="s">
        <v>44</v>
      </c>
      <c r="E45" s="7">
        <v>45240</v>
      </c>
      <c r="F45" s="9">
        <v>0.15079999999999999</v>
      </c>
      <c r="G45" s="10">
        <f t="shared" si="13"/>
        <v>38417.807999999997</v>
      </c>
      <c r="H45" s="11">
        <v>5.7599999999999998E-2</v>
      </c>
      <c r="I45" s="28">
        <v>5.1400000000000001E-2</v>
      </c>
      <c r="J45" s="29">
        <f t="shared" si="14"/>
        <v>2212.8657407999999</v>
      </c>
      <c r="K45" s="26">
        <v>9246</v>
      </c>
      <c r="L45" s="30">
        <v>2.75E-2</v>
      </c>
      <c r="M45" s="10">
        <f t="shared" si="17"/>
        <v>1974.6753311999998</v>
      </c>
      <c r="N45" s="31">
        <v>26.2</v>
      </c>
      <c r="O45" s="31">
        <v>0.38</v>
      </c>
      <c r="P45" s="45">
        <f t="shared" si="18"/>
        <v>5626.5430758451203</v>
      </c>
      <c r="Q45" s="62">
        <f t="shared" si="15"/>
        <v>43342.537302639947</v>
      </c>
      <c r="R45" s="46">
        <v>12</v>
      </c>
      <c r="S45" s="47">
        <f t="shared" si="16"/>
        <v>48969.080378485065</v>
      </c>
    </row>
    <row r="46" spans="2:19" ht="16">
      <c r="B46" s="6">
        <v>44447</v>
      </c>
      <c r="C46" s="7">
        <v>3295</v>
      </c>
      <c r="D46" s="8" t="s">
        <v>45</v>
      </c>
      <c r="E46" s="7">
        <v>27460</v>
      </c>
      <c r="F46" s="9">
        <v>0.14369999999999999</v>
      </c>
      <c r="G46" s="10">
        <f t="shared" si="13"/>
        <v>23513.998000000003</v>
      </c>
      <c r="H46" s="11">
        <v>3.5900000000000001E-2</v>
      </c>
      <c r="I46" s="28">
        <v>0.05</v>
      </c>
      <c r="J46" s="29">
        <f t="shared" si="14"/>
        <v>844.15252820000012</v>
      </c>
      <c r="K46" s="26">
        <v>9255</v>
      </c>
      <c r="L46" s="30">
        <v>2.1499999999999998E-2</v>
      </c>
      <c r="M46" s="10">
        <f t="shared" si="17"/>
        <v>1175.6999000000003</v>
      </c>
      <c r="N46" s="41">
        <v>23.7</v>
      </c>
      <c r="O46" s="31">
        <v>0.38</v>
      </c>
      <c r="P46" s="45">
        <f t="shared" si="18"/>
        <v>1679.715804425565</v>
      </c>
      <c r="Q46" s="62">
        <v>23045</v>
      </c>
      <c r="R46" s="46">
        <f>Q46*0.8</f>
        <v>18436</v>
      </c>
      <c r="S46" s="47">
        <f t="shared" si="16"/>
        <v>24724.715804425567</v>
      </c>
    </row>
    <row r="47" spans="2:19" ht="16">
      <c r="B47" s="6">
        <v>44453</v>
      </c>
      <c r="C47" s="7">
        <v>3265</v>
      </c>
      <c r="D47" s="8" t="s">
        <v>46</v>
      </c>
      <c r="E47" s="7">
        <v>61700</v>
      </c>
      <c r="F47" s="9">
        <v>2.5499999999999998E-2</v>
      </c>
      <c r="G47" s="10">
        <f t="shared" si="13"/>
        <v>60126.65</v>
      </c>
      <c r="H47" s="11">
        <v>0</v>
      </c>
      <c r="I47" s="28">
        <v>4.87E-2</v>
      </c>
      <c r="J47" s="29">
        <f t="shared" si="14"/>
        <v>0</v>
      </c>
      <c r="K47" s="26">
        <v>0</v>
      </c>
      <c r="L47" s="30">
        <v>0</v>
      </c>
      <c r="M47" s="10">
        <f t="shared" si="17"/>
        <v>2928.1678550000001</v>
      </c>
      <c r="N47" s="31">
        <v>24</v>
      </c>
      <c r="O47" s="31">
        <v>0.38</v>
      </c>
      <c r="P47" s="45">
        <f t="shared" si="18"/>
        <v>0</v>
      </c>
      <c r="Q47" s="62">
        <f t="shared" ref="Q47:Q55" si="19">M47*O47*N47*2.20462</f>
        <v>58874.136438389716</v>
      </c>
      <c r="R47" s="46">
        <v>0</v>
      </c>
      <c r="S47" s="47">
        <f t="shared" si="16"/>
        <v>58874.136438389716</v>
      </c>
    </row>
    <row r="48" spans="2:19" ht="16">
      <c r="B48" s="6">
        <v>44447</v>
      </c>
      <c r="C48" s="7">
        <v>3353</v>
      </c>
      <c r="D48" s="8" t="s">
        <v>47</v>
      </c>
      <c r="E48" s="7">
        <v>60160</v>
      </c>
      <c r="F48" s="9">
        <v>8.6999999999999994E-2</v>
      </c>
      <c r="G48" s="10">
        <f t="shared" si="13"/>
        <v>54926.080000000002</v>
      </c>
      <c r="H48" s="11">
        <v>3.4799999999999998E-2</v>
      </c>
      <c r="I48" s="28">
        <v>4.87E-2</v>
      </c>
      <c r="J48" s="29">
        <f t="shared" si="14"/>
        <v>1911.427584</v>
      </c>
      <c r="K48" s="26">
        <v>9256</v>
      </c>
      <c r="L48" s="30">
        <v>2.1499999999999998E-2</v>
      </c>
      <c r="M48" s="10">
        <f t="shared" si="17"/>
        <v>2674.9000960000003</v>
      </c>
      <c r="N48" s="31">
        <v>23.7</v>
      </c>
      <c r="O48" s="31">
        <v>0.38</v>
      </c>
      <c r="P48" s="45">
        <f t="shared" si="18"/>
        <v>3803.8173492633591</v>
      </c>
      <c r="Q48" s="62">
        <f t="shared" si="19"/>
        <v>53109.627076289544</v>
      </c>
      <c r="R48" s="46">
        <v>5</v>
      </c>
      <c r="S48" s="47">
        <f t="shared" si="16"/>
        <v>56913.444425552902</v>
      </c>
    </row>
    <row r="49" spans="1:19" ht="16">
      <c r="B49" s="6">
        <v>44481</v>
      </c>
      <c r="C49" s="7">
        <v>3263</v>
      </c>
      <c r="D49" s="8" t="s">
        <v>48</v>
      </c>
      <c r="E49" s="7">
        <v>64380</v>
      </c>
      <c r="F49" s="9">
        <v>5.5E-2</v>
      </c>
      <c r="G49" s="10">
        <f t="shared" si="13"/>
        <v>60839.1</v>
      </c>
      <c r="H49" s="11">
        <v>0</v>
      </c>
      <c r="I49" s="28">
        <v>4.82E-2</v>
      </c>
      <c r="J49" s="29">
        <f t="shared" si="14"/>
        <v>0</v>
      </c>
      <c r="K49" s="26">
        <v>0</v>
      </c>
      <c r="L49" s="30">
        <v>0</v>
      </c>
      <c r="M49" s="10">
        <f t="shared" si="17"/>
        <v>2932.4446199999998</v>
      </c>
      <c r="N49" s="31">
        <v>26.2</v>
      </c>
      <c r="O49" s="31">
        <v>0.38</v>
      </c>
      <c r="P49" s="45">
        <f t="shared" si="18"/>
        <v>0</v>
      </c>
      <c r="Q49" s="62">
        <f t="shared" si="19"/>
        <v>64364.803834885635</v>
      </c>
      <c r="R49" s="46">
        <v>7</v>
      </c>
      <c r="S49" s="47">
        <f t="shared" si="16"/>
        <v>64364.803834885635</v>
      </c>
    </row>
    <row r="50" spans="1:19" ht="16">
      <c r="B50" s="6">
        <v>44488</v>
      </c>
      <c r="C50" s="7">
        <v>1722</v>
      </c>
      <c r="D50" s="8" t="s">
        <v>49</v>
      </c>
      <c r="E50" s="7">
        <v>74760</v>
      </c>
      <c r="F50" s="9">
        <v>7.0499999999999993E-2</v>
      </c>
      <c r="G50" s="10">
        <f t="shared" si="13"/>
        <v>69489.42</v>
      </c>
      <c r="H50" s="11">
        <v>3.32E-2</v>
      </c>
      <c r="I50" s="28">
        <v>4.8000000000000001E-2</v>
      </c>
      <c r="J50" s="29">
        <f t="shared" si="14"/>
        <v>2307.0487440000002</v>
      </c>
      <c r="K50" s="26">
        <v>10652</v>
      </c>
      <c r="L50" s="30">
        <v>2.5000000000000001E-2</v>
      </c>
      <c r="M50" s="10">
        <f t="shared" si="17"/>
        <v>3335.4921599999998</v>
      </c>
      <c r="N50" s="31">
        <v>26.6</v>
      </c>
      <c r="O50" s="31">
        <v>0.38</v>
      </c>
      <c r="P50" s="45">
        <f t="shared" si="18"/>
        <v>6143.6708052720014</v>
      </c>
      <c r="Q50" s="62">
        <f t="shared" si="19"/>
        <v>74329.104472176157</v>
      </c>
      <c r="R50" s="46">
        <v>0</v>
      </c>
      <c r="S50" s="47">
        <f t="shared" si="16"/>
        <v>80472.775277448163</v>
      </c>
    </row>
    <row r="51" spans="1:19" ht="16">
      <c r="B51" s="6">
        <v>44490</v>
      </c>
      <c r="C51" s="7">
        <v>9083</v>
      </c>
      <c r="D51" s="8" t="s">
        <v>50</v>
      </c>
      <c r="E51" s="7">
        <v>52920</v>
      </c>
      <c r="F51" s="9">
        <v>0.11700000000000001</v>
      </c>
      <c r="G51" s="10">
        <f t="shared" si="13"/>
        <v>46728.36</v>
      </c>
      <c r="H51" s="11">
        <v>3.73E-2</v>
      </c>
      <c r="I51" s="28">
        <v>4.7800000000000002E-2</v>
      </c>
      <c r="J51" s="29">
        <f t="shared" si="14"/>
        <v>1742.9678280000001</v>
      </c>
      <c r="K51" s="26">
        <v>10050</v>
      </c>
      <c r="L51" s="30">
        <v>2.35E-2</v>
      </c>
      <c r="M51" s="10">
        <f t="shared" si="17"/>
        <v>2233.6156080000001</v>
      </c>
      <c r="N51" s="31">
        <v>26.8</v>
      </c>
      <c r="O51" s="31">
        <v>0.38</v>
      </c>
      <c r="P51" s="45">
        <f t="shared" si="18"/>
        <v>4116.4542677789996</v>
      </c>
      <c r="Q51" s="62">
        <f t="shared" si="19"/>
        <v>50148.802767164045</v>
      </c>
      <c r="R51" s="46">
        <v>27</v>
      </c>
      <c r="S51" s="47">
        <f t="shared" si="16"/>
        <v>54265.257034943046</v>
      </c>
    </row>
    <row r="52" spans="1:19" ht="16">
      <c r="B52" s="6">
        <v>44454</v>
      </c>
      <c r="C52" s="7">
        <v>9082</v>
      </c>
      <c r="D52" s="8" t="s">
        <v>51</v>
      </c>
      <c r="E52" s="7">
        <v>67080</v>
      </c>
      <c r="F52" s="9">
        <v>7.7200000000000005E-2</v>
      </c>
      <c r="G52" s="10">
        <f t="shared" si="13"/>
        <v>61901.423999999999</v>
      </c>
      <c r="H52" s="11">
        <v>3.0300000000000001E-2</v>
      </c>
      <c r="I52" s="28">
        <v>4.6199999999999998E-2</v>
      </c>
      <c r="J52" s="29">
        <f t="shared" si="14"/>
        <v>1875.6131472</v>
      </c>
      <c r="K52" s="26">
        <v>9488</v>
      </c>
      <c r="L52" s="30">
        <v>2.1999999999999999E-2</v>
      </c>
      <c r="M52" s="10">
        <f t="shared" si="17"/>
        <v>2859.8457887999998</v>
      </c>
      <c r="N52" s="31">
        <v>24</v>
      </c>
      <c r="O52" s="31">
        <v>0.38</v>
      </c>
      <c r="P52" s="45">
        <f t="shared" si="18"/>
        <v>3915.0798589393917</v>
      </c>
      <c r="Q52" s="62">
        <f t="shared" si="19"/>
        <v>57500.443792886799</v>
      </c>
      <c r="R52" s="46">
        <v>0</v>
      </c>
      <c r="S52" s="47">
        <f t="shared" si="16"/>
        <v>61415.523651826188</v>
      </c>
    </row>
    <row r="53" spans="1:19" ht="16">
      <c r="B53" s="6">
        <v>44448</v>
      </c>
      <c r="C53" s="7">
        <v>2678</v>
      </c>
      <c r="D53" s="8" t="s">
        <v>52</v>
      </c>
      <c r="E53" s="7">
        <v>65160</v>
      </c>
      <c r="F53" s="9">
        <v>0.1018</v>
      </c>
      <c r="G53" s="10">
        <f t="shared" si="13"/>
        <v>58526.712</v>
      </c>
      <c r="H53" s="11">
        <v>5.5199999999999999E-2</v>
      </c>
      <c r="I53" s="28">
        <v>4.6100000000000002E-2</v>
      </c>
      <c r="J53" s="29">
        <f t="shared" si="14"/>
        <v>3230.6745023999997</v>
      </c>
      <c r="K53" s="26">
        <v>9356</v>
      </c>
      <c r="L53" s="30">
        <v>2.75E-2</v>
      </c>
      <c r="M53" s="10">
        <f t="shared" si="17"/>
        <v>2698.0814232000002</v>
      </c>
      <c r="N53" s="31">
        <v>23.85</v>
      </c>
      <c r="O53" s="31">
        <v>0.38</v>
      </c>
      <c r="P53" s="45">
        <f t="shared" si="18"/>
        <v>8312.20242722496</v>
      </c>
      <c r="Q53" s="62">
        <f t="shared" si="19"/>
        <v>53908.93779377122</v>
      </c>
      <c r="R53" s="46">
        <v>6</v>
      </c>
      <c r="S53" s="47">
        <f t="shared" si="16"/>
        <v>62221.140220996182</v>
      </c>
    </row>
    <row r="54" spans="1:19" ht="16">
      <c r="B54" s="6">
        <v>44489</v>
      </c>
      <c r="C54" s="7">
        <v>3871</v>
      </c>
      <c r="D54" s="8" t="s">
        <v>53</v>
      </c>
      <c r="E54" s="7">
        <v>65560</v>
      </c>
      <c r="F54" s="9">
        <v>6.7699999999999996E-2</v>
      </c>
      <c r="G54" s="10">
        <f t="shared" si="13"/>
        <v>61121.588000000003</v>
      </c>
      <c r="H54" s="11">
        <v>0</v>
      </c>
      <c r="I54" s="28">
        <v>4.5699999999999998E-2</v>
      </c>
      <c r="J54" s="29">
        <f t="shared" si="14"/>
        <v>0</v>
      </c>
      <c r="K54" s="26">
        <v>0</v>
      </c>
      <c r="L54" s="30">
        <v>0</v>
      </c>
      <c r="M54" s="10">
        <f t="shared" si="17"/>
        <v>2793.2565715999999</v>
      </c>
      <c r="N54" s="31">
        <v>26.6</v>
      </c>
      <c r="O54" s="31">
        <v>0.38</v>
      </c>
      <c r="P54" s="45">
        <f t="shared" si="18"/>
        <v>0</v>
      </c>
      <c r="Q54" s="62">
        <f t="shared" si="19"/>
        <v>62245.76451351904</v>
      </c>
      <c r="R54" s="46">
        <v>0</v>
      </c>
      <c r="S54" s="47">
        <f t="shared" si="16"/>
        <v>62245.76451351904</v>
      </c>
    </row>
    <row r="55" spans="1:19" ht="16">
      <c r="B55" s="6">
        <v>44488</v>
      </c>
      <c r="C55" s="7">
        <v>766</v>
      </c>
      <c r="D55" s="8" t="s">
        <v>54</v>
      </c>
      <c r="E55" s="7">
        <v>76540</v>
      </c>
      <c r="F55" s="9">
        <v>7.6700000000000004E-2</v>
      </c>
      <c r="G55" s="12">
        <f t="shared" si="13"/>
        <v>70669.381999999998</v>
      </c>
      <c r="H55" s="11">
        <v>4.0800000000000003E-2</v>
      </c>
      <c r="I55" s="28">
        <v>4.5699999999999998E-2</v>
      </c>
      <c r="J55" s="29">
        <f t="shared" si="14"/>
        <v>2883.3107856000001</v>
      </c>
      <c r="K55" s="26">
        <v>10652</v>
      </c>
      <c r="L55" s="30">
        <v>2.8000000000000001E-2</v>
      </c>
      <c r="M55" s="10">
        <f t="shared" si="17"/>
        <v>3229.5907573999998</v>
      </c>
      <c r="N55" s="31">
        <v>26.6</v>
      </c>
      <c r="O55" s="31">
        <v>0.38</v>
      </c>
      <c r="P55" s="45">
        <f t="shared" si="18"/>
        <v>8599.6474166991375</v>
      </c>
      <c r="Q55" s="62">
        <f t="shared" si="19"/>
        <v>71969.165956354438</v>
      </c>
      <c r="R55" s="46">
        <v>0</v>
      </c>
      <c r="S55" s="47">
        <f t="shared" si="16"/>
        <v>80568.813373053577</v>
      </c>
    </row>
    <row r="56" spans="1:19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63"/>
      <c r="R56" s="13"/>
      <c r="S56" s="13"/>
    </row>
    <row r="57" spans="1:19" ht="16">
      <c r="A57" s="14" t="s">
        <v>55</v>
      </c>
      <c r="B57" s="13"/>
      <c r="C57" s="13"/>
      <c r="D57" s="13"/>
      <c r="E57" s="13"/>
      <c r="F57" s="13"/>
      <c r="G57" s="24">
        <f>SUM(G36:G56)</f>
        <v>1057527.5119999999</v>
      </c>
      <c r="H57" s="13"/>
      <c r="I57" s="42">
        <f>M57/G57</f>
        <v>5.0165808095212948E-2</v>
      </c>
      <c r="J57" s="13"/>
      <c r="K57" s="13"/>
      <c r="L57" s="13"/>
      <c r="M57" s="24">
        <f>SUM(M36:M56)</f>
        <v>53051.7222224</v>
      </c>
      <c r="N57" s="13"/>
      <c r="O57" s="13"/>
      <c r="P57" s="13"/>
      <c r="Q57" s="62">
        <f>SUM(Q36:Q55)</f>
        <v>1134766.3964140376</v>
      </c>
      <c r="R57" s="13"/>
      <c r="S57" s="13"/>
    </row>
    <row r="58" spans="1:19">
      <c r="G58" s="25"/>
      <c r="I58" s="43"/>
      <c r="M58" s="25"/>
    </row>
    <row r="61" spans="1:19" ht="16">
      <c r="B61" s="6">
        <v>44489</v>
      </c>
      <c r="C61" s="7">
        <v>3888</v>
      </c>
      <c r="D61" s="8" t="s">
        <v>56</v>
      </c>
      <c r="E61" s="7">
        <v>61660</v>
      </c>
      <c r="F61" s="9">
        <v>6.5600000000000006E-2</v>
      </c>
      <c r="G61" s="10">
        <f t="shared" ref="G61:G92" si="20">E61*(1-F61)</f>
        <v>57615.103999999999</v>
      </c>
      <c r="H61" s="11">
        <v>0</v>
      </c>
      <c r="I61" s="28">
        <v>4.5199999999999997E-2</v>
      </c>
      <c r="J61" s="29">
        <f t="shared" ref="J61:J84" si="21">G61*H61</f>
        <v>0</v>
      </c>
      <c r="K61" s="26">
        <v>0</v>
      </c>
      <c r="L61" s="30">
        <v>0</v>
      </c>
      <c r="M61" s="10">
        <f>G61*I61</f>
        <v>2604.2027008</v>
      </c>
      <c r="N61" s="31">
        <v>26.6</v>
      </c>
      <c r="O61" s="31">
        <v>0.36</v>
      </c>
      <c r="P61" s="45">
        <f t="shared" ref="P61:P92" si="22">G61*H61*K61*L61/100</f>
        <v>0</v>
      </c>
      <c r="Q61" s="62">
        <f t="shared" ref="Q61:Q92" si="23">M61*O61*N61*2.20462</f>
        <v>54978.471982484174</v>
      </c>
      <c r="R61" s="46">
        <v>0</v>
      </c>
      <c r="S61" s="47">
        <f t="shared" ref="S61:S92" si="24">P61+Q61</f>
        <v>54978.471982484174</v>
      </c>
    </row>
    <row r="62" spans="1:19" ht="16">
      <c r="B62" s="6">
        <v>44490</v>
      </c>
      <c r="C62" s="7">
        <v>2958</v>
      </c>
      <c r="D62" s="8" t="s">
        <v>57</v>
      </c>
      <c r="E62" s="7">
        <v>71660</v>
      </c>
      <c r="F62" s="9">
        <v>9.69E-2</v>
      </c>
      <c r="G62" s="10">
        <f t="shared" si="20"/>
        <v>64716.146000000001</v>
      </c>
      <c r="H62" s="11">
        <v>0</v>
      </c>
      <c r="I62" s="28">
        <v>4.48E-2</v>
      </c>
      <c r="J62" s="29">
        <f t="shared" si="21"/>
        <v>0</v>
      </c>
      <c r="K62" s="26">
        <v>9245</v>
      </c>
      <c r="L62" s="30">
        <v>2.4500000000000001E-2</v>
      </c>
      <c r="M62" s="10">
        <f t="shared" ref="M62:M92" si="25">G62*I62</f>
        <v>2899.2833408000001</v>
      </c>
      <c r="N62" s="31">
        <v>26.8</v>
      </c>
      <c r="O62" s="31">
        <v>0.36</v>
      </c>
      <c r="P62" s="45">
        <f t="shared" si="22"/>
        <v>0</v>
      </c>
      <c r="Q62" s="62">
        <f t="shared" si="23"/>
        <v>61668.260438289297</v>
      </c>
      <c r="R62" s="46">
        <v>10</v>
      </c>
      <c r="S62" s="47">
        <f t="shared" si="24"/>
        <v>61668.260438289297</v>
      </c>
    </row>
    <row r="63" spans="1:19" ht="16">
      <c r="B63" s="6">
        <v>44454</v>
      </c>
      <c r="C63" s="7">
        <v>3551</v>
      </c>
      <c r="D63" s="8" t="s">
        <v>58</v>
      </c>
      <c r="E63" s="7">
        <v>24400</v>
      </c>
      <c r="F63" s="9">
        <v>7.9699999999999993E-2</v>
      </c>
      <c r="G63" s="10">
        <f t="shared" si="20"/>
        <v>22455.32</v>
      </c>
      <c r="H63" s="11">
        <v>0</v>
      </c>
      <c r="I63" s="28">
        <v>4.4600000000000001E-2</v>
      </c>
      <c r="J63" s="29">
        <f t="shared" si="21"/>
        <v>0</v>
      </c>
      <c r="K63" s="26">
        <v>0</v>
      </c>
      <c r="L63" s="30">
        <v>0</v>
      </c>
      <c r="M63" s="10">
        <f t="shared" si="25"/>
        <v>1001.5072720000001</v>
      </c>
      <c r="N63" s="31">
        <v>24</v>
      </c>
      <c r="O63" s="31">
        <v>0.36</v>
      </c>
      <c r="P63" s="45">
        <f t="shared" si="22"/>
        <v>0</v>
      </c>
      <c r="Q63" s="62">
        <f t="shared" si="23"/>
        <v>19076.627191650969</v>
      </c>
      <c r="R63" s="46">
        <f>Q63*0.8</f>
        <v>15261.301753320775</v>
      </c>
      <c r="S63" s="47">
        <f t="shared" si="24"/>
        <v>19076.627191650969</v>
      </c>
    </row>
    <row r="64" spans="1:19" ht="16">
      <c r="B64" s="6">
        <v>44469</v>
      </c>
      <c r="C64" s="7">
        <v>2947</v>
      </c>
      <c r="D64" s="8" t="s">
        <v>59</v>
      </c>
      <c r="E64" s="7">
        <v>73020</v>
      </c>
      <c r="F64" s="9">
        <v>7.6499999999999999E-2</v>
      </c>
      <c r="G64" s="10">
        <f t="shared" si="20"/>
        <v>67433.97</v>
      </c>
      <c r="H64" s="11">
        <v>0</v>
      </c>
      <c r="I64" s="28">
        <v>4.4600000000000001E-2</v>
      </c>
      <c r="J64" s="29">
        <f t="shared" si="21"/>
        <v>0</v>
      </c>
      <c r="K64" s="26">
        <v>0</v>
      </c>
      <c r="L64" s="30">
        <v>0</v>
      </c>
      <c r="M64" s="10">
        <f t="shared" si="25"/>
        <v>3007.5550619999999</v>
      </c>
      <c r="N64" s="31">
        <v>25.75</v>
      </c>
      <c r="O64" s="31">
        <v>0.36</v>
      </c>
      <c r="P64" s="45">
        <f t="shared" si="22"/>
        <v>0</v>
      </c>
      <c r="Q64" s="62">
        <f t="shared" si="23"/>
        <v>61464.883698090285</v>
      </c>
      <c r="R64" s="46">
        <v>5</v>
      </c>
      <c r="S64" s="47">
        <f t="shared" si="24"/>
        <v>61464.883698090285</v>
      </c>
    </row>
    <row r="65" spans="2:19" ht="16">
      <c r="B65" s="6">
        <v>44489</v>
      </c>
      <c r="C65" s="7">
        <v>256</v>
      </c>
      <c r="D65" s="8" t="s">
        <v>60</v>
      </c>
      <c r="E65" s="7">
        <v>69780</v>
      </c>
      <c r="F65" s="9">
        <v>7.51E-2</v>
      </c>
      <c r="G65" s="10">
        <f t="shared" si="20"/>
        <v>64539.522000000004</v>
      </c>
      <c r="H65" s="11">
        <v>0</v>
      </c>
      <c r="I65" s="28">
        <v>4.4299999999999999E-2</v>
      </c>
      <c r="J65" s="29">
        <f t="shared" si="21"/>
        <v>0</v>
      </c>
      <c r="K65" s="26">
        <v>0</v>
      </c>
      <c r="L65" s="30">
        <v>0</v>
      </c>
      <c r="M65" s="10">
        <f t="shared" si="25"/>
        <v>2859.1008246000001</v>
      </c>
      <c r="N65" s="31">
        <v>26.6</v>
      </c>
      <c r="O65" s="31">
        <v>0.36</v>
      </c>
      <c r="P65" s="45">
        <f t="shared" si="22"/>
        <v>0</v>
      </c>
      <c r="Q65" s="62">
        <f t="shared" si="23"/>
        <v>60359.738714686355</v>
      </c>
      <c r="R65" s="46">
        <v>0</v>
      </c>
      <c r="S65" s="47">
        <f t="shared" si="24"/>
        <v>60359.738714686355</v>
      </c>
    </row>
    <row r="66" spans="2:19" ht="16">
      <c r="B66" s="6">
        <v>44449</v>
      </c>
      <c r="C66" s="7">
        <v>2680</v>
      </c>
      <c r="D66" s="8" t="s">
        <v>61</v>
      </c>
      <c r="E66" s="7">
        <v>69400</v>
      </c>
      <c r="F66" s="9">
        <v>9.1399999999999995E-2</v>
      </c>
      <c r="G66" s="10">
        <f t="shared" si="20"/>
        <v>63056.84</v>
      </c>
      <c r="H66" s="11">
        <v>0</v>
      </c>
      <c r="I66" s="28">
        <v>4.3700000000000003E-2</v>
      </c>
      <c r="J66" s="29">
        <f t="shared" si="21"/>
        <v>0</v>
      </c>
      <c r="K66" s="26">
        <v>0</v>
      </c>
      <c r="L66" s="30">
        <v>0</v>
      </c>
      <c r="M66" s="10">
        <f t="shared" si="25"/>
        <v>2755.5839080000001</v>
      </c>
      <c r="N66" s="31">
        <v>24</v>
      </c>
      <c r="O66" s="31">
        <v>0.36</v>
      </c>
      <c r="P66" s="45">
        <f t="shared" si="22"/>
        <v>0</v>
      </c>
      <c r="Q66" s="62">
        <f t="shared" si="23"/>
        <v>52488.133015002852</v>
      </c>
      <c r="R66" s="46">
        <v>2</v>
      </c>
      <c r="S66" s="47">
        <f t="shared" si="24"/>
        <v>52488.133015002852</v>
      </c>
    </row>
    <row r="67" spans="2:19" ht="16">
      <c r="B67" s="6">
        <v>44455</v>
      </c>
      <c r="C67" s="7">
        <v>9778</v>
      </c>
      <c r="D67" s="8" t="s">
        <v>62</v>
      </c>
      <c r="E67" s="7">
        <v>87660</v>
      </c>
      <c r="F67" s="9">
        <v>7.2700000000000001E-2</v>
      </c>
      <c r="G67" s="10">
        <f t="shared" si="20"/>
        <v>81287.118000000002</v>
      </c>
      <c r="H67" s="11">
        <v>0</v>
      </c>
      <c r="I67" s="28">
        <v>4.36E-2</v>
      </c>
      <c r="J67" s="29">
        <f t="shared" si="21"/>
        <v>0</v>
      </c>
      <c r="K67" s="26">
        <v>0</v>
      </c>
      <c r="L67" s="30">
        <v>0</v>
      </c>
      <c r="M67" s="10">
        <f t="shared" si="25"/>
        <v>3544.1183448000002</v>
      </c>
      <c r="N67" s="31">
        <v>24.25</v>
      </c>
      <c r="O67" s="31">
        <v>0.36</v>
      </c>
      <c r="P67" s="45">
        <f t="shared" si="22"/>
        <v>0</v>
      </c>
      <c r="Q67" s="62">
        <f t="shared" si="23"/>
        <v>68211.280437782261</v>
      </c>
      <c r="R67" s="46">
        <v>0</v>
      </c>
      <c r="S67" s="47">
        <f t="shared" si="24"/>
        <v>68211.280437782261</v>
      </c>
    </row>
    <row r="68" spans="2:19" ht="16">
      <c r="B68" s="6">
        <v>44488</v>
      </c>
      <c r="C68" s="7">
        <v>99</v>
      </c>
      <c r="D68" s="8" t="s">
        <v>63</v>
      </c>
      <c r="E68" s="7">
        <v>70260</v>
      </c>
      <c r="F68" s="9">
        <v>6.5199999999999994E-2</v>
      </c>
      <c r="G68" s="10">
        <f t="shared" si="20"/>
        <v>65679.047999999995</v>
      </c>
      <c r="H68" s="11">
        <v>3.27E-2</v>
      </c>
      <c r="I68" s="28">
        <v>4.36E-2</v>
      </c>
      <c r="J68" s="29">
        <f t="shared" si="21"/>
        <v>2147.7048695999997</v>
      </c>
      <c r="K68" s="26">
        <v>10652</v>
      </c>
      <c r="L68" s="30">
        <v>2.5000000000000001E-2</v>
      </c>
      <c r="M68" s="10">
        <f t="shared" si="25"/>
        <v>2863.6064927999996</v>
      </c>
      <c r="N68" s="31">
        <v>26.6</v>
      </c>
      <c r="O68" s="31">
        <v>0.36</v>
      </c>
      <c r="P68" s="45">
        <f t="shared" si="22"/>
        <v>5719.3380677447994</v>
      </c>
      <c r="Q68" s="62">
        <f t="shared" si="23"/>
        <v>60454.859863596896</v>
      </c>
      <c r="R68" s="46">
        <v>0</v>
      </c>
      <c r="S68" s="47">
        <f t="shared" si="24"/>
        <v>66174.197931341696</v>
      </c>
    </row>
    <row r="69" spans="2:19" ht="16">
      <c r="B69" s="6">
        <v>44488</v>
      </c>
      <c r="C69" s="7">
        <v>198</v>
      </c>
      <c r="D69" s="8" t="s">
        <v>64</v>
      </c>
      <c r="E69" s="7">
        <v>27820</v>
      </c>
      <c r="F69" s="9">
        <v>6.7500000000000004E-2</v>
      </c>
      <c r="G69" s="10">
        <f t="shared" si="20"/>
        <v>25942.15</v>
      </c>
      <c r="H69" s="11">
        <v>3.9199999999999999E-2</v>
      </c>
      <c r="I69" s="28">
        <v>4.3400000000000001E-2</v>
      </c>
      <c r="J69" s="29">
        <f t="shared" si="21"/>
        <v>1016.93228</v>
      </c>
      <c r="K69" s="26">
        <v>10652</v>
      </c>
      <c r="L69" s="30">
        <v>2.5000000000000001E-2</v>
      </c>
      <c r="M69" s="10">
        <f t="shared" si="25"/>
        <v>1125.88931</v>
      </c>
      <c r="N69" s="31">
        <v>26.6</v>
      </c>
      <c r="O69" s="31">
        <v>0.36</v>
      </c>
      <c r="P69" s="45">
        <f t="shared" si="22"/>
        <v>2708.0906616400002</v>
      </c>
      <c r="Q69" s="62">
        <f t="shared" si="23"/>
        <v>23769.145875702423</v>
      </c>
      <c r="R69" s="46">
        <v>1</v>
      </c>
      <c r="S69" s="47">
        <f t="shared" si="24"/>
        <v>26477.236537342422</v>
      </c>
    </row>
    <row r="70" spans="2:19" ht="16">
      <c r="B70" s="6">
        <v>44455</v>
      </c>
      <c r="C70" s="7">
        <v>5965</v>
      </c>
      <c r="D70" s="8" t="s">
        <v>65</v>
      </c>
      <c r="E70" s="7">
        <v>46160</v>
      </c>
      <c r="F70" s="9">
        <v>7.4399999999999994E-2</v>
      </c>
      <c r="G70" s="10">
        <f t="shared" si="20"/>
        <v>42725.695999999996</v>
      </c>
      <c r="H70" s="11">
        <v>0</v>
      </c>
      <c r="I70" s="28">
        <v>4.3299999999999998E-2</v>
      </c>
      <c r="J70" s="29">
        <f t="shared" si="21"/>
        <v>0</v>
      </c>
      <c r="K70" s="26">
        <v>0</v>
      </c>
      <c r="L70" s="30">
        <v>0</v>
      </c>
      <c r="M70" s="10">
        <f t="shared" si="25"/>
        <v>1850.0226367999999</v>
      </c>
      <c r="N70" s="31">
        <v>24.25</v>
      </c>
      <c r="O70" s="31">
        <v>0.36</v>
      </c>
      <c r="P70" s="45">
        <f t="shared" si="22"/>
        <v>0</v>
      </c>
      <c r="Q70" s="62">
        <f t="shared" si="23"/>
        <v>35606.150985381792</v>
      </c>
      <c r="R70" s="46">
        <v>0</v>
      </c>
      <c r="S70" s="47">
        <f t="shared" si="24"/>
        <v>35606.150985381792</v>
      </c>
    </row>
    <row r="71" spans="2:19" ht="16">
      <c r="B71" s="6">
        <v>44455</v>
      </c>
      <c r="C71" s="7">
        <v>3039</v>
      </c>
      <c r="D71" s="8" t="s">
        <v>66</v>
      </c>
      <c r="E71" s="7">
        <v>89300</v>
      </c>
      <c r="F71" s="9">
        <v>6.7599999999999993E-2</v>
      </c>
      <c r="G71" s="10">
        <f t="shared" si="20"/>
        <v>83263.320000000007</v>
      </c>
      <c r="H71" s="11">
        <v>0</v>
      </c>
      <c r="I71" s="28">
        <v>4.3299999999999998E-2</v>
      </c>
      <c r="J71" s="29">
        <f t="shared" si="21"/>
        <v>0</v>
      </c>
      <c r="K71" s="26">
        <v>0</v>
      </c>
      <c r="L71" s="30">
        <v>0</v>
      </c>
      <c r="M71" s="10">
        <f t="shared" si="25"/>
        <v>3605.3017560000003</v>
      </c>
      <c r="N71" s="31">
        <v>24.25</v>
      </c>
      <c r="O71" s="31">
        <v>0.36</v>
      </c>
      <c r="P71" s="45">
        <f t="shared" si="22"/>
        <v>0</v>
      </c>
      <c r="Q71" s="62">
        <f t="shared" si="23"/>
        <v>69388.836719340034</v>
      </c>
      <c r="R71" s="46">
        <v>0</v>
      </c>
      <c r="S71" s="47">
        <f t="shared" si="24"/>
        <v>69388.836719340034</v>
      </c>
    </row>
    <row r="72" spans="2:19" ht="16">
      <c r="B72" s="6">
        <v>44488</v>
      </c>
      <c r="C72" s="7">
        <v>787</v>
      </c>
      <c r="D72" s="8" t="s">
        <v>67</v>
      </c>
      <c r="E72" s="7">
        <v>74500</v>
      </c>
      <c r="F72" s="9">
        <v>6.7500000000000004E-2</v>
      </c>
      <c r="G72" s="10">
        <f t="shared" si="20"/>
        <v>69471.25</v>
      </c>
      <c r="H72" s="11">
        <v>4.0599999999999997E-2</v>
      </c>
      <c r="I72" s="28">
        <v>4.2799999999999998E-2</v>
      </c>
      <c r="J72" s="29">
        <f t="shared" si="21"/>
        <v>2820.5327499999999</v>
      </c>
      <c r="K72" s="26">
        <v>10652</v>
      </c>
      <c r="L72" s="30">
        <v>2.8000000000000001E-2</v>
      </c>
      <c r="M72" s="10">
        <f t="shared" si="25"/>
        <v>2973.3694999999998</v>
      </c>
      <c r="N72" s="31">
        <v>26.6</v>
      </c>
      <c r="O72" s="31">
        <v>0.36</v>
      </c>
      <c r="P72" s="45">
        <f t="shared" si="22"/>
        <v>8412.4081588400004</v>
      </c>
      <c r="Q72" s="62">
        <f t="shared" si="23"/>
        <v>62772.115127253834</v>
      </c>
      <c r="R72" s="46">
        <v>0</v>
      </c>
      <c r="S72" s="47">
        <f t="shared" si="24"/>
        <v>71184.523286093841</v>
      </c>
    </row>
    <row r="73" spans="2:19" ht="16">
      <c r="B73" s="6">
        <v>44483</v>
      </c>
      <c r="C73" s="7">
        <v>450</v>
      </c>
      <c r="D73" s="8" t="s">
        <v>68</v>
      </c>
      <c r="E73" s="7">
        <v>65600</v>
      </c>
      <c r="F73" s="9">
        <v>8.3799999999999999E-2</v>
      </c>
      <c r="G73" s="10">
        <f t="shared" si="20"/>
        <v>60102.720000000001</v>
      </c>
      <c r="H73" s="11">
        <v>0</v>
      </c>
      <c r="I73" s="28">
        <v>4.2700000000000002E-2</v>
      </c>
      <c r="J73" s="29">
        <f t="shared" si="21"/>
        <v>0</v>
      </c>
      <c r="K73" s="26">
        <v>0</v>
      </c>
      <c r="L73" s="30">
        <v>0</v>
      </c>
      <c r="M73" s="10">
        <f t="shared" si="25"/>
        <v>2566.3861440000001</v>
      </c>
      <c r="N73" s="31">
        <v>26.3</v>
      </c>
      <c r="O73" s="31">
        <v>0.36</v>
      </c>
      <c r="P73" s="45">
        <f t="shared" si="22"/>
        <v>0</v>
      </c>
      <c r="Q73" s="62">
        <f t="shared" si="23"/>
        <v>53569.056098395027</v>
      </c>
      <c r="R73" s="46">
        <v>0</v>
      </c>
      <c r="S73" s="47">
        <f t="shared" si="24"/>
        <v>53569.056098395027</v>
      </c>
    </row>
    <row r="74" spans="2:19" ht="16">
      <c r="B74" s="6">
        <v>44488</v>
      </c>
      <c r="C74" s="7">
        <v>1719</v>
      </c>
      <c r="D74" s="8" t="s">
        <v>69</v>
      </c>
      <c r="E74" s="7">
        <v>74340</v>
      </c>
      <c r="F74" s="9">
        <v>7.1599999999999997E-2</v>
      </c>
      <c r="G74" s="10">
        <f t="shared" si="20"/>
        <v>69017.255999999994</v>
      </c>
      <c r="H74" s="11">
        <v>3.4000000000000002E-2</v>
      </c>
      <c r="I74" s="28">
        <v>4.2200000000000001E-2</v>
      </c>
      <c r="J74" s="29">
        <f t="shared" si="21"/>
        <v>2346.5867039999998</v>
      </c>
      <c r="K74" s="26">
        <v>10652</v>
      </c>
      <c r="L74" s="30">
        <v>2.5000000000000001E-2</v>
      </c>
      <c r="M74" s="10">
        <f t="shared" si="25"/>
        <v>2912.5282032</v>
      </c>
      <c r="N74" s="31">
        <v>26.6</v>
      </c>
      <c r="O74" s="31">
        <v>0.36</v>
      </c>
      <c r="P74" s="45">
        <f t="shared" si="22"/>
        <v>6248.9603927520002</v>
      </c>
      <c r="Q74" s="62">
        <f t="shared" si="23"/>
        <v>61487.667672196185</v>
      </c>
      <c r="R74" s="46">
        <v>0</v>
      </c>
      <c r="S74" s="47">
        <f t="shared" si="24"/>
        <v>67736.628064948192</v>
      </c>
    </row>
    <row r="75" spans="2:19" ht="16">
      <c r="B75" s="6">
        <v>44441</v>
      </c>
      <c r="C75" s="7">
        <v>521</v>
      </c>
      <c r="D75" s="8" t="s">
        <v>70</v>
      </c>
      <c r="E75" s="7">
        <v>70340</v>
      </c>
      <c r="F75" s="9">
        <v>0.1101</v>
      </c>
      <c r="G75" s="10">
        <f t="shared" si="20"/>
        <v>62595.565999999999</v>
      </c>
      <c r="H75" s="11">
        <v>0</v>
      </c>
      <c r="I75" s="28">
        <v>4.2099999999999999E-2</v>
      </c>
      <c r="J75" s="29">
        <f t="shared" si="21"/>
        <v>0</v>
      </c>
      <c r="K75" s="26">
        <v>0</v>
      </c>
      <c r="L75" s="30">
        <v>0</v>
      </c>
      <c r="M75" s="10">
        <f t="shared" si="25"/>
        <v>2635.2733285999998</v>
      </c>
      <c r="N75" s="31">
        <v>23.4</v>
      </c>
      <c r="O75" s="31">
        <v>0.36</v>
      </c>
      <c r="P75" s="45">
        <f t="shared" si="22"/>
        <v>0</v>
      </c>
      <c r="Q75" s="62">
        <f t="shared" si="23"/>
        <v>48941.555430721055</v>
      </c>
      <c r="R75" s="46">
        <v>0</v>
      </c>
      <c r="S75" s="47">
        <f t="shared" si="24"/>
        <v>48941.555430721055</v>
      </c>
    </row>
    <row r="76" spans="2:19" ht="16">
      <c r="B76" s="6">
        <v>44455</v>
      </c>
      <c r="C76" s="7">
        <v>67191</v>
      </c>
      <c r="D76" s="8" t="s">
        <v>71</v>
      </c>
      <c r="E76" s="7">
        <v>84440</v>
      </c>
      <c r="F76" s="9">
        <v>6.1800000000000001E-2</v>
      </c>
      <c r="G76" s="10">
        <f t="shared" si="20"/>
        <v>79221.608000000007</v>
      </c>
      <c r="H76" s="11">
        <v>0</v>
      </c>
      <c r="I76" s="28">
        <v>4.2099999999999999E-2</v>
      </c>
      <c r="J76" s="29">
        <f t="shared" si="21"/>
        <v>0</v>
      </c>
      <c r="K76" s="26">
        <v>0</v>
      </c>
      <c r="L76" s="30">
        <v>0</v>
      </c>
      <c r="M76" s="10">
        <f t="shared" si="25"/>
        <v>3335.2296968000001</v>
      </c>
      <c r="N76" s="31">
        <v>24.25</v>
      </c>
      <c r="O76" s="31">
        <v>0.36</v>
      </c>
      <c r="P76" s="45">
        <f t="shared" si="22"/>
        <v>0</v>
      </c>
      <c r="Q76" s="62">
        <f t="shared" si="23"/>
        <v>64190.940042009956</v>
      </c>
      <c r="R76" s="46">
        <v>0</v>
      </c>
      <c r="S76" s="47">
        <f t="shared" si="24"/>
        <v>64190.940042009956</v>
      </c>
    </row>
    <row r="77" spans="2:19" ht="16">
      <c r="B77" s="6">
        <v>44491</v>
      </c>
      <c r="C77" s="7">
        <v>2114</v>
      </c>
      <c r="D77" s="8" t="s">
        <v>72</v>
      </c>
      <c r="E77" s="7">
        <v>47160</v>
      </c>
      <c r="F77" s="9">
        <v>0.21540000000000001</v>
      </c>
      <c r="G77" s="10">
        <f t="shared" si="20"/>
        <v>37001.735999999997</v>
      </c>
      <c r="H77" s="11">
        <v>6.0299999999999999E-2</v>
      </c>
      <c r="I77" s="28">
        <v>4.1799999999999997E-2</v>
      </c>
      <c r="J77" s="29">
        <f t="shared" si="21"/>
        <v>2231.2046808</v>
      </c>
      <c r="K77" s="26">
        <v>9990</v>
      </c>
      <c r="L77" s="30">
        <v>3.3000000000000002E-2</v>
      </c>
      <c r="M77" s="10">
        <f t="shared" si="25"/>
        <v>1546.6725647999997</v>
      </c>
      <c r="N77" s="31">
        <v>26.85</v>
      </c>
      <c r="O77" s="31">
        <v>0.36</v>
      </c>
      <c r="P77" s="45">
        <f t="shared" si="22"/>
        <v>7355.6124711933608</v>
      </c>
      <c r="Q77" s="62">
        <f t="shared" si="23"/>
        <v>32959.37105797742</v>
      </c>
      <c r="R77" s="46">
        <v>26</v>
      </c>
      <c r="S77" s="47">
        <f t="shared" si="24"/>
        <v>40314.983529170779</v>
      </c>
    </row>
    <row r="78" spans="2:19" ht="16">
      <c r="B78" s="6">
        <v>44489</v>
      </c>
      <c r="C78" s="7">
        <v>3265</v>
      </c>
      <c r="D78" s="8" t="s">
        <v>73</v>
      </c>
      <c r="E78" s="7">
        <v>70520</v>
      </c>
      <c r="F78" s="9">
        <v>6.5600000000000006E-2</v>
      </c>
      <c r="G78" s="10">
        <f t="shared" si="20"/>
        <v>65893.888000000006</v>
      </c>
      <c r="H78" s="11">
        <v>0</v>
      </c>
      <c r="I78" s="28">
        <v>4.1799999999999997E-2</v>
      </c>
      <c r="J78" s="29">
        <f t="shared" si="21"/>
        <v>0</v>
      </c>
      <c r="K78" s="26">
        <v>0</v>
      </c>
      <c r="L78" s="30">
        <v>0</v>
      </c>
      <c r="M78" s="10">
        <f t="shared" si="25"/>
        <v>2754.3645184000002</v>
      </c>
      <c r="N78" s="31">
        <v>26.6</v>
      </c>
      <c r="O78" s="31">
        <v>0.36</v>
      </c>
      <c r="P78" s="45">
        <f t="shared" si="22"/>
        <v>0</v>
      </c>
      <c r="Q78" s="62">
        <f t="shared" si="23"/>
        <v>58148.604353218754</v>
      </c>
      <c r="R78" s="46">
        <v>0</v>
      </c>
      <c r="S78" s="47">
        <f t="shared" si="24"/>
        <v>58148.604353218754</v>
      </c>
    </row>
    <row r="79" spans="2:19" ht="16">
      <c r="B79" s="6">
        <v>44489</v>
      </c>
      <c r="C79" s="7">
        <v>726</v>
      </c>
      <c r="D79" s="8" t="s">
        <v>74</v>
      </c>
      <c r="E79" s="7">
        <v>72100</v>
      </c>
      <c r="F79" s="9">
        <v>6.8199999999999997E-2</v>
      </c>
      <c r="G79" s="10">
        <f t="shared" si="20"/>
        <v>67182.78</v>
      </c>
      <c r="H79" s="11">
        <v>0</v>
      </c>
      <c r="I79" s="28">
        <v>4.1700000000000001E-2</v>
      </c>
      <c r="J79" s="29">
        <f t="shared" si="21"/>
        <v>0</v>
      </c>
      <c r="K79" s="26">
        <v>0</v>
      </c>
      <c r="L79" s="30">
        <v>0</v>
      </c>
      <c r="M79" s="10">
        <f t="shared" si="25"/>
        <v>2801.5219259999999</v>
      </c>
      <c r="N79" s="31">
        <v>26.6</v>
      </c>
      <c r="O79" s="31">
        <v>0.36</v>
      </c>
      <c r="P79" s="45">
        <f t="shared" si="22"/>
        <v>0</v>
      </c>
      <c r="Q79" s="62">
        <f t="shared" si="23"/>
        <v>59144.165187137987</v>
      </c>
      <c r="R79" s="46">
        <v>0</v>
      </c>
      <c r="S79" s="47">
        <f t="shared" si="24"/>
        <v>59144.165187137987</v>
      </c>
    </row>
    <row r="80" spans="2:19" ht="16">
      <c r="B80" s="6">
        <v>44452</v>
      </c>
      <c r="C80" s="7">
        <v>9160</v>
      </c>
      <c r="D80" s="8" t="s">
        <v>75</v>
      </c>
      <c r="E80" s="7">
        <v>62920</v>
      </c>
      <c r="F80" s="9">
        <v>9.8299999999999998E-2</v>
      </c>
      <c r="G80" s="10">
        <f t="shared" si="20"/>
        <v>56734.964</v>
      </c>
      <c r="H80" s="11">
        <v>0</v>
      </c>
      <c r="I80" s="28">
        <v>4.1399999999999999E-2</v>
      </c>
      <c r="J80" s="29">
        <f t="shared" si="21"/>
        <v>0</v>
      </c>
      <c r="K80" s="26">
        <v>0</v>
      </c>
      <c r="L80" s="30">
        <v>0</v>
      </c>
      <c r="M80" s="10">
        <f t="shared" si="25"/>
        <v>2348.8275095999998</v>
      </c>
      <c r="N80" s="31">
        <v>24</v>
      </c>
      <c r="O80" s="31">
        <v>0.36</v>
      </c>
      <c r="P80" s="45">
        <f t="shared" si="22"/>
        <v>0</v>
      </c>
      <c r="Q80" s="62">
        <f t="shared" si="23"/>
        <v>44740.270980411988</v>
      </c>
      <c r="R80" s="46">
        <v>7</v>
      </c>
      <c r="S80" s="47">
        <f t="shared" si="24"/>
        <v>44740.270980411988</v>
      </c>
    </row>
    <row r="81" spans="1:19" ht="16">
      <c r="B81" s="6">
        <v>44448</v>
      </c>
      <c r="C81" s="7">
        <v>2681</v>
      </c>
      <c r="D81" s="8" t="s">
        <v>76</v>
      </c>
      <c r="E81" s="7">
        <v>70080</v>
      </c>
      <c r="F81" s="9">
        <v>9.1399999999999995E-2</v>
      </c>
      <c r="G81" s="10">
        <f t="shared" si="20"/>
        <v>63674.687999999995</v>
      </c>
      <c r="H81" s="11">
        <v>0</v>
      </c>
      <c r="I81" s="28">
        <v>4.1099999999999998E-2</v>
      </c>
      <c r="J81" s="29">
        <f t="shared" si="21"/>
        <v>0</v>
      </c>
      <c r="K81" s="26">
        <v>0</v>
      </c>
      <c r="L81" s="30">
        <v>0</v>
      </c>
      <c r="M81" s="10">
        <f t="shared" si="25"/>
        <v>2617.0296767999998</v>
      </c>
      <c r="N81" s="31">
        <v>23.85</v>
      </c>
      <c r="O81" s="31">
        <v>0.36</v>
      </c>
      <c r="P81" s="45">
        <f t="shared" si="22"/>
        <v>0</v>
      </c>
      <c r="Q81" s="62">
        <f t="shared" si="23"/>
        <v>49537.40752464968</v>
      </c>
      <c r="R81" s="46">
        <v>3</v>
      </c>
      <c r="S81" s="47">
        <f t="shared" si="24"/>
        <v>49537.40752464968</v>
      </c>
    </row>
    <row r="82" spans="1:19" ht="16">
      <c r="B82" s="6">
        <v>44455</v>
      </c>
      <c r="C82" s="7">
        <v>3262</v>
      </c>
      <c r="D82" s="8" t="s">
        <v>77</v>
      </c>
      <c r="E82" s="7">
        <v>89380</v>
      </c>
      <c r="F82" s="9">
        <v>6.0199999999999997E-2</v>
      </c>
      <c r="G82" s="10">
        <f t="shared" si="20"/>
        <v>83999.323999999993</v>
      </c>
      <c r="H82" s="11">
        <v>0</v>
      </c>
      <c r="I82" s="28">
        <v>4.1000000000000002E-2</v>
      </c>
      <c r="J82" s="29">
        <f t="shared" si="21"/>
        <v>0</v>
      </c>
      <c r="K82" s="26">
        <v>0</v>
      </c>
      <c r="L82" s="30">
        <v>0</v>
      </c>
      <c r="M82" s="10">
        <f t="shared" si="25"/>
        <v>3443.9722839999999</v>
      </c>
      <c r="N82" s="31">
        <v>24.25</v>
      </c>
      <c r="O82" s="31">
        <v>0.36</v>
      </c>
      <c r="P82" s="45">
        <f t="shared" si="22"/>
        <v>0</v>
      </c>
      <c r="Q82" s="62">
        <f t="shared" si="23"/>
        <v>66283.836043045638</v>
      </c>
      <c r="R82" s="46">
        <v>0</v>
      </c>
      <c r="S82" s="47">
        <f t="shared" si="24"/>
        <v>66283.836043045638</v>
      </c>
    </row>
    <row r="83" spans="1:19" ht="16">
      <c r="B83" s="6">
        <v>44489</v>
      </c>
      <c r="C83" s="7">
        <v>3865</v>
      </c>
      <c r="D83" s="8" t="s">
        <v>78</v>
      </c>
      <c r="E83" s="7">
        <v>62420</v>
      </c>
      <c r="F83" s="9">
        <v>7.2999999999999995E-2</v>
      </c>
      <c r="G83" s="10">
        <f t="shared" si="20"/>
        <v>57863.340000000004</v>
      </c>
      <c r="H83" s="11">
        <v>0</v>
      </c>
      <c r="I83" s="28">
        <v>4.0899999999999999E-2</v>
      </c>
      <c r="J83" s="29">
        <f t="shared" si="21"/>
        <v>0</v>
      </c>
      <c r="K83" s="26">
        <v>0</v>
      </c>
      <c r="L83" s="30">
        <v>0</v>
      </c>
      <c r="M83" s="10">
        <f t="shared" si="25"/>
        <v>2366.6106060000002</v>
      </c>
      <c r="N83" s="31">
        <v>26.6</v>
      </c>
      <c r="O83" s="31">
        <v>0.36</v>
      </c>
      <c r="P83" s="45">
        <f t="shared" si="22"/>
        <v>0</v>
      </c>
      <c r="Q83" s="62">
        <f t="shared" si="23"/>
        <v>49962.560462536516</v>
      </c>
      <c r="R83" s="46">
        <v>0</v>
      </c>
      <c r="S83" s="47">
        <f t="shared" si="24"/>
        <v>49962.560462536516</v>
      </c>
    </row>
    <row r="84" spans="1:19" ht="16">
      <c r="B84" s="6">
        <v>44453</v>
      </c>
      <c r="C84" s="7">
        <v>4160</v>
      </c>
      <c r="D84" s="8" t="s">
        <v>79</v>
      </c>
      <c r="E84" s="7">
        <v>43820</v>
      </c>
      <c r="F84" s="9">
        <v>6.0900000000000003E-2</v>
      </c>
      <c r="G84" s="10">
        <f t="shared" si="20"/>
        <v>41151.362000000001</v>
      </c>
      <c r="H84" s="11">
        <v>0</v>
      </c>
      <c r="I84" s="28">
        <v>4.0800000000000003E-2</v>
      </c>
      <c r="J84" s="29">
        <f t="shared" si="21"/>
        <v>0</v>
      </c>
      <c r="K84" s="26">
        <v>0</v>
      </c>
      <c r="L84" s="30">
        <v>0</v>
      </c>
      <c r="M84" s="10">
        <f t="shared" si="25"/>
        <v>1678.9755696000002</v>
      </c>
      <c r="N84" s="31">
        <v>24</v>
      </c>
      <c r="O84" s="31">
        <v>0.36</v>
      </c>
      <c r="P84" s="45">
        <f t="shared" si="22"/>
        <v>0</v>
      </c>
      <c r="Q84" s="62">
        <f t="shared" si="23"/>
        <v>31980.986958973408</v>
      </c>
      <c r="R84" s="46">
        <v>0</v>
      </c>
      <c r="S84" s="47">
        <f t="shared" si="24"/>
        <v>31980.986958973408</v>
      </c>
    </row>
    <row r="85" spans="1:19" ht="16">
      <c r="B85" s="6">
        <v>44446</v>
      </c>
      <c r="C85" s="7">
        <v>6384</v>
      </c>
      <c r="D85" s="8" t="s">
        <v>80</v>
      </c>
      <c r="E85" s="7">
        <v>60840</v>
      </c>
      <c r="F85" s="9">
        <v>3.3799999999999997E-2</v>
      </c>
      <c r="G85" s="10">
        <f t="shared" si="20"/>
        <v>58783.608</v>
      </c>
      <c r="H85" s="11">
        <v>0</v>
      </c>
      <c r="I85" s="28">
        <v>4.0399999999999998E-2</v>
      </c>
      <c r="J85" s="29"/>
      <c r="K85" s="26">
        <v>0</v>
      </c>
      <c r="L85" s="30">
        <v>0</v>
      </c>
      <c r="M85" s="10">
        <f t="shared" si="25"/>
        <v>2374.8577632000001</v>
      </c>
      <c r="N85" s="31">
        <v>23.65</v>
      </c>
      <c r="O85" s="31">
        <v>0.36</v>
      </c>
      <c r="P85" s="45">
        <f t="shared" si="22"/>
        <v>0</v>
      </c>
      <c r="Q85" s="62">
        <f t="shared" si="23"/>
        <v>44576.400061107539</v>
      </c>
      <c r="R85" s="46">
        <v>0</v>
      </c>
      <c r="S85" s="47">
        <f t="shared" si="24"/>
        <v>44576.400061107539</v>
      </c>
    </row>
    <row r="86" spans="1:19" ht="16">
      <c r="B86" s="6">
        <v>44489</v>
      </c>
      <c r="C86" s="7">
        <v>1050</v>
      </c>
      <c r="D86" s="8" t="s">
        <v>81</v>
      </c>
      <c r="E86" s="7">
        <v>64640</v>
      </c>
      <c r="F86" s="9">
        <v>0.1022</v>
      </c>
      <c r="G86" s="10">
        <f t="shared" si="20"/>
        <v>58033.792000000001</v>
      </c>
      <c r="H86" s="11">
        <v>0</v>
      </c>
      <c r="I86" s="28">
        <v>4.0099999999999997E-2</v>
      </c>
      <c r="J86" s="29">
        <f t="shared" ref="J86:J92" si="26">G86*H86</f>
        <v>0</v>
      </c>
      <c r="K86" s="26">
        <v>0</v>
      </c>
      <c r="L86" s="30">
        <v>0</v>
      </c>
      <c r="M86" s="10">
        <f t="shared" si="25"/>
        <v>2327.1550591999999</v>
      </c>
      <c r="N86" s="31">
        <v>26.6</v>
      </c>
      <c r="O86" s="31">
        <v>0.36</v>
      </c>
      <c r="P86" s="45">
        <f t="shared" si="22"/>
        <v>0</v>
      </c>
      <c r="Q86" s="62">
        <f t="shared" si="23"/>
        <v>49129.597009410914</v>
      </c>
      <c r="R86" s="46">
        <v>2</v>
      </c>
      <c r="S86" s="47">
        <f t="shared" si="24"/>
        <v>49129.597009410914</v>
      </c>
    </row>
    <row r="87" spans="1:19" ht="16">
      <c r="B87" s="6">
        <v>44455</v>
      </c>
      <c r="C87" s="7">
        <v>2164</v>
      </c>
      <c r="D87" s="8" t="s">
        <v>82</v>
      </c>
      <c r="E87" s="7">
        <v>87840</v>
      </c>
      <c r="F87" s="9">
        <v>6.9900000000000004E-2</v>
      </c>
      <c r="G87" s="10">
        <f t="shared" si="20"/>
        <v>81699.983999999997</v>
      </c>
      <c r="H87" s="11">
        <v>0</v>
      </c>
      <c r="I87" s="28">
        <v>0.04</v>
      </c>
      <c r="J87" s="29">
        <f t="shared" si="26"/>
        <v>0</v>
      </c>
      <c r="K87" s="26">
        <v>0</v>
      </c>
      <c r="L87" s="30">
        <v>0</v>
      </c>
      <c r="M87" s="10">
        <f t="shared" si="25"/>
        <v>3267.9993599999998</v>
      </c>
      <c r="N87" s="31">
        <v>24.25</v>
      </c>
      <c r="O87" s="31">
        <v>0.36</v>
      </c>
      <c r="P87" s="45">
        <f t="shared" si="22"/>
        <v>0</v>
      </c>
      <c r="Q87" s="62">
        <f t="shared" si="23"/>
        <v>62897.002619147119</v>
      </c>
      <c r="R87" s="46">
        <v>0</v>
      </c>
      <c r="S87" s="47">
        <f t="shared" si="24"/>
        <v>62897.002619147119</v>
      </c>
    </row>
    <row r="88" spans="1:19" ht="16">
      <c r="B88" s="6">
        <v>44478</v>
      </c>
      <c r="C88" s="7">
        <v>3531</v>
      </c>
      <c r="D88" s="8" t="s">
        <v>83</v>
      </c>
      <c r="E88" s="7">
        <v>63260</v>
      </c>
      <c r="F88" s="9">
        <v>9.5200000000000007E-2</v>
      </c>
      <c r="G88" s="10">
        <f t="shared" si="20"/>
        <v>57237.648000000001</v>
      </c>
      <c r="H88" s="11">
        <v>0</v>
      </c>
      <c r="I88" s="28">
        <v>0.04</v>
      </c>
      <c r="J88" s="29">
        <f t="shared" si="26"/>
        <v>0</v>
      </c>
      <c r="K88" s="26">
        <v>0</v>
      </c>
      <c r="L88" s="30">
        <v>0</v>
      </c>
      <c r="M88" s="10">
        <f t="shared" si="25"/>
        <v>2289.5059200000001</v>
      </c>
      <c r="N88" s="31">
        <v>26.2</v>
      </c>
      <c r="O88" s="31">
        <v>0.36</v>
      </c>
      <c r="P88" s="45">
        <f t="shared" si="22"/>
        <v>0</v>
      </c>
      <c r="Q88" s="62">
        <f t="shared" si="23"/>
        <v>47607.930786016972</v>
      </c>
      <c r="R88" s="46">
        <v>0</v>
      </c>
      <c r="S88" s="47">
        <f t="shared" si="24"/>
        <v>47607.930786016972</v>
      </c>
    </row>
    <row r="89" spans="1:19" ht="16">
      <c r="B89" s="6">
        <v>44475</v>
      </c>
      <c r="C89" s="7">
        <v>4516</v>
      </c>
      <c r="D89" s="8" t="s">
        <v>84</v>
      </c>
      <c r="E89" s="7">
        <v>45840</v>
      </c>
      <c r="F89" s="9">
        <v>0.16639999999999999</v>
      </c>
      <c r="G89" s="10">
        <f t="shared" si="20"/>
        <v>38212.224000000002</v>
      </c>
      <c r="H89" s="11">
        <v>0</v>
      </c>
      <c r="I89" s="28">
        <v>3.95E-2</v>
      </c>
      <c r="J89" s="29">
        <f t="shared" si="26"/>
        <v>0</v>
      </c>
      <c r="K89" s="26">
        <v>0</v>
      </c>
      <c r="L89" s="30">
        <v>0</v>
      </c>
      <c r="M89" s="10">
        <f t="shared" si="25"/>
        <v>1509.3828480000002</v>
      </c>
      <c r="N89" s="31">
        <v>26</v>
      </c>
      <c r="O89" s="31">
        <v>0.36</v>
      </c>
      <c r="P89" s="45">
        <f t="shared" si="22"/>
        <v>0</v>
      </c>
      <c r="Q89" s="62">
        <f t="shared" si="23"/>
        <v>31146.482150388634</v>
      </c>
      <c r="R89" s="46">
        <v>14</v>
      </c>
      <c r="S89" s="47">
        <f t="shared" si="24"/>
        <v>31146.482150388634</v>
      </c>
    </row>
    <row r="90" spans="1:19" ht="16">
      <c r="B90" s="6">
        <v>44489</v>
      </c>
      <c r="C90" s="7">
        <v>787</v>
      </c>
      <c r="D90" s="8" t="s">
        <v>85</v>
      </c>
      <c r="E90" s="7">
        <v>71840</v>
      </c>
      <c r="F90" s="9">
        <v>6.4399999999999999E-2</v>
      </c>
      <c r="G90" s="10">
        <f t="shared" si="20"/>
        <v>67213.504000000001</v>
      </c>
      <c r="H90" s="11">
        <v>0</v>
      </c>
      <c r="I90" s="28">
        <v>3.9100000000000003E-2</v>
      </c>
      <c r="J90" s="29">
        <f t="shared" si="26"/>
        <v>0</v>
      </c>
      <c r="K90" s="26">
        <v>0</v>
      </c>
      <c r="L90" s="30">
        <v>0</v>
      </c>
      <c r="M90" s="10">
        <f t="shared" si="25"/>
        <v>2628.0480064000003</v>
      </c>
      <c r="N90" s="31">
        <v>26.6</v>
      </c>
      <c r="O90" s="31">
        <v>0.36</v>
      </c>
      <c r="P90" s="45">
        <f t="shared" si="22"/>
        <v>0</v>
      </c>
      <c r="Q90" s="62">
        <f t="shared" si="23"/>
        <v>55481.880747646981</v>
      </c>
      <c r="R90" s="46">
        <v>0</v>
      </c>
      <c r="S90" s="47">
        <f t="shared" si="24"/>
        <v>55481.880747646981</v>
      </c>
    </row>
    <row r="91" spans="1:19" ht="16">
      <c r="B91" s="6">
        <v>44459</v>
      </c>
      <c r="C91" s="7">
        <v>2966</v>
      </c>
      <c r="D91" s="8" t="s">
        <v>86</v>
      </c>
      <c r="E91" s="7">
        <v>37480</v>
      </c>
      <c r="F91" s="9">
        <v>8.1699999999999995E-2</v>
      </c>
      <c r="G91" s="10">
        <f t="shared" si="20"/>
        <v>34417.883999999998</v>
      </c>
      <c r="H91" s="11">
        <v>0</v>
      </c>
      <c r="I91" s="28">
        <v>3.9E-2</v>
      </c>
      <c r="J91" s="29">
        <f t="shared" si="26"/>
        <v>0</v>
      </c>
      <c r="K91" s="26">
        <v>0</v>
      </c>
      <c r="L91" s="30">
        <v>0</v>
      </c>
      <c r="M91" s="10">
        <f t="shared" si="25"/>
        <v>1342.297476</v>
      </c>
      <c r="N91" s="31">
        <v>24.6</v>
      </c>
      <c r="O91" s="31">
        <v>0.36</v>
      </c>
      <c r="P91" s="45">
        <f t="shared" si="22"/>
        <v>0</v>
      </c>
      <c r="Q91" s="62">
        <f t="shared" si="23"/>
        <v>26207.169909790442</v>
      </c>
      <c r="R91" s="46">
        <v>4</v>
      </c>
      <c r="S91" s="47">
        <f t="shared" si="24"/>
        <v>26207.169909790442</v>
      </c>
    </row>
    <row r="92" spans="1:19" ht="16">
      <c r="B92" s="6">
        <v>44455</v>
      </c>
      <c r="C92" s="7">
        <v>9074</v>
      </c>
      <c r="D92" s="8" t="s">
        <v>87</v>
      </c>
      <c r="E92" s="7">
        <v>12000</v>
      </c>
      <c r="F92" s="9">
        <v>6.6000000000000003E-2</v>
      </c>
      <c r="G92" s="10">
        <f t="shared" si="20"/>
        <v>11208</v>
      </c>
      <c r="H92" s="11">
        <v>0</v>
      </c>
      <c r="I92" s="28">
        <v>3.85E-2</v>
      </c>
      <c r="J92" s="29">
        <f t="shared" si="26"/>
        <v>0</v>
      </c>
      <c r="K92" s="26">
        <v>0</v>
      </c>
      <c r="L92" s="30">
        <v>0</v>
      </c>
      <c r="M92" s="10">
        <f t="shared" si="25"/>
        <v>431.50799999999998</v>
      </c>
      <c r="N92" s="31">
        <v>24.25</v>
      </c>
      <c r="O92" s="31">
        <v>0.36</v>
      </c>
      <c r="P92" s="45">
        <f t="shared" si="22"/>
        <v>0</v>
      </c>
      <c r="Q92" s="62">
        <f t="shared" si="23"/>
        <v>8304.9464875607991</v>
      </c>
      <c r="R92" s="46">
        <f>Q92*0.8</f>
        <v>6643.9571900486399</v>
      </c>
      <c r="S92" s="47">
        <f t="shared" si="24"/>
        <v>8304.9464875607991</v>
      </c>
    </row>
    <row r="93" spans="1:19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63"/>
      <c r="R93" s="13"/>
      <c r="S93" s="13"/>
    </row>
    <row r="94" spans="1:19" ht="16">
      <c r="A94" s="14" t="s">
        <v>88</v>
      </c>
      <c r="B94" s="13"/>
      <c r="C94" s="13"/>
      <c r="D94" s="13"/>
      <c r="E94" s="13"/>
      <c r="F94" s="13"/>
      <c r="G94" s="24">
        <f>SUM(G61:G93)</f>
        <v>1859431.36</v>
      </c>
      <c r="H94" s="13"/>
      <c r="I94" s="42">
        <f>M94/G94</f>
        <v>4.2092270407443275E-2</v>
      </c>
      <c r="J94" s="13"/>
      <c r="K94" s="13"/>
      <c r="L94" s="13"/>
      <c r="M94" s="24">
        <f>SUM(M61:M93)</f>
        <v>78267.687609200002</v>
      </c>
      <c r="N94" s="13"/>
      <c r="O94" s="13"/>
      <c r="P94" s="13"/>
      <c r="Q94" s="62">
        <f>SUM(Q61:Q92)</f>
        <v>1576536.3356316041</v>
      </c>
      <c r="R94" s="13"/>
      <c r="S94" s="13"/>
    </row>
    <row r="98" spans="2:19" ht="16">
      <c r="B98" s="6">
        <v>44441</v>
      </c>
      <c r="C98" s="7">
        <v>3355</v>
      </c>
      <c r="D98" s="8" t="s">
        <v>89</v>
      </c>
      <c r="E98" s="7">
        <v>63860</v>
      </c>
      <c r="F98" s="9">
        <v>8.9399999999999993E-2</v>
      </c>
      <c r="G98" s="10">
        <f t="shared" ref="G98:G131" si="27">E98*(1-F98)</f>
        <v>58150.915999999997</v>
      </c>
      <c r="H98" s="11">
        <v>0</v>
      </c>
      <c r="I98" s="28">
        <v>3.8199999999999998E-2</v>
      </c>
      <c r="J98" s="29">
        <f t="shared" ref="J98:J110" si="28">G98*H98</f>
        <v>0</v>
      </c>
      <c r="K98" s="26">
        <v>0</v>
      </c>
      <c r="L98" s="30">
        <v>0</v>
      </c>
      <c r="M98" s="10">
        <f>G98*I98</f>
        <v>2221.3649911999996</v>
      </c>
      <c r="N98" s="31">
        <v>23.4</v>
      </c>
      <c r="O98" s="31">
        <v>0.34</v>
      </c>
      <c r="P98" s="45">
        <f t="shared" ref="P98:P131" si="29">G98*H98*K98*L98/100</f>
        <v>0</v>
      </c>
      <c r="Q98" s="62">
        <f t="shared" ref="Q98:Q131" si="30">M98*O98*N98*2.20462</f>
        <v>38962.645804971173</v>
      </c>
      <c r="R98" s="46">
        <v>3</v>
      </c>
      <c r="S98" s="47">
        <f t="shared" ref="S98:S131" si="31">P98+Q98</f>
        <v>38962.645804971173</v>
      </c>
    </row>
    <row r="99" spans="2:19" ht="16">
      <c r="B99" s="6">
        <v>44455</v>
      </c>
      <c r="C99" s="7">
        <v>3387</v>
      </c>
      <c r="D99" s="8" t="s">
        <v>90</v>
      </c>
      <c r="E99" s="7">
        <v>70780</v>
      </c>
      <c r="F99" s="9">
        <v>0.11360000000000001</v>
      </c>
      <c r="G99" s="10">
        <f t="shared" si="27"/>
        <v>62739.392</v>
      </c>
      <c r="H99" s="11">
        <v>0</v>
      </c>
      <c r="I99" s="28">
        <v>3.7900000000000003E-2</v>
      </c>
      <c r="J99" s="29">
        <f t="shared" si="28"/>
        <v>0</v>
      </c>
      <c r="K99" s="26">
        <v>0</v>
      </c>
      <c r="L99" s="30">
        <v>0</v>
      </c>
      <c r="M99" s="10">
        <f t="shared" ref="M99:M162" si="32">G99*I99</f>
        <v>2377.8229568000002</v>
      </c>
      <c r="N99" s="31">
        <v>24.25</v>
      </c>
      <c r="O99" s="31">
        <v>0.34</v>
      </c>
      <c r="P99" s="45">
        <f t="shared" si="29"/>
        <v>0</v>
      </c>
      <c r="Q99" s="62">
        <f t="shared" si="30"/>
        <v>43221.906407683331</v>
      </c>
      <c r="R99" s="46">
        <v>5</v>
      </c>
      <c r="S99" s="47">
        <f t="shared" si="31"/>
        <v>43221.906407683331</v>
      </c>
    </row>
    <row r="100" spans="2:19" ht="16">
      <c r="B100" s="6">
        <v>44446</v>
      </c>
      <c r="C100" s="7">
        <v>256</v>
      </c>
      <c r="D100" s="8" t="s">
        <v>91</v>
      </c>
      <c r="E100" s="7">
        <v>57340</v>
      </c>
      <c r="F100" s="9">
        <v>4.6699999999999998E-2</v>
      </c>
      <c r="G100" s="10">
        <f t="shared" si="27"/>
        <v>54662.222000000002</v>
      </c>
      <c r="H100" s="11">
        <v>0</v>
      </c>
      <c r="I100" s="28">
        <v>3.7900000000000003E-2</v>
      </c>
      <c r="J100" s="29">
        <f t="shared" si="28"/>
        <v>0</v>
      </c>
      <c r="K100" s="26">
        <v>0</v>
      </c>
      <c r="L100" s="30">
        <v>0</v>
      </c>
      <c r="M100" s="10">
        <f t="shared" si="32"/>
        <v>2071.6982138000003</v>
      </c>
      <c r="N100" s="31">
        <v>23.65</v>
      </c>
      <c r="O100" s="31">
        <v>0.34</v>
      </c>
      <c r="P100" s="45">
        <f t="shared" si="29"/>
        <v>0</v>
      </c>
      <c r="Q100" s="62">
        <f t="shared" si="30"/>
        <v>36725.718128822467</v>
      </c>
      <c r="R100" s="46">
        <v>0</v>
      </c>
      <c r="S100" s="47">
        <f>Q100</f>
        <v>36725.718128822467</v>
      </c>
    </row>
    <row r="101" spans="2:19" ht="16">
      <c r="B101" s="6">
        <v>44455</v>
      </c>
      <c r="C101" s="7">
        <v>2672</v>
      </c>
      <c r="D101" s="8" t="s">
        <v>92</v>
      </c>
      <c r="E101" s="7">
        <v>71640</v>
      </c>
      <c r="F101" s="9">
        <v>8.7300000000000003E-2</v>
      </c>
      <c r="G101" s="10">
        <f t="shared" si="27"/>
        <v>65385.827999999994</v>
      </c>
      <c r="H101" s="11">
        <v>0</v>
      </c>
      <c r="I101" s="28">
        <v>3.7699999999999997E-2</v>
      </c>
      <c r="J101" s="29">
        <f t="shared" si="28"/>
        <v>0</v>
      </c>
      <c r="K101" s="26">
        <v>0</v>
      </c>
      <c r="L101" s="30">
        <v>0</v>
      </c>
      <c r="M101" s="10">
        <f t="shared" si="32"/>
        <v>2465.0457155999998</v>
      </c>
      <c r="N101" s="31">
        <v>24.25</v>
      </c>
      <c r="O101" s="31">
        <v>0.34</v>
      </c>
      <c r="P101" s="45">
        <f t="shared" si="29"/>
        <v>0</v>
      </c>
      <c r="Q101" s="62">
        <f t="shared" si="30"/>
        <v>44807.362510162457</v>
      </c>
      <c r="R101" s="46">
        <v>6</v>
      </c>
      <c r="S101" s="47">
        <f t="shared" si="31"/>
        <v>44807.362510162457</v>
      </c>
    </row>
    <row r="102" spans="2:19" ht="16">
      <c r="B102" s="6">
        <v>44488</v>
      </c>
      <c r="C102" s="7">
        <v>198</v>
      </c>
      <c r="D102" s="8" t="s">
        <v>93</v>
      </c>
      <c r="E102" s="7">
        <v>37720</v>
      </c>
      <c r="F102" s="9">
        <v>6.0429999999999998E-2</v>
      </c>
      <c r="G102" s="10">
        <f t="shared" si="27"/>
        <v>35440.580399999999</v>
      </c>
      <c r="H102" s="11">
        <v>3.4500000000000003E-2</v>
      </c>
      <c r="I102" s="28">
        <v>3.7600000000000001E-2</v>
      </c>
      <c r="J102" s="29">
        <f t="shared" si="28"/>
        <v>1222.7000238000001</v>
      </c>
      <c r="K102" s="26">
        <v>10652</v>
      </c>
      <c r="L102" s="30">
        <v>2.5000000000000001E-2</v>
      </c>
      <c r="M102" s="10">
        <f t="shared" si="32"/>
        <v>1332.5658230399999</v>
      </c>
      <c r="N102" s="31">
        <v>26.6</v>
      </c>
      <c r="O102" s="31">
        <v>0.34</v>
      </c>
      <c r="P102" s="45">
        <f t="shared" si="29"/>
        <v>3256.0501633794001</v>
      </c>
      <c r="Q102" s="62">
        <f t="shared" si="30"/>
        <v>26569.474638764783</v>
      </c>
      <c r="R102" s="46">
        <v>0</v>
      </c>
      <c r="S102" s="47">
        <f t="shared" si="31"/>
        <v>29825.524802144184</v>
      </c>
    </row>
    <row r="103" spans="2:19" ht="16">
      <c r="B103" s="6">
        <v>44447</v>
      </c>
      <c r="C103" s="7">
        <v>9745</v>
      </c>
      <c r="D103" s="8" t="s">
        <v>94</v>
      </c>
      <c r="E103" s="7">
        <v>17340</v>
      </c>
      <c r="F103" s="9">
        <v>5.5100000000000003E-2</v>
      </c>
      <c r="G103" s="10">
        <f t="shared" si="27"/>
        <v>16384.565999999999</v>
      </c>
      <c r="H103" s="11">
        <v>5.5100000000000003E-2</v>
      </c>
      <c r="I103" s="28">
        <v>3.7600000000000001E-2</v>
      </c>
      <c r="J103" s="29">
        <f t="shared" si="28"/>
        <v>902.78958660000001</v>
      </c>
      <c r="K103" s="26">
        <v>9256</v>
      </c>
      <c r="L103" s="30">
        <v>2.75E-2</v>
      </c>
      <c r="M103" s="10">
        <f t="shared" si="32"/>
        <v>616.05968159999998</v>
      </c>
      <c r="N103" s="31">
        <v>23.7</v>
      </c>
      <c r="O103" s="31">
        <v>0.34</v>
      </c>
      <c r="P103" s="45">
        <f t="shared" si="29"/>
        <v>2297.96061373164</v>
      </c>
      <c r="Q103" s="62">
        <f t="shared" si="30"/>
        <v>10944.194256716377</v>
      </c>
      <c r="R103" s="46">
        <f>Q103*0.8</f>
        <v>8755.3554053731023</v>
      </c>
      <c r="S103" s="47">
        <f t="shared" si="31"/>
        <v>13242.154870448017</v>
      </c>
    </row>
    <row r="104" spans="2:19" ht="16">
      <c r="B104" s="6">
        <v>44489</v>
      </c>
      <c r="C104" s="7">
        <v>4516</v>
      </c>
      <c r="D104" s="8" t="s">
        <v>95</v>
      </c>
      <c r="E104" s="7">
        <v>51060</v>
      </c>
      <c r="F104" s="9">
        <v>0.1082</v>
      </c>
      <c r="G104" s="10">
        <f t="shared" si="27"/>
        <v>45535.308000000005</v>
      </c>
      <c r="H104" s="11">
        <v>0</v>
      </c>
      <c r="I104" s="28">
        <v>3.6700000000000003E-2</v>
      </c>
      <c r="J104" s="29">
        <f t="shared" si="28"/>
        <v>0</v>
      </c>
      <c r="K104" s="26">
        <v>0</v>
      </c>
      <c r="L104" s="30">
        <v>0</v>
      </c>
      <c r="M104" s="10">
        <f t="shared" si="32"/>
        <v>1671.1458036000004</v>
      </c>
      <c r="N104" s="31">
        <v>26.6</v>
      </c>
      <c r="O104" s="31">
        <v>0.34</v>
      </c>
      <c r="P104" s="45">
        <f t="shared" si="29"/>
        <v>0</v>
      </c>
      <c r="Q104" s="62">
        <f t="shared" si="30"/>
        <v>33320.279778101125</v>
      </c>
      <c r="R104" s="46">
        <v>25</v>
      </c>
      <c r="S104" s="47">
        <f t="shared" si="31"/>
        <v>33320.279778101125</v>
      </c>
    </row>
    <row r="105" spans="2:19" ht="16">
      <c r="B105" s="6">
        <v>44455</v>
      </c>
      <c r="C105" s="7">
        <v>3289</v>
      </c>
      <c r="D105" s="8" t="s">
        <v>96</v>
      </c>
      <c r="E105" s="7">
        <v>74700</v>
      </c>
      <c r="F105" s="9">
        <v>7.2300000000000003E-2</v>
      </c>
      <c r="G105" s="10">
        <f t="shared" si="27"/>
        <v>69299.19</v>
      </c>
      <c r="H105" s="11">
        <v>0</v>
      </c>
      <c r="I105" s="28">
        <v>3.6600000000000001E-2</v>
      </c>
      <c r="J105" s="29">
        <f t="shared" si="28"/>
        <v>0</v>
      </c>
      <c r="K105" s="26">
        <v>0</v>
      </c>
      <c r="L105" s="30">
        <v>0</v>
      </c>
      <c r="M105" s="10">
        <f t="shared" si="32"/>
        <v>2536.3503540000002</v>
      </c>
      <c r="N105" s="31">
        <v>24.25</v>
      </c>
      <c r="O105" s="31">
        <v>0.34</v>
      </c>
      <c r="P105" s="45">
        <f t="shared" si="29"/>
        <v>0</v>
      </c>
      <c r="Q105" s="62">
        <f t="shared" si="30"/>
        <v>46103.473475255538</v>
      </c>
      <c r="R105" s="46">
        <f>Q105*0.8</f>
        <v>36882.778780204433</v>
      </c>
      <c r="S105" s="47">
        <f t="shared" si="31"/>
        <v>46103.473475255538</v>
      </c>
    </row>
    <row r="106" spans="2:19" ht="16">
      <c r="B106" s="6">
        <v>44462</v>
      </c>
      <c r="C106" s="7">
        <v>3289</v>
      </c>
      <c r="D106" s="8" t="s">
        <v>97</v>
      </c>
      <c r="E106" s="7">
        <v>64920</v>
      </c>
      <c r="F106" s="9">
        <v>6.2600000000000003E-2</v>
      </c>
      <c r="G106" s="10">
        <f t="shared" si="27"/>
        <v>60856.008000000002</v>
      </c>
      <c r="H106" s="11">
        <v>0</v>
      </c>
      <c r="I106" s="28">
        <v>3.5299999999999998E-2</v>
      </c>
      <c r="J106" s="29">
        <f t="shared" si="28"/>
        <v>0</v>
      </c>
      <c r="K106" s="26">
        <v>0</v>
      </c>
      <c r="L106" s="30">
        <v>0</v>
      </c>
      <c r="M106" s="10">
        <f t="shared" si="32"/>
        <v>2148.2170824</v>
      </c>
      <c r="N106" s="31">
        <v>25.1</v>
      </c>
      <c r="O106" s="31">
        <v>0.34</v>
      </c>
      <c r="P106" s="45">
        <f t="shared" si="29"/>
        <v>0</v>
      </c>
      <c r="Q106" s="62">
        <f t="shared" si="30"/>
        <v>40417.044005408679</v>
      </c>
      <c r="R106" s="46">
        <v>7</v>
      </c>
      <c r="S106" s="47">
        <f t="shared" si="31"/>
        <v>40417.044005408679</v>
      </c>
    </row>
    <row r="107" spans="2:19" ht="16">
      <c r="B107" s="6">
        <v>44488</v>
      </c>
      <c r="C107" s="7">
        <v>4254</v>
      </c>
      <c r="D107" s="8" t="s">
        <v>98</v>
      </c>
      <c r="E107" s="7">
        <v>69960</v>
      </c>
      <c r="F107" s="9">
        <v>0.10580000000000001</v>
      </c>
      <c r="G107" s="10">
        <f t="shared" si="27"/>
        <v>62558.231999999996</v>
      </c>
      <c r="H107" s="11">
        <v>0</v>
      </c>
      <c r="I107" s="28">
        <v>3.5299999999999998E-2</v>
      </c>
      <c r="J107" s="29">
        <f t="shared" si="28"/>
        <v>0</v>
      </c>
      <c r="K107" s="26">
        <v>0</v>
      </c>
      <c r="L107" s="30">
        <v>0</v>
      </c>
      <c r="M107" s="10">
        <f t="shared" si="32"/>
        <v>2208.3055895999996</v>
      </c>
      <c r="N107" s="31">
        <v>26.6</v>
      </c>
      <c r="O107" s="31">
        <v>0.34</v>
      </c>
      <c r="P107" s="45">
        <f t="shared" si="29"/>
        <v>0</v>
      </c>
      <c r="Q107" s="62">
        <f t="shared" si="30"/>
        <v>44030.484905929101</v>
      </c>
      <c r="R107" s="46">
        <v>0</v>
      </c>
      <c r="S107" s="47">
        <f t="shared" si="31"/>
        <v>44030.484905929101</v>
      </c>
    </row>
    <row r="108" spans="2:19" ht="16">
      <c r="B108" s="6">
        <v>44451</v>
      </c>
      <c r="C108" s="7">
        <v>3387</v>
      </c>
      <c r="D108" s="8" t="s">
        <v>99</v>
      </c>
      <c r="E108" s="7">
        <v>69180</v>
      </c>
      <c r="F108" s="9">
        <v>9.7699999999999995E-2</v>
      </c>
      <c r="G108" s="10">
        <f t="shared" si="27"/>
        <v>62421.114000000001</v>
      </c>
      <c r="H108" s="11">
        <v>0</v>
      </c>
      <c r="I108" s="28">
        <v>3.5000000000000003E-2</v>
      </c>
      <c r="J108" s="29">
        <f t="shared" si="28"/>
        <v>0</v>
      </c>
      <c r="K108" s="26">
        <v>0</v>
      </c>
      <c r="L108" s="30">
        <v>0</v>
      </c>
      <c r="M108" s="10">
        <f t="shared" si="32"/>
        <v>2184.7389900000003</v>
      </c>
      <c r="N108" s="31">
        <v>24</v>
      </c>
      <c r="O108" s="31">
        <v>0.34</v>
      </c>
      <c r="P108" s="45">
        <f t="shared" si="29"/>
        <v>0</v>
      </c>
      <c r="Q108" s="62">
        <f t="shared" si="30"/>
        <v>39302.79726061182</v>
      </c>
      <c r="R108" s="46">
        <v>3</v>
      </c>
      <c r="S108" s="47">
        <f t="shared" si="31"/>
        <v>39302.79726061182</v>
      </c>
    </row>
    <row r="109" spans="2:19" ht="16">
      <c r="B109" s="6">
        <v>44441</v>
      </c>
      <c r="C109" s="7">
        <v>99</v>
      </c>
      <c r="D109" s="8" t="s">
        <v>100</v>
      </c>
      <c r="E109" s="7">
        <v>69540</v>
      </c>
      <c r="F109" s="9">
        <v>0.1004</v>
      </c>
      <c r="G109" s="10">
        <f t="shared" si="27"/>
        <v>62558.183999999994</v>
      </c>
      <c r="H109" s="11">
        <v>0</v>
      </c>
      <c r="I109" s="28">
        <v>3.4700000000000002E-2</v>
      </c>
      <c r="J109" s="29">
        <f t="shared" si="28"/>
        <v>0</v>
      </c>
      <c r="K109" s="26">
        <v>0</v>
      </c>
      <c r="L109" s="30">
        <v>0</v>
      </c>
      <c r="M109" s="10">
        <f t="shared" si="32"/>
        <v>2170.7689848</v>
      </c>
      <c r="N109" s="31">
        <v>23.4</v>
      </c>
      <c r="O109" s="31">
        <v>0.34</v>
      </c>
      <c r="P109" s="45">
        <f t="shared" si="29"/>
        <v>0</v>
      </c>
      <c r="Q109" s="62">
        <f t="shared" si="30"/>
        <v>38075.194042510338</v>
      </c>
      <c r="R109" s="46">
        <v>1</v>
      </c>
      <c r="S109" s="47">
        <f t="shared" si="31"/>
        <v>38075.194042510338</v>
      </c>
    </row>
    <row r="110" spans="2:19" ht="16">
      <c r="B110" s="6">
        <v>44441</v>
      </c>
      <c r="C110" s="7">
        <v>9816</v>
      </c>
      <c r="D110" s="8" t="s">
        <v>101</v>
      </c>
      <c r="E110" s="7">
        <v>34740</v>
      </c>
      <c r="F110" s="9">
        <v>7.6600000000000001E-2</v>
      </c>
      <c r="G110" s="10">
        <f t="shared" si="27"/>
        <v>32078.916000000001</v>
      </c>
      <c r="H110" s="11">
        <v>0</v>
      </c>
      <c r="I110" s="28">
        <v>3.4700000000000002E-2</v>
      </c>
      <c r="J110" s="29">
        <f t="shared" si="28"/>
        <v>0</v>
      </c>
      <c r="K110" s="26">
        <v>0</v>
      </c>
      <c r="L110" s="30">
        <v>0</v>
      </c>
      <c r="M110" s="10">
        <f t="shared" si="32"/>
        <v>1113.1383852000001</v>
      </c>
      <c r="N110" s="31">
        <v>23.4</v>
      </c>
      <c r="O110" s="31">
        <v>0.34</v>
      </c>
      <c r="P110" s="45">
        <f t="shared" si="29"/>
        <v>0</v>
      </c>
      <c r="Q110" s="62">
        <f t="shared" si="30"/>
        <v>19524.39909977869</v>
      </c>
      <c r="R110" s="46">
        <v>9</v>
      </c>
      <c r="S110" s="47">
        <f t="shared" si="31"/>
        <v>19524.39909977869</v>
      </c>
    </row>
    <row r="111" spans="2:19" ht="16">
      <c r="B111" s="6">
        <v>44455</v>
      </c>
      <c r="C111" s="7">
        <v>1719</v>
      </c>
      <c r="D111" s="8" t="s">
        <v>102</v>
      </c>
      <c r="E111" s="7">
        <v>70640</v>
      </c>
      <c r="F111" s="9">
        <v>0.1164</v>
      </c>
      <c r="G111" s="10">
        <f t="shared" si="27"/>
        <v>62417.503999999994</v>
      </c>
      <c r="H111" s="11">
        <v>0</v>
      </c>
      <c r="I111" s="28">
        <v>3.3599999999999998E-2</v>
      </c>
      <c r="J111" s="29">
        <v>0</v>
      </c>
      <c r="K111" s="26">
        <v>0</v>
      </c>
      <c r="L111" s="30">
        <v>0</v>
      </c>
      <c r="M111" s="10">
        <f t="shared" si="32"/>
        <v>2097.2281343999998</v>
      </c>
      <c r="N111" s="31">
        <v>24.25</v>
      </c>
      <c r="O111" s="31">
        <v>0.34</v>
      </c>
      <c r="P111" s="45">
        <f t="shared" si="29"/>
        <v>0</v>
      </c>
      <c r="Q111" s="62">
        <f t="shared" si="30"/>
        <v>38121.508534254346</v>
      </c>
      <c r="R111" s="46">
        <v>4</v>
      </c>
      <c r="S111" s="47">
        <f t="shared" si="31"/>
        <v>38121.508534254346</v>
      </c>
    </row>
    <row r="112" spans="2:19" ht="16">
      <c r="B112" s="6">
        <v>44455</v>
      </c>
      <c r="C112" s="7">
        <v>9074</v>
      </c>
      <c r="D112" s="8" t="s">
        <v>103</v>
      </c>
      <c r="E112" s="7">
        <v>48180</v>
      </c>
      <c r="F112" s="9">
        <v>6.4600000000000005E-2</v>
      </c>
      <c r="G112" s="10">
        <f t="shared" si="27"/>
        <v>45067.572</v>
      </c>
      <c r="H112" s="11">
        <v>0</v>
      </c>
      <c r="I112" s="28">
        <v>3.2899999999999999E-2</v>
      </c>
      <c r="J112" s="29">
        <f t="shared" ref="J112:J131" si="33">G112*H112</f>
        <v>0</v>
      </c>
      <c r="K112" s="26">
        <v>0</v>
      </c>
      <c r="L112" s="30">
        <v>0</v>
      </c>
      <c r="M112" s="10">
        <f t="shared" si="32"/>
        <v>1482.7231187999998</v>
      </c>
      <c r="N112" s="31">
        <v>24.25</v>
      </c>
      <c r="O112" s="31">
        <v>0.34</v>
      </c>
      <c r="P112" s="45">
        <f t="shared" si="29"/>
        <v>0</v>
      </c>
      <c r="Q112" s="62">
        <f t="shared" si="30"/>
        <v>26951.594392682215</v>
      </c>
      <c r="R112" s="46">
        <f>Q112*0.8</f>
        <v>21561.275514145775</v>
      </c>
      <c r="S112" s="47">
        <f t="shared" si="31"/>
        <v>26951.594392682215</v>
      </c>
    </row>
    <row r="113" spans="2:19" ht="16">
      <c r="B113" s="6">
        <v>44487</v>
      </c>
      <c r="C113" s="7">
        <v>4305</v>
      </c>
      <c r="D113" s="8" t="s">
        <v>104</v>
      </c>
      <c r="E113" s="7">
        <v>50520</v>
      </c>
      <c r="F113" s="9">
        <v>0.154</v>
      </c>
      <c r="G113" s="10">
        <f t="shared" si="27"/>
        <v>42739.92</v>
      </c>
      <c r="H113" s="11">
        <v>4.1099999999999998E-2</v>
      </c>
      <c r="I113" s="28">
        <v>3.2899999999999999E-2</v>
      </c>
      <c r="J113" s="29">
        <f t="shared" si="33"/>
        <v>1756.6107119999999</v>
      </c>
      <c r="K113" s="26">
        <v>10500</v>
      </c>
      <c r="L113" s="30">
        <v>2.75E-2</v>
      </c>
      <c r="M113" s="10">
        <f t="shared" si="32"/>
        <v>1406.1433679999998</v>
      </c>
      <c r="N113" s="31">
        <v>26.45</v>
      </c>
      <c r="O113" s="31">
        <v>0.34</v>
      </c>
      <c r="P113" s="45">
        <f t="shared" si="29"/>
        <v>5072.2134308999994</v>
      </c>
      <c r="Q113" s="62">
        <f t="shared" si="30"/>
        <v>27878.406045097712</v>
      </c>
      <c r="R113" s="46">
        <v>21</v>
      </c>
      <c r="S113" s="47">
        <f t="shared" si="31"/>
        <v>32950.619475997708</v>
      </c>
    </row>
    <row r="114" spans="2:19" ht="16">
      <c r="B114" s="6">
        <v>44487</v>
      </c>
      <c r="C114" s="7">
        <v>2114</v>
      </c>
      <c r="D114" s="8" t="s">
        <v>105</v>
      </c>
      <c r="E114" s="7">
        <v>47720</v>
      </c>
      <c r="F114" s="9">
        <v>0.16020000000000001</v>
      </c>
      <c r="G114" s="10">
        <f t="shared" si="27"/>
        <v>40075.256000000001</v>
      </c>
      <c r="H114" s="11">
        <v>0</v>
      </c>
      <c r="I114" s="28">
        <v>3.2899999999999999E-2</v>
      </c>
      <c r="J114" s="29">
        <f t="shared" si="33"/>
        <v>0</v>
      </c>
      <c r="K114" s="26">
        <v>0</v>
      </c>
      <c r="L114" s="30">
        <v>0</v>
      </c>
      <c r="M114" s="10">
        <f t="shared" si="32"/>
        <v>1318.4759223999999</v>
      </c>
      <c r="N114" s="31">
        <v>26.45</v>
      </c>
      <c r="O114" s="31">
        <v>0.34</v>
      </c>
      <c r="P114" s="45">
        <f t="shared" si="29"/>
        <v>0</v>
      </c>
      <c r="Q114" s="62">
        <f t="shared" si="30"/>
        <v>26140.298323657102</v>
      </c>
      <c r="R114" s="46">
        <v>22</v>
      </c>
      <c r="S114" s="47">
        <f t="shared" si="31"/>
        <v>26140.298323657102</v>
      </c>
    </row>
    <row r="115" spans="2:19" ht="16">
      <c r="B115" s="6">
        <v>44483</v>
      </c>
      <c r="C115" s="7">
        <v>4305</v>
      </c>
      <c r="D115" s="8" t="s">
        <v>106</v>
      </c>
      <c r="E115" s="7">
        <v>49700</v>
      </c>
      <c r="F115" s="9">
        <v>0.10920000000000001</v>
      </c>
      <c r="G115" s="10">
        <f t="shared" si="27"/>
        <v>44272.76</v>
      </c>
      <c r="H115" s="11">
        <v>4.2000000000000003E-2</v>
      </c>
      <c r="I115" s="28">
        <v>3.27E-2</v>
      </c>
      <c r="J115" s="29">
        <f t="shared" si="33"/>
        <v>1859.4559200000001</v>
      </c>
      <c r="K115" s="26">
        <v>9971</v>
      </c>
      <c r="L115" s="30">
        <v>2.5499999999999998E-2</v>
      </c>
      <c r="M115" s="10">
        <f t="shared" si="32"/>
        <v>1447.7192520000001</v>
      </c>
      <c r="N115" s="31">
        <v>26.3</v>
      </c>
      <c r="O115" s="31">
        <v>0.34</v>
      </c>
      <c r="P115" s="45">
        <f t="shared" si="29"/>
        <v>4727.8619194716002</v>
      </c>
      <c r="Q115" s="62">
        <f t="shared" si="30"/>
        <v>28539.920448692195</v>
      </c>
      <c r="R115" s="46">
        <v>1</v>
      </c>
      <c r="S115" s="47">
        <f t="shared" si="31"/>
        <v>33267.782368163796</v>
      </c>
    </row>
    <row r="116" spans="2:19" ht="16">
      <c r="B116" s="6">
        <v>44484</v>
      </c>
      <c r="C116" s="7">
        <v>2230</v>
      </c>
      <c r="D116" s="8" t="s">
        <v>107</v>
      </c>
      <c r="E116" s="7">
        <v>66500</v>
      </c>
      <c r="F116" s="9">
        <v>8.5300000000000001E-2</v>
      </c>
      <c r="G116" s="10">
        <f t="shared" si="27"/>
        <v>60827.549999999996</v>
      </c>
      <c r="H116" s="11">
        <v>0</v>
      </c>
      <c r="I116" s="28">
        <v>3.27E-2</v>
      </c>
      <c r="J116" s="29">
        <f t="shared" si="33"/>
        <v>0</v>
      </c>
      <c r="K116" s="26">
        <v>0</v>
      </c>
      <c r="L116" s="30">
        <v>0</v>
      </c>
      <c r="M116" s="10">
        <f t="shared" si="32"/>
        <v>1989.0608849999999</v>
      </c>
      <c r="N116" s="31">
        <v>26.45</v>
      </c>
      <c r="O116" s="31">
        <v>0.34</v>
      </c>
      <c r="P116" s="45">
        <f t="shared" si="29"/>
        <v>0</v>
      </c>
      <c r="Q116" s="62">
        <f t="shared" si="30"/>
        <v>39435.41481074028</v>
      </c>
      <c r="R116" s="46">
        <v>0</v>
      </c>
      <c r="S116" s="47">
        <f t="shared" si="31"/>
        <v>39435.41481074028</v>
      </c>
    </row>
    <row r="117" spans="2:19" ht="16">
      <c r="B117" s="6">
        <v>44442</v>
      </c>
      <c r="C117" s="7">
        <v>2263</v>
      </c>
      <c r="D117" s="8" t="s">
        <v>108</v>
      </c>
      <c r="E117" s="7">
        <v>67380</v>
      </c>
      <c r="F117" s="9">
        <v>7.5700000000000003E-2</v>
      </c>
      <c r="G117" s="10">
        <f t="shared" si="27"/>
        <v>62279.334000000003</v>
      </c>
      <c r="H117" s="11">
        <v>0</v>
      </c>
      <c r="I117" s="28">
        <v>3.2599999999999997E-2</v>
      </c>
      <c r="J117" s="29">
        <f t="shared" si="33"/>
        <v>0</v>
      </c>
      <c r="K117" s="26">
        <v>0</v>
      </c>
      <c r="L117" s="30">
        <v>0</v>
      </c>
      <c r="M117" s="10">
        <f t="shared" si="32"/>
        <v>2030.3062883999999</v>
      </c>
      <c r="N117" s="31">
        <v>23.5</v>
      </c>
      <c r="O117" s="31">
        <v>0.34</v>
      </c>
      <c r="P117" s="45">
        <f t="shared" si="29"/>
        <v>0</v>
      </c>
      <c r="Q117" s="62">
        <f t="shared" si="30"/>
        <v>35763.670257763944</v>
      </c>
      <c r="R117" s="46">
        <v>2</v>
      </c>
      <c r="S117" s="47">
        <f t="shared" si="31"/>
        <v>35763.670257763944</v>
      </c>
    </row>
    <row r="118" spans="2:19" ht="16">
      <c r="B118" s="6">
        <v>44447</v>
      </c>
      <c r="C118" s="7">
        <v>9745</v>
      </c>
      <c r="D118" s="8" t="s">
        <v>109</v>
      </c>
      <c r="E118" s="7">
        <v>46080</v>
      </c>
      <c r="F118" s="9">
        <v>3.3300000000000003E-2</v>
      </c>
      <c r="G118" s="10">
        <f t="shared" si="27"/>
        <v>44545.536</v>
      </c>
      <c r="H118" s="11">
        <v>0</v>
      </c>
      <c r="I118" s="28">
        <v>3.2399999999999998E-2</v>
      </c>
      <c r="J118" s="29">
        <f t="shared" si="33"/>
        <v>0</v>
      </c>
      <c r="K118" s="26">
        <v>0</v>
      </c>
      <c r="L118" s="30">
        <v>0</v>
      </c>
      <c r="M118" s="10">
        <f t="shared" si="32"/>
        <v>1443.2753663999999</v>
      </c>
      <c r="N118" s="31">
        <v>23.7</v>
      </c>
      <c r="O118" s="31">
        <v>0.34</v>
      </c>
      <c r="P118" s="45">
        <f t="shared" si="29"/>
        <v>0</v>
      </c>
      <c r="Q118" s="62">
        <f t="shared" si="30"/>
        <v>25639.538583001962</v>
      </c>
      <c r="R118" s="46">
        <f>Q118*0.8</f>
        <v>20511.630866401571</v>
      </c>
      <c r="S118" s="47">
        <f t="shared" si="31"/>
        <v>25639.538583001962</v>
      </c>
    </row>
    <row r="119" spans="2:19" ht="16">
      <c r="B119" s="6">
        <v>44484</v>
      </c>
      <c r="C119" s="7">
        <v>3289</v>
      </c>
      <c r="D119" s="8" t="s">
        <v>110</v>
      </c>
      <c r="E119" s="7">
        <v>69800</v>
      </c>
      <c r="F119" s="9">
        <v>8.1199999999999994E-2</v>
      </c>
      <c r="G119" s="10">
        <f t="shared" si="27"/>
        <v>64132.240000000005</v>
      </c>
      <c r="H119" s="11">
        <v>0</v>
      </c>
      <c r="I119" s="28">
        <v>3.2300000000000002E-2</v>
      </c>
      <c r="J119" s="29">
        <f t="shared" si="33"/>
        <v>0</v>
      </c>
      <c r="K119" s="26">
        <v>0</v>
      </c>
      <c r="L119" s="30">
        <v>0</v>
      </c>
      <c r="M119" s="10">
        <f t="shared" si="32"/>
        <v>2071.4713520000005</v>
      </c>
      <c r="N119" s="31">
        <v>26.45</v>
      </c>
      <c r="O119" s="31">
        <v>0.34</v>
      </c>
      <c r="P119" s="45">
        <f t="shared" si="29"/>
        <v>0</v>
      </c>
      <c r="Q119" s="62">
        <f t="shared" si="30"/>
        <v>41069.29689821184</v>
      </c>
      <c r="R119" s="46">
        <v>7</v>
      </c>
      <c r="S119" s="47">
        <f t="shared" si="31"/>
        <v>41069.29689821184</v>
      </c>
    </row>
    <row r="120" spans="2:19" ht="16">
      <c r="B120" s="6">
        <v>44452</v>
      </c>
      <c r="C120" s="7">
        <v>6186</v>
      </c>
      <c r="D120" s="8" t="s">
        <v>111</v>
      </c>
      <c r="E120" s="7">
        <v>68860</v>
      </c>
      <c r="F120" s="9">
        <v>0.1278</v>
      </c>
      <c r="G120" s="10">
        <f t="shared" si="27"/>
        <v>60059.691999999995</v>
      </c>
      <c r="H120" s="11">
        <v>0</v>
      </c>
      <c r="I120" s="28">
        <v>3.2199999999999999E-2</v>
      </c>
      <c r="J120" s="29">
        <f t="shared" si="33"/>
        <v>0</v>
      </c>
      <c r="K120" s="26">
        <v>0</v>
      </c>
      <c r="L120" s="30">
        <v>0</v>
      </c>
      <c r="M120" s="10">
        <f t="shared" si="32"/>
        <v>1933.9220823999999</v>
      </c>
      <c r="N120" s="31">
        <v>24</v>
      </c>
      <c r="O120" s="31">
        <v>0.34</v>
      </c>
      <c r="P120" s="45">
        <f t="shared" si="29"/>
        <v>0</v>
      </c>
      <c r="Q120" s="62">
        <f t="shared" si="30"/>
        <v>34790.67653861361</v>
      </c>
      <c r="R120" s="46">
        <v>7</v>
      </c>
      <c r="S120" s="47">
        <f t="shared" si="31"/>
        <v>34790.67653861361</v>
      </c>
    </row>
    <row r="121" spans="2:19" ht="16">
      <c r="B121" s="6">
        <v>44496</v>
      </c>
      <c r="C121" s="7">
        <v>450</v>
      </c>
      <c r="D121" s="8" t="s">
        <v>112</v>
      </c>
      <c r="E121" s="7">
        <v>74240</v>
      </c>
      <c r="F121" s="9">
        <v>6.8500000000000005E-2</v>
      </c>
      <c r="G121" s="10">
        <f t="shared" si="27"/>
        <v>69154.559999999998</v>
      </c>
      <c r="H121" s="11">
        <v>0</v>
      </c>
      <c r="I121" s="28">
        <v>3.2099999999999997E-2</v>
      </c>
      <c r="J121" s="29">
        <f t="shared" si="33"/>
        <v>0</v>
      </c>
      <c r="K121" s="26">
        <v>0</v>
      </c>
      <c r="L121" s="30">
        <v>0</v>
      </c>
      <c r="M121" s="10">
        <f t="shared" si="32"/>
        <v>2219.8613759999998</v>
      </c>
      <c r="N121" s="31">
        <v>27.1</v>
      </c>
      <c r="O121" s="31">
        <v>0.34</v>
      </c>
      <c r="P121" s="45">
        <f t="shared" si="29"/>
        <v>0</v>
      </c>
      <c r="Q121" s="62">
        <f t="shared" si="30"/>
        <v>45092.862549180099</v>
      </c>
      <c r="R121" s="46">
        <v>8</v>
      </c>
      <c r="S121" s="47">
        <f t="shared" si="31"/>
        <v>45092.862549180099</v>
      </c>
    </row>
    <row r="122" spans="2:19" ht="16">
      <c r="B122" s="6">
        <v>44480</v>
      </c>
      <c r="C122" s="7">
        <v>4305</v>
      </c>
      <c r="D122" s="8" t="s">
        <v>113</v>
      </c>
      <c r="E122" s="7">
        <v>47640</v>
      </c>
      <c r="F122" s="9">
        <v>8.5000000000000006E-2</v>
      </c>
      <c r="G122" s="10">
        <f t="shared" si="27"/>
        <v>43590.6</v>
      </c>
      <c r="H122" s="11">
        <v>5.6500000000000002E-2</v>
      </c>
      <c r="I122" s="28">
        <v>3.2099999999999997E-2</v>
      </c>
      <c r="J122" s="29">
        <f t="shared" si="33"/>
        <v>2462.8688999999999</v>
      </c>
      <c r="K122" s="26">
        <v>9527</v>
      </c>
      <c r="L122" s="30">
        <v>2.8000000000000001E-2</v>
      </c>
      <c r="M122" s="10">
        <f t="shared" si="32"/>
        <v>1399.2582599999998</v>
      </c>
      <c r="N122" s="31">
        <v>26.2</v>
      </c>
      <c r="O122" s="31">
        <v>0.34</v>
      </c>
      <c r="P122" s="45">
        <f t="shared" si="29"/>
        <v>6569.8505628839994</v>
      </c>
      <c r="Q122" s="62">
        <f t="shared" si="30"/>
        <v>27479.690093895966</v>
      </c>
      <c r="R122" s="46">
        <v>17</v>
      </c>
      <c r="S122" s="47">
        <f t="shared" si="31"/>
        <v>34049.540656779966</v>
      </c>
    </row>
    <row r="123" spans="2:19" ht="16">
      <c r="B123" s="6">
        <v>44487</v>
      </c>
      <c r="C123" s="7">
        <v>4516</v>
      </c>
      <c r="D123" s="8" t="s">
        <v>114</v>
      </c>
      <c r="E123" s="7">
        <v>50580</v>
      </c>
      <c r="F123" s="9">
        <v>7.0400000000000004E-2</v>
      </c>
      <c r="G123" s="10">
        <f t="shared" si="27"/>
        <v>47019.167999999998</v>
      </c>
      <c r="H123" s="11">
        <v>0</v>
      </c>
      <c r="I123" s="28">
        <v>3.2000000000000001E-2</v>
      </c>
      <c r="J123" s="29">
        <f t="shared" si="33"/>
        <v>0</v>
      </c>
      <c r="K123" s="26">
        <v>0</v>
      </c>
      <c r="L123" s="30">
        <v>0</v>
      </c>
      <c r="M123" s="10">
        <f t="shared" si="32"/>
        <v>1504.613376</v>
      </c>
      <c r="N123" s="31">
        <v>26.45</v>
      </c>
      <c r="O123" s="31">
        <v>0.34</v>
      </c>
      <c r="P123" s="45">
        <f t="shared" si="29"/>
        <v>0</v>
      </c>
      <c r="Q123" s="62">
        <f t="shared" si="30"/>
        <v>29830.686963787099</v>
      </c>
      <c r="R123" s="46">
        <v>20</v>
      </c>
      <c r="S123" s="47">
        <f t="shared" si="31"/>
        <v>29830.686963787099</v>
      </c>
    </row>
    <row r="124" spans="2:19" ht="16">
      <c r="B124" s="6">
        <v>44490</v>
      </c>
      <c r="C124" s="7">
        <v>9816</v>
      </c>
      <c r="D124" s="8" t="s">
        <v>115</v>
      </c>
      <c r="E124" s="7">
        <v>68880</v>
      </c>
      <c r="F124" s="9">
        <v>0.1139</v>
      </c>
      <c r="G124" s="10">
        <f t="shared" si="27"/>
        <v>61034.567999999999</v>
      </c>
      <c r="H124" s="11">
        <v>0</v>
      </c>
      <c r="I124" s="28">
        <v>3.2000000000000001E-2</v>
      </c>
      <c r="J124" s="29">
        <f t="shared" si="33"/>
        <v>0</v>
      </c>
      <c r="K124" s="26">
        <v>0</v>
      </c>
      <c r="L124" s="30">
        <v>0</v>
      </c>
      <c r="M124" s="10">
        <f t="shared" si="32"/>
        <v>1953.106176</v>
      </c>
      <c r="N124" s="31">
        <v>26.8</v>
      </c>
      <c r="O124" s="31">
        <v>0.34</v>
      </c>
      <c r="P124" s="45">
        <f t="shared" si="29"/>
        <v>0</v>
      </c>
      <c r="Q124" s="62">
        <f t="shared" si="30"/>
        <v>39234.968416624193</v>
      </c>
      <c r="R124" s="46">
        <v>3</v>
      </c>
      <c r="S124" s="47">
        <f t="shared" si="31"/>
        <v>39234.968416624193</v>
      </c>
    </row>
    <row r="125" spans="2:19" ht="16">
      <c r="B125" s="6">
        <v>44440</v>
      </c>
      <c r="C125" s="7">
        <v>3292</v>
      </c>
      <c r="D125" s="8" t="s">
        <v>116</v>
      </c>
      <c r="E125" s="7">
        <v>65680</v>
      </c>
      <c r="F125" s="9">
        <v>7.7200000000000005E-2</v>
      </c>
      <c r="G125" s="10">
        <f t="shared" si="27"/>
        <v>60609.503999999994</v>
      </c>
      <c r="H125" s="11">
        <v>0</v>
      </c>
      <c r="I125" s="28">
        <v>3.1899999999999998E-2</v>
      </c>
      <c r="J125" s="29">
        <f t="shared" si="33"/>
        <v>0</v>
      </c>
      <c r="K125" s="26">
        <v>0</v>
      </c>
      <c r="L125" s="30">
        <v>0</v>
      </c>
      <c r="M125" s="10">
        <f t="shared" si="32"/>
        <v>1933.4431775999997</v>
      </c>
      <c r="N125" s="31">
        <v>23.4</v>
      </c>
      <c r="O125" s="31">
        <v>0.34</v>
      </c>
      <c r="P125" s="45">
        <f t="shared" si="29"/>
        <v>0</v>
      </c>
      <c r="Q125" s="62">
        <f t="shared" si="30"/>
        <v>33912.509655683265</v>
      </c>
      <c r="R125" s="46">
        <f t="shared" ref="R125:R131" si="34">Q125*0.8</f>
        <v>27130.007724546613</v>
      </c>
      <c r="S125" s="47">
        <f t="shared" si="31"/>
        <v>33912.509655683265</v>
      </c>
    </row>
    <row r="126" spans="2:19" ht="16">
      <c r="B126" s="6">
        <v>44474</v>
      </c>
      <c r="C126" s="7">
        <v>9082</v>
      </c>
      <c r="D126" s="8" t="s">
        <v>117</v>
      </c>
      <c r="E126" s="7">
        <v>67980</v>
      </c>
      <c r="F126" s="9">
        <v>9.9599999999999994E-2</v>
      </c>
      <c r="G126" s="10">
        <f t="shared" si="27"/>
        <v>61209.191999999995</v>
      </c>
      <c r="H126" s="11">
        <v>3.0700000000000002E-2</v>
      </c>
      <c r="I126" s="28">
        <v>3.1699999999999999E-2</v>
      </c>
      <c r="J126" s="29">
        <f t="shared" si="33"/>
        <v>1879.1221943999999</v>
      </c>
      <c r="K126" s="26">
        <v>9091</v>
      </c>
      <c r="L126" s="30">
        <v>2.1000000000000001E-2</v>
      </c>
      <c r="M126" s="10">
        <f t="shared" si="32"/>
        <v>1940.3313863999997</v>
      </c>
      <c r="N126" s="31">
        <v>25.95</v>
      </c>
      <c r="O126" s="31">
        <v>0.34</v>
      </c>
      <c r="P126" s="45">
        <f t="shared" si="29"/>
        <v>3587.4509725509838</v>
      </c>
      <c r="Q126" s="62">
        <f t="shared" si="30"/>
        <v>37742.088701314424</v>
      </c>
      <c r="R126" s="46">
        <v>0</v>
      </c>
      <c r="S126" s="47">
        <f t="shared" si="31"/>
        <v>41329.539673865409</v>
      </c>
    </row>
    <row r="127" spans="2:19" ht="16">
      <c r="B127" s="6">
        <v>44476</v>
      </c>
      <c r="C127" s="7">
        <v>9074</v>
      </c>
      <c r="D127" s="8" t="s">
        <v>118</v>
      </c>
      <c r="E127" s="7">
        <v>44820</v>
      </c>
      <c r="F127" s="9">
        <v>8.3900000000000002E-2</v>
      </c>
      <c r="G127" s="10">
        <f t="shared" si="27"/>
        <v>41059.601999999999</v>
      </c>
      <c r="H127" s="11">
        <v>0</v>
      </c>
      <c r="I127" s="28">
        <v>3.1600000000000003E-2</v>
      </c>
      <c r="J127" s="29">
        <f t="shared" si="33"/>
        <v>0</v>
      </c>
      <c r="K127" s="26">
        <v>0</v>
      </c>
      <c r="L127" s="30">
        <v>0</v>
      </c>
      <c r="M127" s="10">
        <f t="shared" si="32"/>
        <v>1297.4834232000001</v>
      </c>
      <c r="N127" s="31">
        <v>26</v>
      </c>
      <c r="O127" s="31">
        <v>0.34</v>
      </c>
      <c r="P127" s="45">
        <f t="shared" si="29"/>
        <v>0</v>
      </c>
      <c r="Q127" s="62">
        <f t="shared" si="30"/>
        <v>25286.447875383827</v>
      </c>
      <c r="R127" s="46">
        <v>10</v>
      </c>
      <c r="S127" s="47">
        <f t="shared" si="31"/>
        <v>25286.447875383827</v>
      </c>
    </row>
    <row r="128" spans="2:19" ht="16">
      <c r="B128" s="6">
        <v>44460</v>
      </c>
      <c r="C128" s="7">
        <v>4254</v>
      </c>
      <c r="D128" s="8" t="s">
        <v>119</v>
      </c>
      <c r="E128" s="7">
        <v>69800</v>
      </c>
      <c r="F128" s="9">
        <v>9.6299999999999997E-2</v>
      </c>
      <c r="G128" s="10">
        <f t="shared" si="27"/>
        <v>63078.259999999995</v>
      </c>
      <c r="H128" s="11">
        <v>0</v>
      </c>
      <c r="I128" s="28">
        <v>3.1399999999999997E-2</v>
      </c>
      <c r="J128" s="29">
        <f t="shared" si="33"/>
        <v>0</v>
      </c>
      <c r="K128" s="26">
        <v>0</v>
      </c>
      <c r="L128" s="30">
        <v>0</v>
      </c>
      <c r="M128" s="10">
        <f t="shared" si="32"/>
        <v>1980.6573639999997</v>
      </c>
      <c r="N128" s="31">
        <v>24.95</v>
      </c>
      <c r="O128" s="31">
        <v>0.34</v>
      </c>
      <c r="P128" s="45">
        <f t="shared" si="29"/>
        <v>0</v>
      </c>
      <c r="Q128" s="62">
        <f t="shared" si="30"/>
        <v>37041.840975241306</v>
      </c>
      <c r="R128" s="46">
        <f t="shared" si="34"/>
        <v>29633.472780193046</v>
      </c>
      <c r="S128" s="47">
        <f t="shared" si="31"/>
        <v>37041.840975241306</v>
      </c>
    </row>
    <row r="129" spans="2:19" ht="16">
      <c r="B129" s="6">
        <v>44488</v>
      </c>
      <c r="C129" s="7">
        <v>2966</v>
      </c>
      <c r="D129" s="8" t="s">
        <v>120</v>
      </c>
      <c r="E129" s="7">
        <v>75060</v>
      </c>
      <c r="F129" s="9">
        <v>0.10050000000000001</v>
      </c>
      <c r="G129" s="10">
        <f t="shared" si="27"/>
        <v>67516.47</v>
      </c>
      <c r="H129" s="11">
        <v>0</v>
      </c>
      <c r="I129" s="28">
        <v>3.1300000000000001E-2</v>
      </c>
      <c r="J129" s="29">
        <f t="shared" si="33"/>
        <v>0</v>
      </c>
      <c r="K129" s="26">
        <v>0</v>
      </c>
      <c r="L129" s="30">
        <v>0</v>
      </c>
      <c r="M129" s="10">
        <f t="shared" si="32"/>
        <v>2113.2655110000001</v>
      </c>
      <c r="N129" s="31">
        <v>26.6</v>
      </c>
      <c r="O129" s="31">
        <v>0.34</v>
      </c>
      <c r="P129" s="45">
        <f t="shared" si="29"/>
        <v>0</v>
      </c>
      <c r="Q129" s="62">
        <f t="shared" si="30"/>
        <v>42135.520383825264</v>
      </c>
      <c r="R129" s="46">
        <v>5</v>
      </c>
      <c r="S129" s="47">
        <f t="shared" si="31"/>
        <v>42135.520383825264</v>
      </c>
    </row>
    <row r="130" spans="2:19" ht="16">
      <c r="B130" s="6">
        <v>44450</v>
      </c>
      <c r="C130" s="7">
        <v>8300</v>
      </c>
      <c r="D130" s="8" t="s">
        <v>121</v>
      </c>
      <c r="E130" s="7">
        <v>60540</v>
      </c>
      <c r="F130" s="9">
        <v>6.5000000000000002E-2</v>
      </c>
      <c r="G130" s="10">
        <f t="shared" si="27"/>
        <v>56604.9</v>
      </c>
      <c r="H130" s="11">
        <v>0</v>
      </c>
      <c r="I130" s="28">
        <v>3.09E-2</v>
      </c>
      <c r="J130" s="29">
        <f t="shared" si="33"/>
        <v>0</v>
      </c>
      <c r="K130" s="26">
        <v>0</v>
      </c>
      <c r="L130" s="30">
        <v>0</v>
      </c>
      <c r="M130" s="10">
        <f t="shared" si="32"/>
        <v>1749.09141</v>
      </c>
      <c r="N130" s="31">
        <v>24</v>
      </c>
      <c r="O130" s="31">
        <v>0.34</v>
      </c>
      <c r="P130" s="45">
        <f t="shared" si="29"/>
        <v>0</v>
      </c>
      <c r="Q130" s="62">
        <f t="shared" si="30"/>
        <v>31465.628339203871</v>
      </c>
      <c r="R130" s="46">
        <f t="shared" si="34"/>
        <v>25172.502671363098</v>
      </c>
      <c r="S130" s="47">
        <f t="shared" si="31"/>
        <v>31465.628339203871</v>
      </c>
    </row>
    <row r="131" spans="2:19" ht="16">
      <c r="B131" s="6">
        <v>44455</v>
      </c>
      <c r="C131" s="7">
        <v>3354</v>
      </c>
      <c r="D131" s="8" t="s">
        <v>122</v>
      </c>
      <c r="E131" s="7">
        <v>68600</v>
      </c>
      <c r="F131" s="9">
        <v>5.8299999999999998E-2</v>
      </c>
      <c r="G131" s="10">
        <f t="shared" si="27"/>
        <v>64600.619999999995</v>
      </c>
      <c r="H131" s="11">
        <v>0</v>
      </c>
      <c r="I131" s="28">
        <v>3.09E-2</v>
      </c>
      <c r="J131" s="29">
        <f t="shared" si="33"/>
        <v>0</v>
      </c>
      <c r="K131" s="26">
        <v>0</v>
      </c>
      <c r="L131" s="30">
        <v>0</v>
      </c>
      <c r="M131" s="10">
        <f t="shared" si="32"/>
        <v>1996.1591579999999</v>
      </c>
      <c r="N131" s="31">
        <v>24.25</v>
      </c>
      <c r="O131" s="31">
        <v>0.34</v>
      </c>
      <c r="P131" s="45">
        <f t="shared" si="29"/>
        <v>0</v>
      </c>
      <c r="Q131" s="62">
        <f t="shared" si="30"/>
        <v>36284.368461992621</v>
      </c>
      <c r="R131" s="46">
        <f t="shared" si="34"/>
        <v>29027.494769594097</v>
      </c>
      <c r="S131" s="47">
        <f t="shared" si="31"/>
        <v>36284.368461992621</v>
      </c>
    </row>
    <row r="132" spans="2:19" ht="16">
      <c r="B132" s="6">
        <v>44459</v>
      </c>
      <c r="C132" s="7">
        <v>8300</v>
      </c>
      <c r="D132" s="8" t="s">
        <v>123</v>
      </c>
      <c r="E132" s="7">
        <v>62620</v>
      </c>
      <c r="F132" s="9">
        <v>8.3199999999999996E-2</v>
      </c>
      <c r="G132" s="10">
        <v>57410.016000000003</v>
      </c>
      <c r="H132" s="11">
        <v>0</v>
      </c>
      <c r="I132" s="28">
        <v>3.0800000000000001E-2</v>
      </c>
      <c r="J132" s="29">
        <v>0</v>
      </c>
      <c r="K132" s="26">
        <v>0</v>
      </c>
      <c r="L132" s="30">
        <v>0</v>
      </c>
      <c r="M132" s="10">
        <f t="shared" si="32"/>
        <v>1768.2284928000001</v>
      </c>
      <c r="N132" s="31">
        <v>24.6</v>
      </c>
      <c r="O132" s="31">
        <v>0.34</v>
      </c>
      <c r="P132" s="45">
        <v>0</v>
      </c>
      <c r="Q132" s="62">
        <v>32605.146169899901</v>
      </c>
      <c r="R132" s="46">
        <v>0</v>
      </c>
      <c r="S132" s="47">
        <v>32605.146169899901</v>
      </c>
    </row>
    <row r="133" spans="2:19" ht="16">
      <c r="B133" s="6">
        <v>44475</v>
      </c>
      <c r="C133" s="7">
        <v>4516</v>
      </c>
      <c r="D133" s="8" t="s">
        <v>124</v>
      </c>
      <c r="E133" s="7">
        <v>51580</v>
      </c>
      <c r="F133" s="9">
        <v>0.1203</v>
      </c>
      <c r="G133" s="10">
        <f t="shared" ref="G133:G140" si="35">E133*(1-F133)</f>
        <v>45374.925999999999</v>
      </c>
      <c r="H133" s="11">
        <v>0</v>
      </c>
      <c r="I133" s="28">
        <v>3.0800000000000001E-2</v>
      </c>
      <c r="J133" s="29">
        <f>G133*H133</f>
        <v>0</v>
      </c>
      <c r="K133" s="26">
        <v>0</v>
      </c>
      <c r="L133" s="30">
        <v>0</v>
      </c>
      <c r="M133" s="10">
        <f t="shared" si="32"/>
        <v>1397.5477208</v>
      </c>
      <c r="N133" s="31">
        <v>26</v>
      </c>
      <c r="O133" s="31">
        <v>0.34</v>
      </c>
      <c r="P133" s="45">
        <f t="shared" ref="P133:P140" si="36">G133*H133*K133*L133/100</f>
        <v>0</v>
      </c>
      <c r="Q133" s="62">
        <f t="shared" ref="Q133:Q140" si="37">M133*O133*N133*2.20462</f>
        <v>27236.585041074046</v>
      </c>
      <c r="R133" s="46">
        <v>15</v>
      </c>
      <c r="S133" s="47">
        <f t="shared" ref="S133:S140" si="38">P133+Q133</f>
        <v>27236.585041074046</v>
      </c>
    </row>
    <row r="134" spans="2:19" ht="16">
      <c r="B134" s="6">
        <v>44441</v>
      </c>
      <c r="C134" s="7">
        <v>2679</v>
      </c>
      <c r="D134" s="8" t="s">
        <v>125</v>
      </c>
      <c r="E134" s="7">
        <v>67680</v>
      </c>
      <c r="F134" s="9">
        <v>8.6800000000000002E-2</v>
      </c>
      <c r="G134" s="10">
        <f t="shared" si="35"/>
        <v>61805.376000000004</v>
      </c>
      <c r="H134" s="11">
        <v>0</v>
      </c>
      <c r="I134" s="28">
        <v>3.0499999999999999E-2</v>
      </c>
      <c r="J134" s="29"/>
      <c r="K134" s="26">
        <v>0</v>
      </c>
      <c r="L134" s="30">
        <v>0</v>
      </c>
      <c r="M134" s="10">
        <f t="shared" si="32"/>
        <v>1885.0639680000002</v>
      </c>
      <c r="N134" s="31">
        <v>23.4</v>
      </c>
      <c r="O134" s="31">
        <v>0.34</v>
      </c>
      <c r="P134" s="45">
        <f t="shared" si="36"/>
        <v>0</v>
      </c>
      <c r="Q134" s="62">
        <f t="shared" si="37"/>
        <v>33063.94041315146</v>
      </c>
      <c r="R134" s="46">
        <f>Q134*0.8</f>
        <v>26451.15233052117</v>
      </c>
      <c r="S134" s="47">
        <f t="shared" si="38"/>
        <v>33063.94041315146</v>
      </c>
    </row>
    <row r="135" spans="2:19" ht="16">
      <c r="B135" s="6">
        <v>44477</v>
      </c>
      <c r="C135" s="7">
        <v>4516</v>
      </c>
      <c r="D135" s="8" t="s">
        <v>126</v>
      </c>
      <c r="E135" s="7">
        <v>51760</v>
      </c>
      <c r="F135" s="9">
        <v>8.3400000000000002E-2</v>
      </c>
      <c r="G135" s="10">
        <f t="shared" si="35"/>
        <v>47443.216</v>
      </c>
      <c r="H135" s="11">
        <v>0</v>
      </c>
      <c r="I135" s="28">
        <v>3.04E-2</v>
      </c>
      <c r="J135" s="29">
        <f t="shared" ref="J135:J140" si="39">G135*H135</f>
        <v>0</v>
      </c>
      <c r="K135" s="26">
        <v>0</v>
      </c>
      <c r="L135" s="30">
        <v>0</v>
      </c>
      <c r="M135" s="10">
        <f t="shared" si="32"/>
        <v>1442.2737664000001</v>
      </c>
      <c r="N135" s="31">
        <v>26.2</v>
      </c>
      <c r="O135" s="31">
        <v>0.34</v>
      </c>
      <c r="P135" s="45">
        <f t="shared" si="36"/>
        <v>0</v>
      </c>
      <c r="Q135" s="62">
        <f t="shared" si="37"/>
        <v>28324.461083565879</v>
      </c>
      <c r="R135" s="46">
        <v>8</v>
      </c>
      <c r="S135" s="47">
        <f t="shared" si="38"/>
        <v>28324.461083565879</v>
      </c>
    </row>
    <row r="136" spans="2:19" ht="16">
      <c r="B136" s="6">
        <v>44459</v>
      </c>
      <c r="C136" s="7">
        <v>2970</v>
      </c>
      <c r="D136" s="8" t="s">
        <v>127</v>
      </c>
      <c r="E136" s="7">
        <v>40940</v>
      </c>
      <c r="F136" s="9">
        <v>8.0299999999999996E-2</v>
      </c>
      <c r="G136" s="10">
        <f t="shared" si="35"/>
        <v>37652.517999999996</v>
      </c>
      <c r="H136" s="11">
        <v>3.8300000000000001E-2</v>
      </c>
      <c r="I136" s="28">
        <v>3.0300000000000001E-2</v>
      </c>
      <c r="J136" s="29">
        <f t="shared" si="39"/>
        <v>1442.0914393999999</v>
      </c>
      <c r="K136" s="26">
        <v>9145</v>
      </c>
      <c r="L136" s="30">
        <v>2.1000000000000001E-2</v>
      </c>
      <c r="M136" s="10">
        <f t="shared" si="32"/>
        <v>1140.8712954</v>
      </c>
      <c r="N136" s="31">
        <v>24.6</v>
      </c>
      <c r="O136" s="31">
        <v>0.34</v>
      </c>
      <c r="P136" s="45">
        <f t="shared" si="36"/>
        <v>2769.4645047957297</v>
      </c>
      <c r="Q136" s="62">
        <f t="shared" si="37"/>
        <v>21037.029715914352</v>
      </c>
      <c r="R136" s="46">
        <f>Q136*0.8</f>
        <v>16829.623772731484</v>
      </c>
      <c r="S136" s="47">
        <f t="shared" si="38"/>
        <v>23806.494220710083</v>
      </c>
    </row>
    <row r="137" spans="2:19" ht="16">
      <c r="B137" s="6">
        <v>44464</v>
      </c>
      <c r="C137" s="7">
        <v>5632</v>
      </c>
      <c r="D137" s="8" t="s">
        <v>128</v>
      </c>
      <c r="E137" s="7">
        <v>65760</v>
      </c>
      <c r="F137" s="9">
        <v>0.19209999999999999</v>
      </c>
      <c r="G137" s="10">
        <f t="shared" si="35"/>
        <v>53127.504000000001</v>
      </c>
      <c r="H137" s="11">
        <v>0</v>
      </c>
      <c r="I137" s="28">
        <v>3.0300000000000001E-2</v>
      </c>
      <c r="J137" s="29">
        <f t="shared" si="39"/>
        <v>0</v>
      </c>
      <c r="K137" s="26">
        <v>0</v>
      </c>
      <c r="L137" s="30">
        <v>0</v>
      </c>
      <c r="M137" s="10">
        <f t="shared" si="32"/>
        <v>1609.7633712000002</v>
      </c>
      <c r="N137" s="31">
        <v>25.2</v>
      </c>
      <c r="O137" s="31">
        <v>0.34</v>
      </c>
      <c r="P137" s="45">
        <f t="shared" si="36"/>
        <v>0</v>
      </c>
      <c r="Q137" s="62">
        <f t="shared" si="37"/>
        <v>30407.116772619243</v>
      </c>
      <c r="R137" s="46">
        <v>15</v>
      </c>
      <c r="S137" s="47">
        <f t="shared" si="38"/>
        <v>30407.116772619243</v>
      </c>
    </row>
    <row r="138" spans="2:19" ht="16">
      <c r="B138" s="6">
        <v>44493</v>
      </c>
      <c r="C138" s="7">
        <v>2114</v>
      </c>
      <c r="D138" s="8" t="s">
        <v>129</v>
      </c>
      <c r="E138" s="7">
        <v>46540</v>
      </c>
      <c r="F138" s="9">
        <v>0.1047</v>
      </c>
      <c r="G138" s="10">
        <f t="shared" si="35"/>
        <v>41667.262000000002</v>
      </c>
      <c r="H138" s="11">
        <v>0</v>
      </c>
      <c r="I138" s="28">
        <v>3.0300000000000001E-2</v>
      </c>
      <c r="J138" s="29">
        <f t="shared" si="39"/>
        <v>0</v>
      </c>
      <c r="K138" s="26">
        <v>0</v>
      </c>
      <c r="L138" s="30">
        <v>0</v>
      </c>
      <c r="M138" s="10">
        <f t="shared" si="32"/>
        <v>1262.5180386000002</v>
      </c>
      <c r="N138" s="31">
        <v>26.85</v>
      </c>
      <c r="O138" s="31">
        <v>0.34</v>
      </c>
      <c r="P138" s="45">
        <f t="shared" si="36"/>
        <v>0</v>
      </c>
      <c r="Q138" s="62">
        <f t="shared" si="37"/>
        <v>25409.407719180319</v>
      </c>
      <c r="R138" s="46">
        <v>28</v>
      </c>
      <c r="S138" s="47">
        <f t="shared" si="38"/>
        <v>25409.407719180319</v>
      </c>
    </row>
    <row r="139" spans="2:19" ht="16">
      <c r="B139" s="6">
        <v>44468</v>
      </c>
      <c r="C139" s="7">
        <v>9793</v>
      </c>
      <c r="D139" s="8" t="s">
        <v>130</v>
      </c>
      <c r="E139" s="7">
        <v>43920</v>
      </c>
      <c r="F139" s="9">
        <v>7.9000000000000001E-2</v>
      </c>
      <c r="G139" s="10">
        <f t="shared" si="35"/>
        <v>40450.32</v>
      </c>
      <c r="H139" s="11">
        <v>0</v>
      </c>
      <c r="I139" s="28">
        <v>0.03</v>
      </c>
      <c r="J139" s="29">
        <f t="shared" si="39"/>
        <v>0</v>
      </c>
      <c r="K139" s="26">
        <v>0</v>
      </c>
      <c r="L139" s="30">
        <v>0</v>
      </c>
      <c r="M139" s="10">
        <f t="shared" si="32"/>
        <v>1213.5095999999999</v>
      </c>
      <c r="N139" s="31">
        <v>25.6</v>
      </c>
      <c r="O139" s="31">
        <v>0.34</v>
      </c>
      <c r="P139" s="45">
        <f t="shared" si="36"/>
        <v>0</v>
      </c>
      <c r="Q139" s="62">
        <f t="shared" si="37"/>
        <v>23286.050858999806</v>
      </c>
      <c r="R139" s="46">
        <v>0</v>
      </c>
      <c r="S139" s="47">
        <f t="shared" si="38"/>
        <v>23286.050858999806</v>
      </c>
    </row>
    <row r="140" spans="2:19" ht="16">
      <c r="B140" s="6">
        <v>44450</v>
      </c>
      <c r="C140" s="7">
        <v>3263</v>
      </c>
      <c r="D140" s="8" t="s">
        <v>131</v>
      </c>
      <c r="E140" s="7">
        <v>64640</v>
      </c>
      <c r="F140" s="9">
        <v>8.77E-2</v>
      </c>
      <c r="G140" s="10">
        <f t="shared" si="35"/>
        <v>58971.072</v>
      </c>
      <c r="H140" s="11">
        <v>0</v>
      </c>
      <c r="I140" s="28">
        <v>0.03</v>
      </c>
      <c r="J140" s="29">
        <f t="shared" si="39"/>
        <v>0</v>
      </c>
      <c r="K140" s="26">
        <v>0</v>
      </c>
      <c r="L140" s="30">
        <v>0</v>
      </c>
      <c r="M140" s="10">
        <f t="shared" si="32"/>
        <v>1769.1321599999999</v>
      </c>
      <c r="N140" s="31">
        <v>24</v>
      </c>
      <c r="O140" s="31">
        <v>0.34</v>
      </c>
      <c r="P140" s="45">
        <f t="shared" si="36"/>
        <v>0</v>
      </c>
      <c r="Q140" s="62">
        <f t="shared" si="37"/>
        <v>31826.155403446272</v>
      </c>
      <c r="R140" s="46">
        <v>0</v>
      </c>
      <c r="S140" s="47">
        <f t="shared" si="38"/>
        <v>31826.155403446272</v>
      </c>
    </row>
    <row r="141" spans="2:19" ht="16">
      <c r="B141" s="6">
        <v>44455</v>
      </c>
      <c r="C141" s="7">
        <v>2680</v>
      </c>
      <c r="D141" s="8" t="s">
        <v>132</v>
      </c>
      <c r="E141" s="7">
        <v>70960</v>
      </c>
      <c r="F141" s="9">
        <v>8.9700000000000002E-2</v>
      </c>
      <c r="G141" s="10">
        <v>64594.887999999999</v>
      </c>
      <c r="H141" s="11">
        <v>0</v>
      </c>
      <c r="I141" s="28">
        <v>0.03</v>
      </c>
      <c r="J141" s="29">
        <v>0</v>
      </c>
      <c r="K141" s="26">
        <v>0</v>
      </c>
      <c r="L141" s="30">
        <v>0</v>
      </c>
      <c r="M141" s="10">
        <f t="shared" si="32"/>
        <v>1937.84664</v>
      </c>
      <c r="N141" s="31">
        <v>24.25</v>
      </c>
      <c r="O141" s="31">
        <v>0.34</v>
      </c>
      <c r="P141" s="45">
        <v>0</v>
      </c>
      <c r="Q141" s="62">
        <v>35224.416463386202</v>
      </c>
      <c r="R141" s="46">
        <v>1</v>
      </c>
      <c r="S141" s="47">
        <v>35224.416463386202</v>
      </c>
    </row>
    <row r="142" spans="2:19" ht="16">
      <c r="B142" s="6">
        <v>44474</v>
      </c>
      <c r="C142" s="7">
        <v>2956</v>
      </c>
      <c r="D142" s="8" t="s">
        <v>133</v>
      </c>
      <c r="E142" s="7">
        <v>69420</v>
      </c>
      <c r="F142" s="9">
        <v>9.1399999999999995E-2</v>
      </c>
      <c r="G142" s="10">
        <f t="shared" ref="G142:G167" si="40">E142*(1-F142)</f>
        <v>63075.011999999995</v>
      </c>
      <c r="H142" s="11">
        <v>0</v>
      </c>
      <c r="I142" s="28">
        <v>2.9499999999999998E-2</v>
      </c>
      <c r="J142" s="29">
        <f t="shared" ref="J142:J167" si="41">G142*H142</f>
        <v>0</v>
      </c>
      <c r="K142" s="26">
        <v>0</v>
      </c>
      <c r="L142" s="30">
        <v>0</v>
      </c>
      <c r="M142" s="10">
        <f t="shared" si="32"/>
        <v>1860.7128539999997</v>
      </c>
      <c r="N142" s="31">
        <v>25.95</v>
      </c>
      <c r="O142" s="31">
        <v>0.34</v>
      </c>
      <c r="P142" s="45">
        <f>G142*H142*K142*L142/100</f>
        <v>0</v>
      </c>
      <c r="Q142" s="62">
        <f t="shared" ref="Q142:Q144" si="42">M142*O142*N142*2.20462</f>
        <v>36193.399784992485</v>
      </c>
      <c r="R142" s="46">
        <v>2</v>
      </c>
      <c r="S142" s="47">
        <f t="shared" ref="S142:S167" si="43">P142+Q142</f>
        <v>36193.399784992485</v>
      </c>
    </row>
    <row r="143" spans="2:19" ht="16">
      <c r="B143" s="6">
        <v>44476</v>
      </c>
      <c r="C143" s="7">
        <v>3387</v>
      </c>
      <c r="D143" s="8" t="s">
        <v>134</v>
      </c>
      <c r="E143" s="7">
        <v>72780</v>
      </c>
      <c r="F143" s="9">
        <v>0.1187</v>
      </c>
      <c r="G143" s="10">
        <f t="shared" si="40"/>
        <v>64141.013999999996</v>
      </c>
      <c r="H143" s="11">
        <v>0</v>
      </c>
      <c r="I143" s="28">
        <v>2.93E-2</v>
      </c>
      <c r="J143" s="29">
        <f t="shared" si="41"/>
        <v>0</v>
      </c>
      <c r="K143" s="26">
        <v>0</v>
      </c>
      <c r="L143" s="30">
        <v>0</v>
      </c>
      <c r="M143" s="10">
        <f t="shared" si="32"/>
        <v>1879.3317101999999</v>
      </c>
      <c r="N143" s="31">
        <v>26</v>
      </c>
      <c r="O143" s="31">
        <v>0.34</v>
      </c>
      <c r="P143" s="45">
        <f>G143*H143*K143*L143/100</f>
        <v>0</v>
      </c>
      <c r="Q143" s="62">
        <f t="shared" si="42"/>
        <v>36625.996510479534</v>
      </c>
      <c r="R143" s="46">
        <v>6</v>
      </c>
      <c r="S143" s="47">
        <f t="shared" si="43"/>
        <v>36625.996510479534</v>
      </c>
    </row>
    <row r="144" spans="2:19" ht="16">
      <c r="B144" s="6">
        <v>44482</v>
      </c>
      <c r="C144" s="7">
        <v>4516</v>
      </c>
      <c r="D144" s="8" t="s">
        <v>135</v>
      </c>
      <c r="E144" s="7">
        <v>50400</v>
      </c>
      <c r="F144" s="9">
        <v>9.0300000000000005E-2</v>
      </c>
      <c r="G144" s="10">
        <f t="shared" si="40"/>
        <v>45848.88</v>
      </c>
      <c r="H144" s="11">
        <v>0.03</v>
      </c>
      <c r="I144" s="28">
        <v>2.8899999999999999E-2</v>
      </c>
      <c r="J144" s="29">
        <f t="shared" si="41"/>
        <v>1375.4663999999998</v>
      </c>
      <c r="K144" s="26">
        <v>9661</v>
      </c>
      <c r="L144" s="30">
        <v>2.2499999999999999E-2</v>
      </c>
      <c r="M144" s="10">
        <f t="shared" si="32"/>
        <v>1325.0326319999999</v>
      </c>
      <c r="N144" s="31">
        <v>26.2</v>
      </c>
      <c r="O144" s="31">
        <v>0.34</v>
      </c>
      <c r="P144" s="45">
        <f>G144*H144*K144*L144/100</f>
        <v>2989.8857003399989</v>
      </c>
      <c r="Q144" s="62">
        <f t="shared" si="42"/>
        <v>26021.991173851853</v>
      </c>
      <c r="R144" s="46">
        <v>18</v>
      </c>
      <c r="S144" s="47">
        <f t="shared" si="43"/>
        <v>29011.876874191854</v>
      </c>
    </row>
    <row r="145" spans="2:19" ht="16">
      <c r="B145" s="6">
        <v>44468</v>
      </c>
      <c r="C145" s="7">
        <v>9157</v>
      </c>
      <c r="D145" s="8" t="s">
        <v>136</v>
      </c>
      <c r="E145" s="7">
        <v>33240</v>
      </c>
      <c r="F145" s="9">
        <v>7.0699999999999999E-2</v>
      </c>
      <c r="G145" s="10">
        <f t="shared" si="40"/>
        <v>30889.932000000001</v>
      </c>
      <c r="H145" s="11">
        <v>0</v>
      </c>
      <c r="I145" s="28">
        <v>2.8799999999999999E-2</v>
      </c>
      <c r="J145" s="29">
        <f t="shared" si="41"/>
        <v>0</v>
      </c>
      <c r="K145" s="26">
        <v>0</v>
      </c>
      <c r="L145" s="30">
        <v>0</v>
      </c>
      <c r="M145" s="10">
        <f t="shared" si="32"/>
        <v>889.63004160000003</v>
      </c>
      <c r="N145" s="31">
        <v>25.6</v>
      </c>
      <c r="O145" s="31">
        <v>0.34</v>
      </c>
      <c r="P145" s="45">
        <f>G145*H145*K145*L145/100</f>
        <v>0</v>
      </c>
      <c r="Q145" s="62">
        <f>M145*O145*N145*2.020462</f>
        <v>15645.123984840056</v>
      </c>
      <c r="R145" s="46">
        <v>0</v>
      </c>
      <c r="S145" s="47">
        <f t="shared" si="43"/>
        <v>15645.123984840056</v>
      </c>
    </row>
    <row r="146" spans="2:19" ht="16">
      <c r="B146" s="6">
        <v>44474</v>
      </c>
      <c r="C146" s="7">
        <v>6188</v>
      </c>
      <c r="D146" s="8" t="s">
        <v>137</v>
      </c>
      <c r="E146" s="7">
        <v>76740</v>
      </c>
      <c r="F146" s="9">
        <v>0.16439999999999999</v>
      </c>
      <c r="G146" s="10">
        <f t="shared" si="40"/>
        <v>64123.944000000003</v>
      </c>
      <c r="H146" s="11">
        <v>0</v>
      </c>
      <c r="I146" s="28">
        <v>2.8199999999999999E-2</v>
      </c>
      <c r="J146" s="29">
        <f t="shared" si="41"/>
        <v>0</v>
      </c>
      <c r="K146" s="26">
        <v>0</v>
      </c>
      <c r="L146" s="30">
        <v>0</v>
      </c>
      <c r="M146" s="10">
        <f t="shared" si="32"/>
        <v>1808.2952208000002</v>
      </c>
      <c r="N146" s="31">
        <v>25.95</v>
      </c>
      <c r="O146" s="31">
        <v>0.34</v>
      </c>
      <c r="P146" s="45">
        <f>G146*H146*K146*L146/100</f>
        <v>0</v>
      </c>
      <c r="Q146" s="62">
        <f t="shared" ref="Q146:Q167" si="44">M146*O146*N146*2.20462</f>
        <v>35173.805412807487</v>
      </c>
      <c r="R146" s="46">
        <v>0</v>
      </c>
      <c r="S146" s="47">
        <f t="shared" si="43"/>
        <v>35173.805412807487</v>
      </c>
    </row>
    <row r="147" spans="2:19" ht="16">
      <c r="B147" s="6">
        <v>44440</v>
      </c>
      <c r="C147" s="7">
        <v>3292</v>
      </c>
      <c r="D147" s="8" t="s">
        <v>138</v>
      </c>
      <c r="E147" s="7">
        <v>61720</v>
      </c>
      <c r="F147" s="9">
        <v>7.3499999999999996E-2</v>
      </c>
      <c r="G147" s="10">
        <f t="shared" si="40"/>
        <v>57183.58</v>
      </c>
      <c r="H147" s="11">
        <v>0</v>
      </c>
      <c r="I147" s="28">
        <v>2.81E-2</v>
      </c>
      <c r="J147" s="29">
        <f t="shared" si="41"/>
        <v>0</v>
      </c>
      <c r="K147" s="26">
        <v>0</v>
      </c>
      <c r="L147" s="30">
        <v>0</v>
      </c>
      <c r="M147" s="10">
        <f t="shared" si="32"/>
        <v>1606.858598</v>
      </c>
      <c r="N147" s="31">
        <v>23.4</v>
      </c>
      <c r="O147" s="31">
        <v>0.34</v>
      </c>
      <c r="P147" s="45">
        <f>J147*K147*L147/100</f>
        <v>0</v>
      </c>
      <c r="Q147" s="62">
        <f t="shared" si="44"/>
        <v>28184.230264079877</v>
      </c>
      <c r="R147" s="46">
        <f>Q147*0.8</f>
        <v>22547.384211263903</v>
      </c>
      <c r="S147" s="47">
        <f t="shared" si="43"/>
        <v>28184.230264079877</v>
      </c>
    </row>
    <row r="148" spans="2:19" ht="16">
      <c r="B148" s="6">
        <v>44496</v>
      </c>
      <c r="C148" s="7">
        <v>3289</v>
      </c>
      <c r="D148" s="8" t="s">
        <v>139</v>
      </c>
      <c r="E148" s="7">
        <v>42780</v>
      </c>
      <c r="F148" s="9">
        <v>9.8500000000000004E-2</v>
      </c>
      <c r="G148" s="10">
        <f t="shared" si="40"/>
        <v>38566.17</v>
      </c>
      <c r="H148" s="11">
        <v>0</v>
      </c>
      <c r="I148" s="28">
        <v>2.7900000000000001E-2</v>
      </c>
      <c r="J148" s="29">
        <f t="shared" si="41"/>
        <v>0</v>
      </c>
      <c r="K148" s="26">
        <v>0</v>
      </c>
      <c r="L148" s="30">
        <v>0</v>
      </c>
      <c r="M148" s="10">
        <f t="shared" si="32"/>
        <v>1075.9961430000001</v>
      </c>
      <c r="N148" s="31">
        <v>27.1</v>
      </c>
      <c r="O148" s="31">
        <v>0.34</v>
      </c>
      <c r="P148" s="45">
        <f>G148*H148*K148*L148/100</f>
        <v>0</v>
      </c>
      <c r="Q148" s="62">
        <f t="shared" si="44"/>
        <v>21857.106351016999</v>
      </c>
      <c r="R148" s="46">
        <v>7</v>
      </c>
      <c r="S148" s="47">
        <f t="shared" si="43"/>
        <v>21857.106351016999</v>
      </c>
    </row>
    <row r="149" spans="2:19" ht="16">
      <c r="B149" s="6">
        <v>44456</v>
      </c>
      <c r="C149" s="7">
        <v>450</v>
      </c>
      <c r="D149" s="8" t="s">
        <v>140</v>
      </c>
      <c r="E149" s="7">
        <v>65920</v>
      </c>
      <c r="F149" s="9">
        <v>8.1600000000000006E-2</v>
      </c>
      <c r="G149" s="10">
        <f t="shared" si="40"/>
        <v>60540.928</v>
      </c>
      <c r="H149" s="11">
        <v>0</v>
      </c>
      <c r="I149" s="28">
        <v>2.7199999999999998E-2</v>
      </c>
      <c r="J149" s="29">
        <f t="shared" si="41"/>
        <v>0</v>
      </c>
      <c r="K149" s="26">
        <v>0</v>
      </c>
      <c r="L149" s="30">
        <v>0</v>
      </c>
      <c r="M149" s="10">
        <f t="shared" si="32"/>
        <v>1646.7132415999999</v>
      </c>
      <c r="N149" s="31">
        <v>24.45</v>
      </c>
      <c r="O149" s="31">
        <v>0.34</v>
      </c>
      <c r="P149" s="45">
        <f>G149*H149*K149*L149/100</f>
        <v>0</v>
      </c>
      <c r="Q149" s="62">
        <f t="shared" si="44"/>
        <v>30179.32355788544</v>
      </c>
      <c r="R149" s="46">
        <f>Q149*0.8</f>
        <v>24143.458846308353</v>
      </c>
      <c r="S149" s="47">
        <f t="shared" si="43"/>
        <v>30179.32355788544</v>
      </c>
    </row>
    <row r="150" spans="2:19" ht="16">
      <c r="B150" s="6">
        <v>44443</v>
      </c>
      <c r="C150" s="7">
        <v>3660</v>
      </c>
      <c r="D150" s="8" t="s">
        <v>141</v>
      </c>
      <c r="E150" s="7">
        <v>68340</v>
      </c>
      <c r="F150" s="9">
        <v>0.1154</v>
      </c>
      <c r="G150" s="10">
        <f t="shared" si="40"/>
        <v>60453.564000000006</v>
      </c>
      <c r="H150" s="11">
        <v>0</v>
      </c>
      <c r="I150" s="28">
        <v>2.7E-2</v>
      </c>
      <c r="J150" s="29">
        <f t="shared" si="41"/>
        <v>0</v>
      </c>
      <c r="K150" s="26">
        <v>0</v>
      </c>
      <c r="L150" s="30">
        <v>0</v>
      </c>
      <c r="M150" s="10">
        <f t="shared" si="32"/>
        <v>1632.2462280000002</v>
      </c>
      <c r="N150" s="31">
        <v>23.5</v>
      </c>
      <c r="O150" s="31">
        <v>0.34</v>
      </c>
      <c r="P150" s="45">
        <f>G150*H150*K150*L150/100</f>
        <v>0</v>
      </c>
      <c r="Q150" s="62">
        <f t="shared" si="44"/>
        <v>28751.876606595153</v>
      </c>
      <c r="R150" s="46">
        <v>13</v>
      </c>
      <c r="S150" s="47">
        <f t="shared" si="43"/>
        <v>28751.876606595153</v>
      </c>
    </row>
    <row r="151" spans="2:19" ht="16">
      <c r="B151" s="6">
        <v>44442</v>
      </c>
      <c r="C151" s="7">
        <v>3659</v>
      </c>
      <c r="D151" s="8" t="s">
        <v>141</v>
      </c>
      <c r="E151" s="7">
        <v>68340</v>
      </c>
      <c r="F151" s="9">
        <v>0.1154</v>
      </c>
      <c r="G151" s="10">
        <f t="shared" si="40"/>
        <v>60453.564000000006</v>
      </c>
      <c r="H151" s="11">
        <v>0</v>
      </c>
      <c r="I151" s="28">
        <v>2.7E-2</v>
      </c>
      <c r="J151" s="29">
        <f t="shared" si="41"/>
        <v>0</v>
      </c>
      <c r="K151" s="26">
        <v>0</v>
      </c>
      <c r="L151" s="30">
        <v>0</v>
      </c>
      <c r="M151" s="10">
        <f t="shared" si="32"/>
        <v>1632.2462280000002</v>
      </c>
      <c r="N151" s="31">
        <v>23.5</v>
      </c>
      <c r="O151" s="31">
        <v>0.34</v>
      </c>
      <c r="P151" s="45">
        <f>G151*H151*K151*L151/100</f>
        <v>0</v>
      </c>
      <c r="Q151" s="62">
        <f t="shared" si="44"/>
        <v>28751.876606595153</v>
      </c>
      <c r="R151" s="46">
        <v>12</v>
      </c>
      <c r="S151" s="47">
        <f t="shared" si="43"/>
        <v>28751.876606595153</v>
      </c>
    </row>
    <row r="152" spans="2:19" ht="16">
      <c r="B152" s="6">
        <v>44464</v>
      </c>
      <c r="C152" s="7">
        <v>3263</v>
      </c>
      <c r="D152" s="8" t="s">
        <v>142</v>
      </c>
      <c r="E152" s="7">
        <v>67060</v>
      </c>
      <c r="F152" s="9">
        <v>7.9000000000000001E-2</v>
      </c>
      <c r="G152" s="10">
        <f t="shared" si="40"/>
        <v>61762.26</v>
      </c>
      <c r="H152" s="11">
        <v>0</v>
      </c>
      <c r="I152" s="28">
        <v>2.69E-2</v>
      </c>
      <c r="J152" s="29">
        <f t="shared" si="41"/>
        <v>0</v>
      </c>
      <c r="K152" s="26">
        <v>0</v>
      </c>
      <c r="L152" s="30">
        <v>0</v>
      </c>
      <c r="M152" s="10">
        <f t="shared" si="32"/>
        <v>1661.404794</v>
      </c>
      <c r="N152" s="31">
        <v>25.2</v>
      </c>
      <c r="O152" s="31">
        <v>0.34</v>
      </c>
      <c r="P152" s="45">
        <v>0</v>
      </c>
      <c r="Q152" s="62">
        <f t="shared" si="44"/>
        <v>31382.58111817286</v>
      </c>
      <c r="R152" s="46">
        <v>0</v>
      </c>
      <c r="S152" s="47">
        <f t="shared" si="43"/>
        <v>31382.58111817286</v>
      </c>
    </row>
    <row r="153" spans="2:19" ht="16">
      <c r="B153" s="6">
        <v>44485</v>
      </c>
      <c r="C153" s="7">
        <v>3531</v>
      </c>
      <c r="D153" s="8" t="s">
        <v>143</v>
      </c>
      <c r="E153" s="7">
        <v>54100</v>
      </c>
      <c r="F153" s="9">
        <v>7.9000000000000001E-2</v>
      </c>
      <c r="G153" s="10">
        <f t="shared" si="40"/>
        <v>49826.100000000006</v>
      </c>
      <c r="H153" s="11">
        <v>0</v>
      </c>
      <c r="I153" s="28">
        <v>2.6599999999999999E-2</v>
      </c>
      <c r="J153" s="29">
        <f t="shared" si="41"/>
        <v>0</v>
      </c>
      <c r="K153" s="26">
        <v>0</v>
      </c>
      <c r="L153" s="30">
        <v>0</v>
      </c>
      <c r="M153" s="10">
        <f t="shared" si="32"/>
        <v>1325.37426</v>
      </c>
      <c r="N153" s="31">
        <v>26.45</v>
      </c>
      <c r="O153" s="31">
        <v>0.34</v>
      </c>
      <c r="P153" s="45">
        <f t="shared" ref="P153:P167" si="45">G153*H153*K153*L153/100</f>
        <v>0</v>
      </c>
      <c r="Q153" s="62">
        <f t="shared" si="44"/>
        <v>26277.06578352323</v>
      </c>
      <c r="R153" s="46">
        <v>0</v>
      </c>
      <c r="S153" s="47">
        <f t="shared" si="43"/>
        <v>26277.06578352323</v>
      </c>
    </row>
    <row r="154" spans="2:19" ht="16">
      <c r="B154" s="6">
        <v>44440</v>
      </c>
      <c r="C154" s="7">
        <v>9789</v>
      </c>
      <c r="D154" s="8" t="s">
        <v>144</v>
      </c>
      <c r="E154" s="7">
        <v>61240</v>
      </c>
      <c r="F154" s="9">
        <v>7.5800000000000006E-2</v>
      </c>
      <c r="G154" s="10">
        <f t="shared" si="40"/>
        <v>56598.008000000002</v>
      </c>
      <c r="H154" s="11">
        <v>0</v>
      </c>
      <c r="I154" s="28">
        <v>2.6599999999999999E-2</v>
      </c>
      <c r="J154" s="29">
        <f t="shared" si="41"/>
        <v>0</v>
      </c>
      <c r="K154" s="26">
        <v>0</v>
      </c>
      <c r="L154" s="30">
        <v>0</v>
      </c>
      <c r="M154" s="10">
        <f t="shared" si="32"/>
        <v>1505.5070128</v>
      </c>
      <c r="N154" s="31">
        <v>23.4</v>
      </c>
      <c r="O154" s="31">
        <v>0.34</v>
      </c>
      <c r="P154" s="45">
        <f t="shared" si="45"/>
        <v>0</v>
      </c>
      <c r="Q154" s="62">
        <f t="shared" si="44"/>
        <v>26406.527846168483</v>
      </c>
      <c r="R154" s="46">
        <v>2</v>
      </c>
      <c r="S154" s="47">
        <f t="shared" si="43"/>
        <v>26406.527846168483</v>
      </c>
    </row>
    <row r="155" spans="2:19" ht="16">
      <c r="B155" s="6">
        <v>44491</v>
      </c>
      <c r="C155" s="7">
        <v>450</v>
      </c>
      <c r="D155" s="8" t="s">
        <v>145</v>
      </c>
      <c r="E155" s="7">
        <v>67200</v>
      </c>
      <c r="F155" s="9">
        <v>7.6700000000000004E-2</v>
      </c>
      <c r="G155" s="10">
        <f t="shared" si="40"/>
        <v>62045.760000000002</v>
      </c>
      <c r="H155" s="11">
        <v>0</v>
      </c>
      <c r="I155" s="28">
        <v>2.5499999999999998E-2</v>
      </c>
      <c r="J155" s="29">
        <f t="shared" si="41"/>
        <v>0</v>
      </c>
      <c r="K155" s="26">
        <v>0</v>
      </c>
      <c r="L155" s="30">
        <v>0</v>
      </c>
      <c r="M155" s="10">
        <f t="shared" si="32"/>
        <v>1582.16688</v>
      </c>
      <c r="N155" s="31">
        <v>26.85</v>
      </c>
      <c r="O155" s="31">
        <v>0.34</v>
      </c>
      <c r="P155" s="45">
        <f t="shared" si="45"/>
        <v>0</v>
      </c>
      <c r="Q155" s="62">
        <f t="shared" si="44"/>
        <v>31842.652623231541</v>
      </c>
      <c r="R155" s="46">
        <v>5</v>
      </c>
      <c r="S155" s="47">
        <f t="shared" si="43"/>
        <v>31842.652623231541</v>
      </c>
    </row>
    <row r="156" spans="2:19" ht="16">
      <c r="B156" s="6">
        <v>44485</v>
      </c>
      <c r="C156" s="7">
        <v>3289</v>
      </c>
      <c r="D156" s="8" t="s">
        <v>146</v>
      </c>
      <c r="E156" s="7">
        <v>64920</v>
      </c>
      <c r="F156" s="9">
        <v>4.9000000000000002E-2</v>
      </c>
      <c r="G156" s="12">
        <f t="shared" si="40"/>
        <v>61738.92</v>
      </c>
      <c r="H156" s="11">
        <v>0</v>
      </c>
      <c r="I156" s="28">
        <v>2.53E-2</v>
      </c>
      <c r="J156" s="29">
        <f t="shared" si="41"/>
        <v>0</v>
      </c>
      <c r="K156" s="26">
        <v>0</v>
      </c>
      <c r="L156" s="30">
        <v>0</v>
      </c>
      <c r="M156" s="10">
        <f t="shared" si="32"/>
        <v>1561.994676</v>
      </c>
      <c r="N156" s="31">
        <v>26.45</v>
      </c>
      <c r="O156" s="31">
        <v>0.34</v>
      </c>
      <c r="P156" s="45">
        <f t="shared" si="45"/>
        <v>0</v>
      </c>
      <c r="Q156" s="62">
        <f t="shared" si="44"/>
        <v>30968.33709050986</v>
      </c>
      <c r="R156" s="46">
        <v>0</v>
      </c>
      <c r="S156" s="47">
        <f t="shared" si="43"/>
        <v>30968.33709050986</v>
      </c>
    </row>
    <row r="157" spans="2:19" ht="16">
      <c r="B157" s="6">
        <v>44489</v>
      </c>
      <c r="C157" s="7">
        <v>2967</v>
      </c>
      <c r="D157" s="8" t="s">
        <v>147</v>
      </c>
      <c r="E157" s="7">
        <v>73580</v>
      </c>
      <c r="F157" s="9">
        <v>0.1116</v>
      </c>
      <c r="G157" s="12">
        <f t="shared" si="40"/>
        <v>65368.471999999994</v>
      </c>
      <c r="H157" s="11">
        <v>0</v>
      </c>
      <c r="I157" s="28">
        <v>2.4799999999999999E-2</v>
      </c>
      <c r="J157" s="29">
        <f t="shared" si="41"/>
        <v>0</v>
      </c>
      <c r="K157" s="26">
        <v>0</v>
      </c>
      <c r="L157" s="30">
        <v>0</v>
      </c>
      <c r="M157" s="10">
        <f t="shared" si="32"/>
        <v>1621.1381055999998</v>
      </c>
      <c r="N157" s="31">
        <v>26.6</v>
      </c>
      <c r="O157" s="31">
        <v>0.34</v>
      </c>
      <c r="P157" s="45">
        <f t="shared" si="45"/>
        <v>0</v>
      </c>
      <c r="Q157" s="62">
        <f t="shared" si="44"/>
        <v>32323.197126887033</v>
      </c>
      <c r="R157" s="46">
        <v>4</v>
      </c>
      <c r="S157" s="47">
        <f t="shared" si="43"/>
        <v>32323.197126887033</v>
      </c>
    </row>
    <row r="158" spans="2:19" ht="16">
      <c r="B158" s="6">
        <v>44446</v>
      </c>
      <c r="C158" s="7">
        <v>3357</v>
      </c>
      <c r="D158" s="8" t="s">
        <v>148</v>
      </c>
      <c r="E158" s="7">
        <v>69040</v>
      </c>
      <c r="F158" s="9">
        <v>6.8199999999999997E-2</v>
      </c>
      <c r="G158" s="12">
        <f t="shared" si="40"/>
        <v>64331.471999999994</v>
      </c>
      <c r="H158" s="11">
        <v>0</v>
      </c>
      <c r="I158" s="28">
        <v>2.4799999999999999E-2</v>
      </c>
      <c r="J158" s="29">
        <f t="shared" si="41"/>
        <v>0</v>
      </c>
      <c r="K158" s="26">
        <v>0</v>
      </c>
      <c r="L158" s="30">
        <v>0</v>
      </c>
      <c r="M158" s="10">
        <f t="shared" si="32"/>
        <v>1595.4205055999998</v>
      </c>
      <c r="N158" s="31">
        <v>23.65</v>
      </c>
      <c r="O158" s="31">
        <v>0.34</v>
      </c>
      <c r="P158" s="45">
        <f t="shared" si="45"/>
        <v>0</v>
      </c>
      <c r="Q158" s="62">
        <f t="shared" si="44"/>
        <v>28282.576774604258</v>
      </c>
      <c r="R158" s="46">
        <f t="shared" ref="R158:R163" si="46">Q158*0.8</f>
        <v>22626.061419683407</v>
      </c>
      <c r="S158" s="47">
        <f t="shared" si="43"/>
        <v>28282.576774604258</v>
      </c>
    </row>
    <row r="159" spans="2:19" ht="16">
      <c r="B159" s="6">
        <v>44489</v>
      </c>
      <c r="C159" s="7">
        <v>1673</v>
      </c>
      <c r="D159" s="8" t="s">
        <v>149</v>
      </c>
      <c r="E159" s="7">
        <v>71660</v>
      </c>
      <c r="F159" s="9">
        <v>0.109</v>
      </c>
      <c r="G159" s="12">
        <f t="shared" si="40"/>
        <v>63849.06</v>
      </c>
      <c r="H159" s="11">
        <v>0</v>
      </c>
      <c r="I159" s="28">
        <v>2.4199999999999999E-2</v>
      </c>
      <c r="J159" s="29">
        <f t="shared" si="41"/>
        <v>0</v>
      </c>
      <c r="K159" s="26">
        <v>0</v>
      </c>
      <c r="L159" s="30">
        <v>0</v>
      </c>
      <c r="M159" s="10">
        <f t="shared" si="32"/>
        <v>1545.147252</v>
      </c>
      <c r="N159" s="31">
        <v>26.6</v>
      </c>
      <c r="O159" s="31">
        <v>0.34</v>
      </c>
      <c r="P159" s="45">
        <f t="shared" si="45"/>
        <v>0</v>
      </c>
      <c r="Q159" s="62">
        <f t="shared" si="44"/>
        <v>30808.047163865151</v>
      </c>
      <c r="R159" s="46">
        <v>8</v>
      </c>
      <c r="S159" s="47">
        <f t="shared" si="43"/>
        <v>30808.047163865151</v>
      </c>
    </row>
    <row r="160" spans="2:19" ht="16">
      <c r="B160" s="6">
        <v>44454</v>
      </c>
      <c r="C160" s="7">
        <v>3531</v>
      </c>
      <c r="D160" s="8" t="s">
        <v>150</v>
      </c>
      <c r="E160" s="7">
        <v>47020</v>
      </c>
      <c r="F160" s="9">
        <v>6.4199999999999993E-2</v>
      </c>
      <c r="G160" s="12">
        <f t="shared" si="40"/>
        <v>44001.315999999999</v>
      </c>
      <c r="H160" s="11">
        <v>0</v>
      </c>
      <c r="I160" s="28">
        <v>2.4E-2</v>
      </c>
      <c r="J160" s="29">
        <f t="shared" si="41"/>
        <v>0</v>
      </c>
      <c r="K160" s="26">
        <v>0</v>
      </c>
      <c r="L160" s="30">
        <v>0</v>
      </c>
      <c r="M160" s="10">
        <f t="shared" si="32"/>
        <v>1056.0315840000001</v>
      </c>
      <c r="N160" s="31">
        <v>24</v>
      </c>
      <c r="O160" s="31">
        <v>0.34</v>
      </c>
      <c r="P160" s="45">
        <f t="shared" si="45"/>
        <v>0</v>
      </c>
      <c r="Q160" s="62">
        <f t="shared" si="44"/>
        <v>18997.690541859534</v>
      </c>
      <c r="R160" s="46">
        <f t="shared" si="46"/>
        <v>15198.152433487629</v>
      </c>
      <c r="S160" s="47">
        <f t="shared" si="43"/>
        <v>18997.690541859534</v>
      </c>
    </row>
    <row r="161" spans="1:20" ht="16">
      <c r="B161" s="6">
        <v>44446</v>
      </c>
      <c r="C161" s="7">
        <v>5950</v>
      </c>
      <c r="D161" s="8" t="s">
        <v>151</v>
      </c>
      <c r="E161" s="7">
        <v>122360</v>
      </c>
      <c r="F161" s="9">
        <v>8.2199999999999995E-2</v>
      </c>
      <c r="G161" s="12">
        <f t="shared" si="40"/>
        <v>112302.00799999999</v>
      </c>
      <c r="H161" s="11">
        <v>3.7100000000000001E-2</v>
      </c>
      <c r="I161" s="28">
        <v>2.3699999999999999E-2</v>
      </c>
      <c r="J161" s="29">
        <f t="shared" si="41"/>
        <v>4166.4044967999998</v>
      </c>
      <c r="K161" s="26">
        <v>9325</v>
      </c>
      <c r="L161" s="30">
        <v>2.1499999999999998E-2</v>
      </c>
      <c r="M161" s="10">
        <f t="shared" si="32"/>
        <v>2661.5575895999996</v>
      </c>
      <c r="N161" s="31">
        <v>23.65</v>
      </c>
      <c r="O161" s="31">
        <v>0.34</v>
      </c>
      <c r="P161" s="45">
        <f t="shared" si="45"/>
        <v>8353.1202155218998</v>
      </c>
      <c r="Q161" s="62">
        <f t="shared" si="44"/>
        <v>47182.36139229215</v>
      </c>
      <c r="R161" s="46">
        <v>0</v>
      </c>
      <c r="S161" s="47">
        <f t="shared" si="43"/>
        <v>55535.48160781405</v>
      </c>
    </row>
    <row r="162" spans="1:20" ht="16">
      <c r="B162" s="6">
        <v>44482</v>
      </c>
      <c r="C162" s="7">
        <v>2967</v>
      </c>
      <c r="D162" s="8" t="s">
        <v>152</v>
      </c>
      <c r="E162" s="7">
        <v>71720</v>
      </c>
      <c r="F162" s="9">
        <v>9.0999999999999998E-2</v>
      </c>
      <c r="G162" s="12">
        <f t="shared" si="40"/>
        <v>65193.48</v>
      </c>
      <c r="H162" s="11">
        <v>0</v>
      </c>
      <c r="I162" s="28">
        <v>2.3199999999999998E-2</v>
      </c>
      <c r="J162" s="29">
        <f t="shared" si="41"/>
        <v>0</v>
      </c>
      <c r="K162" s="26">
        <v>0</v>
      </c>
      <c r="L162" s="30">
        <v>0</v>
      </c>
      <c r="M162" s="10">
        <f t="shared" si="32"/>
        <v>1512.488736</v>
      </c>
      <c r="N162" s="31">
        <v>26.2</v>
      </c>
      <c r="O162" s="31">
        <v>0.34</v>
      </c>
      <c r="P162" s="45">
        <f t="shared" si="45"/>
        <v>0</v>
      </c>
      <c r="Q162" s="62">
        <f t="shared" si="44"/>
        <v>29703.395666064131</v>
      </c>
      <c r="R162" s="46">
        <v>0</v>
      </c>
      <c r="S162" s="47">
        <f t="shared" si="43"/>
        <v>29703.395666064131</v>
      </c>
    </row>
    <row r="163" spans="1:20" ht="16">
      <c r="B163" s="6">
        <v>44459</v>
      </c>
      <c r="C163" s="7">
        <v>2970</v>
      </c>
      <c r="D163" s="8" t="s">
        <v>153</v>
      </c>
      <c r="E163" s="7">
        <v>30500</v>
      </c>
      <c r="F163" s="9">
        <v>9.4200000000000006E-2</v>
      </c>
      <c r="G163" s="12">
        <f t="shared" si="40"/>
        <v>27626.899999999998</v>
      </c>
      <c r="H163" s="11">
        <v>0</v>
      </c>
      <c r="I163" s="28">
        <v>2.29E-2</v>
      </c>
      <c r="J163" s="29">
        <f t="shared" si="41"/>
        <v>0</v>
      </c>
      <c r="K163" s="26">
        <v>0</v>
      </c>
      <c r="L163" s="30">
        <v>0</v>
      </c>
      <c r="M163" s="10">
        <f t="shared" ref="M163:M167" si="47">G163*I163</f>
        <v>632.65600999999992</v>
      </c>
      <c r="N163" s="31">
        <v>24.6</v>
      </c>
      <c r="O163" s="31">
        <v>0.34</v>
      </c>
      <c r="P163" s="45">
        <f t="shared" si="45"/>
        <v>0</v>
      </c>
      <c r="Q163" s="62">
        <f t="shared" si="44"/>
        <v>11665.823599896496</v>
      </c>
      <c r="R163" s="46">
        <f t="shared" si="46"/>
        <v>9332.6588799171968</v>
      </c>
      <c r="S163" s="47">
        <f t="shared" si="43"/>
        <v>11665.823599896496</v>
      </c>
    </row>
    <row r="164" spans="1:20" ht="16">
      <c r="B164" s="6">
        <v>44489</v>
      </c>
      <c r="C164" s="7">
        <v>2114</v>
      </c>
      <c r="D164" s="8" t="s">
        <v>154</v>
      </c>
      <c r="E164" s="7">
        <v>44180</v>
      </c>
      <c r="F164" s="9">
        <v>0.13239999999999999</v>
      </c>
      <c r="G164" s="12">
        <f t="shared" si="40"/>
        <v>38330.567999999999</v>
      </c>
      <c r="H164" s="11">
        <v>3.1300000000000001E-2</v>
      </c>
      <c r="I164" s="28">
        <v>2.2800000000000001E-2</v>
      </c>
      <c r="J164" s="29">
        <f t="shared" si="41"/>
        <v>1199.7467784</v>
      </c>
      <c r="K164" s="26">
        <v>10161</v>
      </c>
      <c r="L164" s="30">
        <v>2.5000000000000001E-2</v>
      </c>
      <c r="M164" s="10">
        <f t="shared" si="47"/>
        <v>873.9369504</v>
      </c>
      <c r="N164" s="31">
        <v>26.6</v>
      </c>
      <c r="O164" s="31">
        <v>0.34</v>
      </c>
      <c r="P164" s="45">
        <f t="shared" si="45"/>
        <v>3047.6567538305999</v>
      </c>
      <c r="Q164" s="62">
        <f t="shared" si="44"/>
        <v>17425.064667019629</v>
      </c>
      <c r="R164" s="46">
        <v>24</v>
      </c>
      <c r="S164" s="47">
        <f t="shared" si="43"/>
        <v>20472.72142085023</v>
      </c>
    </row>
    <row r="165" spans="1:20" ht="16">
      <c r="B165" s="6">
        <v>44478</v>
      </c>
      <c r="C165" s="7">
        <v>2967</v>
      </c>
      <c r="D165" s="8" t="s">
        <v>155</v>
      </c>
      <c r="E165" s="7">
        <v>64520</v>
      </c>
      <c r="F165" s="9">
        <v>6.3399999999999998E-2</v>
      </c>
      <c r="G165" s="12">
        <f t="shared" si="40"/>
        <v>60429.432000000001</v>
      </c>
      <c r="H165" s="11">
        <v>0</v>
      </c>
      <c r="I165" s="28">
        <v>2.2700000000000001E-2</v>
      </c>
      <c r="J165" s="29">
        <f t="shared" si="41"/>
        <v>0</v>
      </c>
      <c r="K165" s="26">
        <v>0</v>
      </c>
      <c r="L165" s="30">
        <v>0</v>
      </c>
      <c r="M165" s="10">
        <f t="shared" si="47"/>
        <v>1371.7481064000001</v>
      </c>
      <c r="N165" s="31">
        <v>26.2</v>
      </c>
      <c r="O165" s="31">
        <v>0.34</v>
      </c>
      <c r="P165" s="45">
        <f t="shared" si="45"/>
        <v>0</v>
      </c>
      <c r="Q165" s="62">
        <f t="shared" si="44"/>
        <v>26939.424928433611</v>
      </c>
      <c r="R165" s="46">
        <v>0</v>
      </c>
      <c r="S165" s="47">
        <f t="shared" si="43"/>
        <v>26939.424928433611</v>
      </c>
    </row>
    <row r="166" spans="1:20" ht="16">
      <c r="B166" s="6">
        <v>44440</v>
      </c>
      <c r="C166" s="7">
        <v>2680</v>
      </c>
      <c r="D166" s="8" t="s">
        <v>156</v>
      </c>
      <c r="E166" s="7">
        <v>65180</v>
      </c>
      <c r="F166" s="9">
        <v>0.10489999999999999</v>
      </c>
      <c r="G166" s="12">
        <f t="shared" si="40"/>
        <v>58342.618000000002</v>
      </c>
      <c r="H166" s="11">
        <v>0</v>
      </c>
      <c r="I166" s="28">
        <v>2.0799999999999999E-2</v>
      </c>
      <c r="J166" s="29">
        <f t="shared" si="41"/>
        <v>0</v>
      </c>
      <c r="K166" s="26">
        <v>0</v>
      </c>
      <c r="L166" s="30">
        <v>0</v>
      </c>
      <c r="M166" s="10">
        <f t="shared" si="47"/>
        <v>1213.5264543999999</v>
      </c>
      <c r="N166" s="31">
        <v>23.4</v>
      </c>
      <c r="O166" s="31">
        <v>0.34</v>
      </c>
      <c r="P166" s="45">
        <f t="shared" si="45"/>
        <v>0</v>
      </c>
      <c r="Q166" s="62">
        <f t="shared" si="44"/>
        <v>21285.201488751049</v>
      </c>
      <c r="R166" s="46">
        <f>Q166*0.8</f>
        <v>17028.16119100084</v>
      </c>
      <c r="S166" s="47">
        <f t="shared" si="43"/>
        <v>21285.201488751049</v>
      </c>
    </row>
    <row r="167" spans="1:20" ht="16">
      <c r="B167" s="6">
        <v>44446</v>
      </c>
      <c r="C167" s="7">
        <v>1818</v>
      </c>
      <c r="D167" s="8" t="s">
        <v>157</v>
      </c>
      <c r="E167" s="7">
        <v>131280</v>
      </c>
      <c r="F167" s="9">
        <v>7.5999999999999998E-2</v>
      </c>
      <c r="G167" s="12">
        <f t="shared" si="40"/>
        <v>121302.72</v>
      </c>
      <c r="H167" s="11">
        <v>0</v>
      </c>
      <c r="I167" s="28">
        <v>2.0199999999999999E-2</v>
      </c>
      <c r="J167" s="29">
        <f t="shared" si="41"/>
        <v>0</v>
      </c>
      <c r="K167" s="26">
        <v>0</v>
      </c>
      <c r="L167" s="30">
        <v>0</v>
      </c>
      <c r="M167" s="10">
        <f t="shared" si="47"/>
        <v>2450.3149439999997</v>
      </c>
      <c r="N167" s="31">
        <v>23.65</v>
      </c>
      <c r="O167" s="31">
        <v>0.34</v>
      </c>
      <c r="P167" s="45">
        <f t="shared" si="45"/>
        <v>0</v>
      </c>
      <c r="Q167" s="62">
        <f t="shared" si="44"/>
        <v>43437.589201335722</v>
      </c>
      <c r="R167" s="46">
        <v>0</v>
      </c>
      <c r="S167" s="47">
        <f t="shared" si="43"/>
        <v>43437.589201335722</v>
      </c>
    </row>
    <row r="168" spans="1:20">
      <c r="B168" s="13"/>
      <c r="C168" s="13"/>
      <c r="D168" s="13"/>
      <c r="E168" s="13"/>
      <c r="F168" s="13"/>
      <c r="G168" s="52"/>
      <c r="H168" s="13"/>
      <c r="I168" s="54"/>
      <c r="J168" s="13"/>
      <c r="K168" s="13"/>
      <c r="L168" s="13"/>
      <c r="M168" s="52"/>
      <c r="N168" s="13"/>
      <c r="O168" s="13"/>
      <c r="P168" s="13"/>
      <c r="Q168" s="63"/>
      <c r="R168" s="13"/>
      <c r="S168" s="13"/>
    </row>
    <row r="169" spans="1:20" ht="16">
      <c r="A169" s="14" t="s">
        <v>158</v>
      </c>
      <c r="B169" s="13"/>
      <c r="C169" s="13"/>
      <c r="D169" s="13"/>
      <c r="E169" s="13"/>
      <c r="F169" s="13"/>
      <c r="G169" s="24">
        <f>SUM(G98:G167)</f>
        <v>3916788.0443999995</v>
      </c>
      <c r="H169" s="13"/>
      <c r="I169" s="55">
        <f>M169/G169</f>
        <v>2.9968190629733434E-2</v>
      </c>
      <c r="J169" s="13"/>
      <c r="K169" s="13"/>
      <c r="L169" s="13"/>
      <c r="M169" s="24">
        <f>SUM(M98:M167)</f>
        <v>117379.05077084001</v>
      </c>
      <c r="N169" s="13"/>
      <c r="O169" s="13"/>
      <c r="P169" s="13"/>
      <c r="Q169" s="62">
        <f>SUM(Q98:Q167)</f>
        <v>2202574.4884705595</v>
      </c>
      <c r="R169" s="13"/>
      <c r="S169" s="13"/>
    </row>
    <row r="170" spans="1:2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65"/>
      <c r="R170" s="23"/>
      <c r="S170" s="23"/>
      <c r="T170" s="23"/>
    </row>
    <row r="171" spans="1:20">
      <c r="A171" s="23"/>
      <c r="B171" s="23"/>
      <c r="C171" s="23"/>
      <c r="D171" s="23"/>
      <c r="E171" s="23"/>
      <c r="F171" s="23"/>
      <c r="G171" s="53"/>
      <c r="H171" s="23"/>
      <c r="I171" s="56"/>
      <c r="J171" s="23"/>
      <c r="K171" s="23"/>
      <c r="L171" s="23"/>
      <c r="M171" s="53"/>
      <c r="N171" s="23"/>
      <c r="O171" s="23"/>
      <c r="P171" s="23"/>
      <c r="Q171" s="65"/>
      <c r="R171" s="23"/>
      <c r="S171" s="23"/>
      <c r="T171" s="23"/>
    </row>
    <row r="172" spans="1:20" ht="16">
      <c r="A172" s="23"/>
      <c r="B172" s="16"/>
      <c r="C172" s="17"/>
      <c r="D172" s="18"/>
      <c r="E172" s="17"/>
      <c r="F172" s="19"/>
      <c r="G172" s="20"/>
      <c r="H172" s="22"/>
      <c r="I172" s="38"/>
      <c r="J172" s="34"/>
      <c r="K172" s="35"/>
      <c r="L172" s="39"/>
      <c r="M172" s="20"/>
      <c r="N172" s="40"/>
      <c r="O172" s="40"/>
      <c r="P172" s="48"/>
      <c r="Q172" s="64"/>
      <c r="R172" s="49"/>
      <c r="S172" s="50"/>
      <c r="T172" s="23"/>
    </row>
    <row r="173" spans="1:20" ht="16">
      <c r="A173" s="23"/>
      <c r="B173" s="16"/>
      <c r="C173" s="17"/>
      <c r="D173" s="18"/>
      <c r="E173" s="17"/>
      <c r="F173" s="19"/>
      <c r="G173" s="20"/>
      <c r="H173" s="22"/>
      <c r="I173" s="57"/>
      <c r="J173" s="34"/>
      <c r="K173" s="35"/>
      <c r="L173" s="39"/>
      <c r="M173" s="20"/>
      <c r="N173" s="40"/>
      <c r="O173" s="40"/>
      <c r="P173" s="48"/>
      <c r="Q173" s="64"/>
      <c r="R173" s="49"/>
      <c r="S173" s="50"/>
      <c r="T173" s="23"/>
    </row>
    <row r="174" spans="1:20" ht="16">
      <c r="A174" s="23"/>
      <c r="B174" s="16"/>
      <c r="C174" s="17"/>
      <c r="D174" s="18"/>
      <c r="E174" s="17"/>
      <c r="F174" s="19"/>
      <c r="G174" s="20"/>
      <c r="H174" s="22"/>
      <c r="I174" s="57"/>
      <c r="J174" s="34"/>
      <c r="K174" s="35"/>
      <c r="L174" s="39"/>
      <c r="M174" s="20"/>
      <c r="N174" s="40"/>
      <c r="O174" s="40"/>
      <c r="P174" s="48"/>
      <c r="Q174" s="64"/>
      <c r="R174" s="49"/>
      <c r="S174" s="50"/>
      <c r="T174" s="23"/>
    </row>
    <row r="175" spans="1:20" ht="16">
      <c r="A175" s="23"/>
      <c r="B175" s="16"/>
      <c r="C175" s="17"/>
      <c r="D175" s="18"/>
      <c r="E175" s="17"/>
      <c r="F175" s="19"/>
      <c r="G175" s="20"/>
      <c r="H175" s="22"/>
      <c r="I175" s="57"/>
      <c r="J175" s="34"/>
      <c r="K175" s="35"/>
      <c r="L175" s="39"/>
      <c r="M175" s="20"/>
      <c r="N175" s="40"/>
      <c r="O175" s="40"/>
      <c r="P175" s="48" t="s">
        <v>159</v>
      </c>
      <c r="Q175" s="67">
        <f>Q169+Q94+Q57+Q32+Q18+Q6</f>
        <v>6337639.9986290224</v>
      </c>
      <c r="R175" s="49"/>
      <c r="S175" s="50"/>
      <c r="T175" s="23"/>
    </row>
    <row r="176" spans="1:20" ht="16">
      <c r="A176" s="23"/>
      <c r="B176" s="16"/>
      <c r="C176" s="17"/>
      <c r="D176" s="18"/>
      <c r="E176" s="17"/>
      <c r="F176" s="19"/>
      <c r="G176" s="20"/>
      <c r="H176" s="22"/>
      <c r="I176" s="57"/>
      <c r="J176" s="34"/>
      <c r="K176" s="35"/>
      <c r="L176" s="39"/>
      <c r="M176" s="20"/>
      <c r="N176" s="40"/>
      <c r="O176" s="40"/>
      <c r="P176" s="48"/>
      <c r="Q176" s="64"/>
      <c r="R176" s="49"/>
      <c r="S176" s="50"/>
      <c r="T176" s="23"/>
    </row>
    <row r="177" spans="1:20" ht="16">
      <c r="A177" s="23"/>
      <c r="B177" s="16"/>
      <c r="C177" s="17"/>
      <c r="D177" s="18"/>
      <c r="E177" s="17"/>
      <c r="F177" s="19"/>
      <c r="G177" s="20"/>
      <c r="H177" s="22"/>
      <c r="I177" s="57"/>
      <c r="J177" s="34"/>
      <c r="K177" s="35"/>
      <c r="L177" s="39"/>
      <c r="M177" s="20"/>
      <c r="N177" s="40"/>
      <c r="O177" s="40"/>
      <c r="P177" s="48"/>
      <c r="Q177" s="64"/>
      <c r="R177" s="49"/>
      <c r="S177" s="50"/>
      <c r="T177" s="23"/>
    </row>
    <row r="178" spans="1:20">
      <c r="A178" s="23"/>
      <c r="B178" s="23"/>
      <c r="C178" s="23"/>
      <c r="D178" s="23"/>
      <c r="E178" s="23"/>
      <c r="F178" s="23"/>
      <c r="G178" s="53"/>
      <c r="H178" s="23"/>
      <c r="I178" s="56"/>
      <c r="J178" s="23"/>
      <c r="K178" s="23"/>
      <c r="L178" s="23"/>
      <c r="M178" s="53"/>
      <c r="N178" s="23"/>
      <c r="O178" s="23"/>
      <c r="P178" s="23"/>
      <c r="Q178" s="65"/>
      <c r="R178" s="23"/>
      <c r="S178" s="23"/>
      <c r="T178" s="23"/>
    </row>
    <row r="179" spans="1:20">
      <c r="A179" s="23"/>
      <c r="B179" s="23"/>
      <c r="C179" s="23"/>
      <c r="D179" s="23"/>
      <c r="E179" s="23"/>
      <c r="F179" s="23"/>
      <c r="G179" s="53"/>
      <c r="H179" s="23"/>
      <c r="I179" s="56"/>
      <c r="J179" s="23"/>
      <c r="K179" s="23"/>
      <c r="L179" s="23"/>
      <c r="M179" s="53"/>
      <c r="N179" s="23"/>
      <c r="O179" s="23"/>
      <c r="P179" s="23"/>
      <c r="Q179" s="65"/>
      <c r="R179" s="23"/>
      <c r="S179" s="23"/>
      <c r="T179" s="23"/>
    </row>
    <row r="180" spans="1:20">
      <c r="A180" s="23"/>
      <c r="B180" s="23"/>
      <c r="C180" s="23"/>
      <c r="D180" s="23"/>
      <c r="E180" s="23"/>
      <c r="F180" s="23"/>
      <c r="G180" s="53"/>
      <c r="H180" s="23"/>
      <c r="I180" s="56"/>
      <c r="J180" s="23"/>
      <c r="K180" s="23"/>
      <c r="L180" s="23"/>
      <c r="M180" s="53"/>
      <c r="N180" s="23"/>
      <c r="O180" s="23"/>
      <c r="P180" s="23"/>
      <c r="Q180" s="65"/>
      <c r="R180" s="23"/>
      <c r="S180" s="23"/>
      <c r="T180" s="23"/>
    </row>
    <row r="181" spans="1:20">
      <c r="A181" s="23"/>
      <c r="B181" s="23"/>
      <c r="C181" s="23"/>
      <c r="D181" s="23"/>
      <c r="E181" s="23"/>
      <c r="F181" s="23"/>
      <c r="G181" s="53"/>
      <c r="H181" s="23"/>
      <c r="I181" s="56"/>
      <c r="J181" s="23"/>
      <c r="K181" s="23"/>
      <c r="L181" s="23"/>
      <c r="M181" s="53"/>
      <c r="N181" s="23"/>
      <c r="O181" s="23"/>
      <c r="P181" s="23"/>
      <c r="Q181" s="65"/>
      <c r="R181" s="23"/>
      <c r="S181" s="23"/>
      <c r="T181" s="23"/>
    </row>
    <row r="182" spans="1:20">
      <c r="A182" s="23"/>
      <c r="B182" s="23"/>
      <c r="C182" s="23"/>
      <c r="D182" s="23"/>
      <c r="E182" s="23"/>
      <c r="F182" s="23"/>
      <c r="G182" s="53"/>
      <c r="H182" s="23"/>
      <c r="I182" s="56"/>
      <c r="J182" s="23"/>
      <c r="K182" s="23"/>
      <c r="L182" s="23"/>
      <c r="M182" s="53"/>
      <c r="N182" s="23"/>
      <c r="O182" s="23"/>
      <c r="P182" s="23"/>
      <c r="Q182" s="65"/>
      <c r="R182" s="23"/>
      <c r="S182" s="23"/>
      <c r="T182" s="23"/>
    </row>
    <row r="183" spans="1:20" ht="16">
      <c r="A183" s="23"/>
      <c r="B183" s="16"/>
      <c r="C183" s="17"/>
      <c r="D183" s="18"/>
      <c r="E183" s="17"/>
      <c r="F183" s="19"/>
      <c r="G183" s="20"/>
      <c r="H183" s="22"/>
      <c r="I183" s="57"/>
      <c r="J183" s="34"/>
      <c r="K183" s="35"/>
      <c r="L183" s="39"/>
      <c r="M183" s="20"/>
      <c r="N183" s="40"/>
      <c r="O183" s="40"/>
      <c r="P183" s="48"/>
      <c r="Q183" s="64"/>
      <c r="R183" s="49"/>
      <c r="S183" s="50"/>
      <c r="T183" s="23"/>
    </row>
    <row r="184" spans="1:20" ht="16">
      <c r="A184" s="23"/>
      <c r="B184" s="16"/>
      <c r="C184" s="17"/>
      <c r="D184" s="18"/>
      <c r="E184" s="17"/>
      <c r="F184" s="19"/>
      <c r="G184" s="20"/>
      <c r="H184" s="22"/>
      <c r="I184" s="57"/>
      <c r="J184" s="34"/>
      <c r="K184" s="35"/>
      <c r="L184" s="39"/>
      <c r="M184" s="20"/>
      <c r="N184" s="40"/>
      <c r="O184" s="40"/>
      <c r="P184" s="48"/>
      <c r="Q184" s="64"/>
      <c r="R184" s="49"/>
      <c r="S184" s="50"/>
      <c r="T184" s="23"/>
    </row>
    <row r="185" spans="1:20" ht="16">
      <c r="A185" s="23"/>
      <c r="B185" s="16"/>
      <c r="C185" s="17"/>
      <c r="D185" s="18"/>
      <c r="E185" s="17"/>
      <c r="F185" s="19"/>
      <c r="G185" s="20"/>
      <c r="H185" s="22"/>
      <c r="I185" s="57"/>
      <c r="J185" s="34"/>
      <c r="K185" s="35"/>
      <c r="L185" s="39"/>
      <c r="M185" s="20"/>
      <c r="N185" s="40"/>
      <c r="O185" s="40"/>
      <c r="P185" s="48"/>
      <c r="Q185" s="64"/>
      <c r="R185" s="49"/>
      <c r="S185" s="50"/>
      <c r="T185" s="23"/>
    </row>
    <row r="186" spans="1:20" ht="16">
      <c r="A186" s="23"/>
      <c r="B186" s="16"/>
      <c r="C186" s="17"/>
      <c r="D186" s="18"/>
      <c r="E186" s="17"/>
      <c r="F186" s="19"/>
      <c r="G186" s="20"/>
      <c r="H186" s="22"/>
      <c r="I186" s="57"/>
      <c r="J186" s="34"/>
      <c r="K186" s="35"/>
      <c r="L186" s="39"/>
      <c r="M186" s="20"/>
      <c r="N186" s="40"/>
      <c r="O186" s="40"/>
      <c r="P186" s="48"/>
      <c r="Q186" s="64"/>
      <c r="R186" s="49"/>
      <c r="S186" s="50"/>
      <c r="T186" s="23"/>
    </row>
    <row r="187" spans="1:20" ht="16">
      <c r="A187" s="23"/>
      <c r="B187" s="16"/>
      <c r="C187" s="17"/>
      <c r="D187" s="18"/>
      <c r="E187" s="17"/>
      <c r="F187" s="19"/>
      <c r="G187" s="20"/>
      <c r="H187" s="22"/>
      <c r="I187" s="57"/>
      <c r="J187" s="34"/>
      <c r="K187" s="35"/>
      <c r="L187" s="39"/>
      <c r="M187" s="20"/>
      <c r="N187" s="40"/>
      <c r="O187" s="40"/>
      <c r="P187" s="48"/>
      <c r="Q187" s="64"/>
      <c r="R187" s="49"/>
      <c r="S187" s="50"/>
      <c r="T187" s="23"/>
    </row>
    <row r="188" spans="1:20" ht="16">
      <c r="A188" s="23"/>
      <c r="B188" s="16"/>
      <c r="C188" s="17"/>
      <c r="D188" s="18"/>
      <c r="E188" s="17"/>
      <c r="F188" s="19"/>
      <c r="G188" s="20"/>
      <c r="H188" s="22"/>
      <c r="I188" s="38"/>
      <c r="J188" s="34"/>
      <c r="K188" s="35"/>
      <c r="L188" s="39"/>
      <c r="M188" s="20"/>
      <c r="N188" s="40"/>
      <c r="O188" s="40"/>
      <c r="P188" s="48"/>
      <c r="Q188" s="64"/>
      <c r="R188" s="49"/>
      <c r="S188" s="50"/>
      <c r="T188" s="23"/>
    </row>
    <row r="189" spans="1:20" ht="16">
      <c r="A189" s="23"/>
      <c r="B189" s="16"/>
      <c r="C189" s="17"/>
      <c r="D189" s="18"/>
      <c r="E189" s="17"/>
      <c r="F189" s="19"/>
      <c r="G189" s="20"/>
      <c r="H189" s="22"/>
      <c r="I189" s="38"/>
      <c r="J189" s="34"/>
      <c r="K189" s="35"/>
      <c r="L189" s="39"/>
      <c r="M189" s="20"/>
      <c r="N189" s="40"/>
      <c r="O189" s="40"/>
      <c r="P189" s="48"/>
      <c r="Q189" s="64"/>
      <c r="R189" s="49"/>
      <c r="S189" s="50"/>
      <c r="T189" s="23"/>
    </row>
    <row r="190" spans="1:20" ht="16">
      <c r="A190" s="23"/>
      <c r="B190" s="16"/>
      <c r="C190" s="17"/>
      <c r="D190" s="18"/>
      <c r="E190" s="17"/>
      <c r="F190" s="19"/>
      <c r="G190" s="20"/>
      <c r="H190" s="22"/>
      <c r="I190" s="38"/>
      <c r="J190" s="34"/>
      <c r="K190" s="35"/>
      <c r="L190" s="39"/>
      <c r="M190" s="20"/>
      <c r="N190" s="40"/>
      <c r="O190" s="40"/>
      <c r="P190" s="48"/>
      <c r="Q190" s="64"/>
      <c r="R190" s="49"/>
      <c r="S190" s="50"/>
      <c r="T190" s="23"/>
    </row>
    <row r="191" spans="1:20" ht="16">
      <c r="A191" s="23"/>
      <c r="B191" s="16"/>
      <c r="C191" s="17"/>
      <c r="D191" s="18"/>
      <c r="E191" s="17"/>
      <c r="F191" s="19"/>
      <c r="G191" s="20"/>
      <c r="H191" s="22"/>
      <c r="I191" s="38"/>
      <c r="J191" s="34"/>
      <c r="K191" s="35"/>
      <c r="L191" s="39"/>
      <c r="M191" s="20"/>
      <c r="N191" s="40"/>
      <c r="O191" s="40"/>
      <c r="P191" s="48"/>
      <c r="Q191" s="64"/>
      <c r="R191" s="49"/>
      <c r="S191" s="50"/>
      <c r="T191" s="23"/>
    </row>
    <row r="192" spans="1:20" ht="16">
      <c r="A192" s="23"/>
      <c r="B192" s="16"/>
      <c r="C192" s="17"/>
      <c r="D192" s="18"/>
      <c r="E192" s="17"/>
      <c r="F192" s="19"/>
      <c r="G192" s="20"/>
      <c r="H192" s="22"/>
      <c r="I192" s="38"/>
      <c r="J192" s="34"/>
      <c r="K192" s="35"/>
      <c r="L192" s="39"/>
      <c r="M192" s="20"/>
      <c r="N192" s="40"/>
      <c r="O192" s="40"/>
      <c r="P192" s="48"/>
      <c r="Q192" s="64"/>
      <c r="R192" s="49"/>
      <c r="S192" s="50"/>
      <c r="T192" s="23"/>
    </row>
    <row r="193" spans="1:20" ht="16">
      <c r="A193" s="23"/>
      <c r="B193" s="16"/>
      <c r="C193" s="17"/>
      <c r="D193" s="18"/>
      <c r="E193" s="17"/>
      <c r="F193" s="19"/>
      <c r="G193" s="20"/>
      <c r="H193" s="22"/>
      <c r="I193" s="38"/>
      <c r="J193" s="34"/>
      <c r="K193" s="35"/>
      <c r="L193" s="39"/>
      <c r="M193" s="20"/>
      <c r="N193" s="40"/>
      <c r="O193" s="40"/>
      <c r="P193" s="48"/>
      <c r="Q193" s="64"/>
      <c r="R193" s="49"/>
      <c r="S193" s="50"/>
      <c r="T193" s="23"/>
    </row>
    <row r="194" spans="1:20" ht="16">
      <c r="A194" s="23"/>
      <c r="B194" s="16"/>
      <c r="C194" s="17"/>
      <c r="D194" s="18"/>
      <c r="E194" s="17"/>
      <c r="F194" s="19"/>
      <c r="G194" s="20"/>
      <c r="H194" s="22"/>
      <c r="I194" s="38"/>
      <c r="J194" s="34"/>
      <c r="K194" s="35"/>
      <c r="L194" s="39"/>
      <c r="M194" s="20"/>
      <c r="N194" s="40"/>
      <c r="O194" s="40"/>
      <c r="P194" s="48"/>
      <c r="Q194" s="64"/>
      <c r="R194" s="49"/>
      <c r="S194" s="50"/>
      <c r="T194" s="23"/>
    </row>
    <row r="195" spans="1:20" ht="16">
      <c r="A195" s="23"/>
      <c r="B195" s="16"/>
      <c r="C195" s="17"/>
      <c r="D195" s="18"/>
      <c r="E195" s="17"/>
      <c r="F195" s="19"/>
      <c r="G195" s="20"/>
      <c r="H195" s="22"/>
      <c r="I195" s="38"/>
      <c r="J195" s="34"/>
      <c r="K195" s="35"/>
      <c r="L195" s="39"/>
      <c r="M195" s="20"/>
      <c r="N195" s="40"/>
      <c r="O195" s="40"/>
      <c r="P195" s="48"/>
      <c r="Q195" s="64"/>
      <c r="R195" s="49"/>
      <c r="S195" s="50"/>
      <c r="T195" s="23"/>
    </row>
    <row r="196" spans="1:20" ht="16">
      <c r="A196" s="23"/>
      <c r="B196" s="16"/>
      <c r="C196" s="17"/>
      <c r="D196" s="18"/>
      <c r="E196" s="17"/>
      <c r="F196" s="19"/>
      <c r="G196" s="20"/>
      <c r="H196" s="22"/>
      <c r="I196" s="38"/>
      <c r="J196" s="34"/>
      <c r="K196" s="35"/>
      <c r="L196" s="39"/>
      <c r="M196" s="20"/>
      <c r="N196" s="40"/>
      <c r="O196" s="40"/>
      <c r="P196" s="48"/>
      <c r="Q196" s="64"/>
      <c r="R196" s="49"/>
      <c r="S196" s="50"/>
      <c r="T196" s="23"/>
    </row>
    <row r="197" spans="1:20" ht="16">
      <c r="A197" s="23"/>
      <c r="B197" s="16"/>
      <c r="C197" s="17"/>
      <c r="D197" s="18"/>
      <c r="E197" s="17"/>
      <c r="F197" s="19"/>
      <c r="G197" s="20"/>
      <c r="H197" s="22"/>
      <c r="I197" s="38"/>
      <c r="J197" s="34"/>
      <c r="K197" s="35"/>
      <c r="L197" s="39"/>
      <c r="M197" s="20"/>
      <c r="N197" s="40"/>
      <c r="O197" s="40"/>
      <c r="P197" s="48"/>
      <c r="Q197" s="64"/>
      <c r="R197" s="49"/>
      <c r="S197" s="50"/>
      <c r="T197" s="23"/>
    </row>
    <row r="198" spans="1:20" ht="16">
      <c r="A198" s="23"/>
      <c r="B198" s="58"/>
      <c r="C198" s="58"/>
      <c r="D198" s="58"/>
      <c r="E198" s="58"/>
      <c r="F198" s="58"/>
      <c r="G198" s="23"/>
      <c r="H198" s="58"/>
      <c r="I198" s="58"/>
      <c r="J198" s="58"/>
      <c r="K198" s="58"/>
      <c r="L198" s="58"/>
      <c r="M198" s="23"/>
      <c r="N198" s="58"/>
      <c r="O198" s="58"/>
      <c r="P198" s="58"/>
      <c r="Q198" s="68"/>
      <c r="R198" s="58"/>
      <c r="S198" s="59"/>
      <c r="T198" s="23"/>
    </row>
    <row r="204" spans="1:20">
      <c r="R204" s="60"/>
    </row>
  </sheetData>
  <phoneticPr fontId="1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4"/>
  <sheetViews>
    <sheetView tabSelected="1" workbookViewId="0">
      <selection activeCell="G164" sqref="G164"/>
    </sheetView>
  </sheetViews>
  <sheetFormatPr baseColWidth="10" defaultRowHeight="14"/>
  <cols>
    <col min="6" max="6" width="15.5" customWidth="1"/>
    <col min="7" max="7" width="18.33203125" style="72" customWidth="1"/>
    <col min="8" max="8" width="17.5" style="76" customWidth="1"/>
    <col min="9" max="9" width="11" style="76" bestFit="1" customWidth="1"/>
    <col min="10" max="10" width="12.1640625" style="76" customWidth="1"/>
    <col min="11" max="11" width="19.33203125" customWidth="1"/>
  </cols>
  <sheetData>
    <row r="1" spans="1:11">
      <c r="A1" t="s">
        <v>0</v>
      </c>
      <c r="B1" s="69" t="s">
        <v>1</v>
      </c>
      <c r="C1" s="69" t="s">
        <v>2</v>
      </c>
      <c r="D1" s="70" t="s">
        <v>3</v>
      </c>
      <c r="E1" s="71" t="s">
        <v>4</v>
      </c>
      <c r="F1" s="70" t="s">
        <v>5</v>
      </c>
      <c r="G1" s="72" t="s">
        <v>165</v>
      </c>
      <c r="H1" s="73" t="s">
        <v>166</v>
      </c>
      <c r="I1" s="73" t="s">
        <v>10</v>
      </c>
      <c r="J1" s="73" t="s">
        <v>167</v>
      </c>
      <c r="K1" t="s">
        <v>168</v>
      </c>
    </row>
    <row r="2" spans="1:11">
      <c r="A2" s="74">
        <v>44493</v>
      </c>
      <c r="B2">
        <v>3289</v>
      </c>
      <c r="C2" t="s">
        <v>169</v>
      </c>
      <c r="D2">
        <v>69580</v>
      </c>
      <c r="E2" s="75">
        <v>0.1089</v>
      </c>
      <c r="F2">
        <v>62002.737999999998</v>
      </c>
      <c r="G2" s="72">
        <f>H2/F2</f>
        <v>8.729999955808404E-2</v>
      </c>
      <c r="H2" s="76">
        <v>5412.8389999999999</v>
      </c>
      <c r="I2" s="76">
        <v>26.85</v>
      </c>
      <c r="J2" s="76">
        <v>0.44</v>
      </c>
      <c r="K2">
        <f xml:space="preserve"> H2*I2*J2*2.20462</f>
        <v>140979.45231455052</v>
      </c>
    </row>
    <row r="3" spans="1:11">
      <c r="A3" s="74">
        <v>44476</v>
      </c>
      <c r="B3">
        <v>9074</v>
      </c>
      <c r="C3" t="s">
        <v>14</v>
      </c>
      <c r="D3">
        <v>20800</v>
      </c>
      <c r="E3" s="75">
        <v>0.13869999999999999</v>
      </c>
      <c r="F3">
        <v>17915.04</v>
      </c>
      <c r="G3" s="72">
        <f t="shared" ref="G3:G69" si="0">H3/F3</f>
        <v>8.2100012056908603E-2</v>
      </c>
      <c r="H3" s="76">
        <v>1470.825</v>
      </c>
      <c r="I3" s="76">
        <v>26</v>
      </c>
      <c r="J3" s="76">
        <v>0.44</v>
      </c>
      <c r="K3">
        <f t="shared" ref="K3:K66" si="1" xml:space="preserve"> H3*I3*J3*2.20462</f>
        <v>37095.460819560001</v>
      </c>
    </row>
    <row r="4" spans="1:11">
      <c r="A4" s="74">
        <v>44482</v>
      </c>
      <c r="B4">
        <v>572</v>
      </c>
      <c r="C4" t="s">
        <v>18</v>
      </c>
      <c r="D4">
        <v>72020</v>
      </c>
      <c r="E4" s="75">
        <v>3.73E-2</v>
      </c>
      <c r="F4">
        <v>69333.653999999995</v>
      </c>
      <c r="G4" s="72">
        <f t="shared" si="0"/>
        <v>7.3200007603810999E-2</v>
      </c>
      <c r="H4" s="76">
        <v>5075.2240000000002</v>
      </c>
      <c r="I4" s="76">
        <v>26.2</v>
      </c>
      <c r="J4" s="76">
        <v>0.44</v>
      </c>
      <c r="K4">
        <f t="shared" si="1"/>
        <v>128986.10418049662</v>
      </c>
    </row>
    <row r="5" spans="1:11">
      <c r="A5" s="74"/>
      <c r="E5" s="75"/>
      <c r="F5">
        <f>SUM(F2:F4)</f>
        <v>149251.43199999997</v>
      </c>
      <c r="G5" s="72">
        <f t="shared" si="0"/>
        <v>8.0125783985777785E-2</v>
      </c>
      <c r="H5" s="76">
        <f>SUM(H2:H4)</f>
        <v>11958.887999999999</v>
      </c>
      <c r="K5">
        <f t="shared" si="1"/>
        <v>0</v>
      </c>
    </row>
    <row r="6" spans="1:11">
      <c r="K6">
        <f t="shared" si="1"/>
        <v>0</v>
      </c>
    </row>
    <row r="7" spans="1:11">
      <c r="A7" s="74">
        <v>44441</v>
      </c>
      <c r="B7">
        <v>9816</v>
      </c>
      <c r="C7" t="s">
        <v>15</v>
      </c>
      <c r="D7">
        <v>35020</v>
      </c>
      <c r="E7" s="75">
        <v>8.6400000000000005E-2</v>
      </c>
      <c r="F7">
        <v>31994.272000000001</v>
      </c>
      <c r="G7" s="72">
        <f t="shared" si="0"/>
        <v>7.3500000250044759E-2</v>
      </c>
      <c r="H7" s="76">
        <v>2351.5790000000002</v>
      </c>
      <c r="I7" s="76">
        <v>23.4</v>
      </c>
      <c r="J7" s="76">
        <v>0.42</v>
      </c>
      <c r="K7">
        <f t="shared" si="1"/>
        <v>50951.674797463435</v>
      </c>
    </row>
    <row r="8" spans="1:11">
      <c r="A8" s="74">
        <v>44447</v>
      </c>
      <c r="B8">
        <v>9745</v>
      </c>
      <c r="C8" t="s">
        <v>17</v>
      </c>
      <c r="D8">
        <v>22860</v>
      </c>
      <c r="E8" s="75">
        <v>6.4199999999999993E-2</v>
      </c>
      <c r="F8">
        <v>21392.387999999999</v>
      </c>
      <c r="G8" s="72">
        <f t="shared" si="0"/>
        <v>7.2000002991718368E-2</v>
      </c>
      <c r="H8" s="76">
        <v>1540.252</v>
      </c>
      <c r="I8" s="76">
        <v>23.7</v>
      </c>
      <c r="J8" s="76">
        <v>0.42</v>
      </c>
      <c r="K8">
        <f t="shared" si="1"/>
        <v>33800.502805644959</v>
      </c>
    </row>
    <row r="9" spans="1:11">
      <c r="A9" s="74">
        <v>44487</v>
      </c>
      <c r="B9">
        <v>9682</v>
      </c>
      <c r="C9" t="s">
        <v>19</v>
      </c>
      <c r="D9">
        <v>61100</v>
      </c>
      <c r="E9" s="75">
        <v>4.1399999999999999E-2</v>
      </c>
      <c r="F9">
        <v>58570.46</v>
      </c>
      <c r="G9" s="72">
        <f t="shared" si="0"/>
        <v>7.0900006590352879E-2</v>
      </c>
      <c r="H9" s="76">
        <v>4152.6459999999997</v>
      </c>
      <c r="I9" s="76">
        <v>26.45</v>
      </c>
      <c r="J9" s="76">
        <v>0.42</v>
      </c>
      <c r="K9">
        <f t="shared" si="1"/>
        <v>101702.96636999266</v>
      </c>
    </row>
    <row r="10" spans="1:11">
      <c r="A10" s="74">
        <v>44479</v>
      </c>
      <c r="B10">
        <v>450</v>
      </c>
      <c r="C10" t="s">
        <v>20</v>
      </c>
      <c r="D10">
        <v>61660</v>
      </c>
      <c r="E10" s="75">
        <v>5.9700000000000003E-2</v>
      </c>
      <c r="F10">
        <v>57978.898000000001</v>
      </c>
      <c r="G10" s="72">
        <f t="shared" si="0"/>
        <v>7.0200006216054683E-2</v>
      </c>
      <c r="H10" s="76">
        <v>4070.1190000000001</v>
      </c>
      <c r="I10" s="76">
        <v>26.2</v>
      </c>
      <c r="J10" s="76">
        <v>0.42</v>
      </c>
      <c r="K10">
        <f t="shared" si="1"/>
        <v>98739.615510579111</v>
      </c>
    </row>
    <row r="11" spans="1:11">
      <c r="A11" s="74">
        <v>44480</v>
      </c>
      <c r="B11">
        <v>4516</v>
      </c>
      <c r="C11" t="s">
        <v>21</v>
      </c>
      <c r="D11">
        <v>48800</v>
      </c>
      <c r="E11" s="75">
        <v>7.0300000000000001E-2</v>
      </c>
      <c r="F11">
        <v>45369.36</v>
      </c>
      <c r="G11" s="72">
        <f t="shared" si="0"/>
        <v>6.9500010579827437E-2</v>
      </c>
      <c r="H11" s="76">
        <v>3153.1709999999998</v>
      </c>
      <c r="I11" s="76">
        <v>26.2</v>
      </c>
      <c r="J11" s="76">
        <v>0.42</v>
      </c>
      <c r="K11">
        <f t="shared" si="1"/>
        <v>76494.788525620068</v>
      </c>
    </row>
    <row r="12" spans="1:11">
      <c r="A12" s="74">
        <v>44453</v>
      </c>
      <c r="B12">
        <v>2164</v>
      </c>
      <c r="C12" t="s">
        <v>22</v>
      </c>
      <c r="D12">
        <v>91060</v>
      </c>
      <c r="E12" s="75">
        <v>6.4000000000000001E-2</v>
      </c>
      <c r="F12">
        <v>85232.16</v>
      </c>
      <c r="G12" s="72">
        <f t="shared" si="0"/>
        <v>6.8800004599202921E-2</v>
      </c>
      <c r="H12" s="76">
        <v>5863.973</v>
      </c>
      <c r="I12" s="76">
        <v>24</v>
      </c>
      <c r="J12" s="76">
        <v>0.42</v>
      </c>
      <c r="K12">
        <f t="shared" si="1"/>
        <v>130312.5481250208</v>
      </c>
    </row>
    <row r="13" spans="1:11">
      <c r="A13" s="74">
        <v>44485</v>
      </c>
      <c r="B13">
        <v>3531</v>
      </c>
      <c r="C13" t="s">
        <v>25</v>
      </c>
      <c r="D13">
        <v>12300</v>
      </c>
      <c r="E13" s="75">
        <v>0.11849999999999999</v>
      </c>
      <c r="F13">
        <v>10842.45</v>
      </c>
      <c r="G13" s="72">
        <f t="shared" si="0"/>
        <v>6.4299996771947296E-2</v>
      </c>
      <c r="H13" s="76">
        <v>697.16949999999997</v>
      </c>
      <c r="I13" s="76">
        <v>26.45</v>
      </c>
      <c r="J13" s="76">
        <v>0.4</v>
      </c>
      <c r="K13">
        <f t="shared" si="1"/>
        <v>16261.394648292198</v>
      </c>
    </row>
    <row r="14" spans="1:11">
      <c r="A14" s="74"/>
      <c r="E14" s="75"/>
      <c r="F14" s="77">
        <f>SUM(F7:F13)</f>
        <v>311379.98799999995</v>
      </c>
      <c r="G14" s="78">
        <f t="shared" si="0"/>
        <v>7.0103764985693304E-2</v>
      </c>
      <c r="H14" s="79">
        <f>SUM(H7:H13)</f>
        <v>21828.909499999998</v>
      </c>
    </row>
    <row r="16" spans="1:11">
      <c r="A16" s="74">
        <v>44479</v>
      </c>
      <c r="B16">
        <v>2114</v>
      </c>
      <c r="C16" t="s">
        <v>23</v>
      </c>
      <c r="D16">
        <v>47020</v>
      </c>
      <c r="E16" s="75">
        <v>0.1903</v>
      </c>
      <c r="F16">
        <v>38072.093999999997</v>
      </c>
      <c r="G16" s="72">
        <f t="shared" si="0"/>
        <v>6.4300009345427664E-2</v>
      </c>
      <c r="H16" s="76">
        <v>2448.0360000000001</v>
      </c>
      <c r="I16" s="76">
        <v>26.2</v>
      </c>
      <c r="J16" s="76">
        <v>0.4</v>
      </c>
      <c r="K16">
        <f t="shared" si="1"/>
        <v>56560.446043833595</v>
      </c>
    </row>
    <row r="17" spans="1:11">
      <c r="A17" s="74">
        <v>44443</v>
      </c>
      <c r="B17">
        <v>3387</v>
      </c>
      <c r="C17" t="s">
        <v>26</v>
      </c>
      <c r="D17">
        <v>65460</v>
      </c>
      <c r="E17" s="75">
        <v>8.7900000000000006E-2</v>
      </c>
      <c r="F17">
        <v>59706.065999999999</v>
      </c>
      <c r="G17" s="72">
        <f t="shared" si="0"/>
        <v>6.3499996800995065E-2</v>
      </c>
      <c r="H17" s="76">
        <v>3791.335</v>
      </c>
      <c r="I17" s="76">
        <v>23.5</v>
      </c>
      <c r="J17" s="76">
        <v>0.4</v>
      </c>
      <c r="K17">
        <f t="shared" si="1"/>
        <v>78569.457896379987</v>
      </c>
    </row>
    <row r="18" spans="1:11">
      <c r="A18" s="74">
        <v>44482</v>
      </c>
      <c r="B18">
        <v>3387</v>
      </c>
      <c r="C18" t="s">
        <v>27</v>
      </c>
      <c r="D18">
        <v>62480</v>
      </c>
      <c r="E18" s="75">
        <v>3.6999999999999998E-2</v>
      </c>
      <c r="F18">
        <v>60168.24</v>
      </c>
      <c r="G18" s="72">
        <f t="shared" si="0"/>
        <v>6.1299998138552837E-2</v>
      </c>
      <c r="H18" s="76">
        <v>3688.3130000000001</v>
      </c>
      <c r="I18" s="76">
        <v>26.2</v>
      </c>
      <c r="J18" s="76">
        <v>0.4</v>
      </c>
      <c r="K18">
        <f t="shared" si="1"/>
        <v>85216.32379150881</v>
      </c>
    </row>
    <row r="19" spans="1:11">
      <c r="A19" s="74">
        <v>44475</v>
      </c>
      <c r="B19">
        <v>4305</v>
      </c>
      <c r="C19" t="s">
        <v>28</v>
      </c>
      <c r="D19">
        <v>47340</v>
      </c>
      <c r="E19" s="75">
        <v>0.16350000000000001</v>
      </c>
      <c r="F19">
        <v>39599.910000000003</v>
      </c>
      <c r="G19" s="72">
        <f t="shared" si="0"/>
        <v>6.0200010555579539E-2</v>
      </c>
      <c r="H19" s="76">
        <v>2383.915</v>
      </c>
      <c r="I19" s="76">
        <v>26</v>
      </c>
      <c r="J19" s="76">
        <v>0.4</v>
      </c>
      <c r="K19">
        <f t="shared" si="1"/>
        <v>54658.517547919997</v>
      </c>
    </row>
    <row r="20" spans="1:11">
      <c r="A20" s="74">
        <v>44476</v>
      </c>
      <c r="B20">
        <v>3387</v>
      </c>
      <c r="C20" t="s">
        <v>29</v>
      </c>
      <c r="D20">
        <v>66080</v>
      </c>
      <c r="E20" s="75">
        <v>7.1499999999999994E-2</v>
      </c>
      <c r="F20">
        <v>61355.28</v>
      </c>
      <c r="G20" s="72">
        <f t="shared" si="0"/>
        <v>6.0000003259703158E-2</v>
      </c>
      <c r="H20" s="76">
        <v>3681.317</v>
      </c>
      <c r="I20" s="76">
        <v>26</v>
      </c>
      <c r="J20" s="76">
        <v>0.4</v>
      </c>
      <c r="K20">
        <f t="shared" si="1"/>
        <v>84405.41287921599</v>
      </c>
    </row>
    <row r="21" spans="1:11">
      <c r="A21" s="74">
        <v>44496</v>
      </c>
      <c r="B21">
        <v>3289</v>
      </c>
      <c r="C21" t="s">
        <v>36</v>
      </c>
      <c r="D21">
        <v>25380</v>
      </c>
      <c r="E21" s="75">
        <v>0.12809999999999999</v>
      </c>
      <c r="F21">
        <v>22128.822</v>
      </c>
      <c r="G21" s="72">
        <f t="shared" si="0"/>
        <v>5.6300014524044706E-2</v>
      </c>
      <c r="H21" s="76">
        <v>1245.8530000000001</v>
      </c>
      <c r="I21" s="76">
        <v>27.1</v>
      </c>
      <c r="J21" s="76">
        <v>0.4</v>
      </c>
      <c r="K21">
        <f t="shared" si="1"/>
        <v>29773.495658922402</v>
      </c>
    </row>
    <row r="22" spans="1:11">
      <c r="A22" s="74">
        <v>44480</v>
      </c>
      <c r="B22">
        <v>2967</v>
      </c>
      <c r="C22" t="s">
        <v>37</v>
      </c>
      <c r="D22">
        <v>67800</v>
      </c>
      <c r="E22" s="75">
        <v>8.3299999999999999E-2</v>
      </c>
      <c r="F22">
        <v>62152.26</v>
      </c>
      <c r="G22" s="72">
        <f t="shared" si="0"/>
        <v>5.4999995173144141E-2</v>
      </c>
      <c r="H22" s="76">
        <v>3418.3739999999998</v>
      </c>
      <c r="I22" s="76">
        <v>26.2</v>
      </c>
      <c r="J22" s="76">
        <v>0.4</v>
      </c>
      <c r="K22">
        <f t="shared" si="1"/>
        <v>78979.540408982401</v>
      </c>
    </row>
    <row r="23" spans="1:11">
      <c r="A23" s="74"/>
      <c r="E23" s="75"/>
      <c r="F23" s="77">
        <f>SUM(F16:F22)</f>
        <v>343182.67200000002</v>
      </c>
      <c r="G23" s="78">
        <f t="shared" si="0"/>
        <v>6.0192849713577606E-2</v>
      </c>
      <c r="H23" s="79">
        <f>SUM(H16:H22)</f>
        <v>20657.143</v>
      </c>
    </row>
    <row r="25" spans="1:11">
      <c r="A25" s="74">
        <v>44452</v>
      </c>
      <c r="B25">
        <v>2681</v>
      </c>
      <c r="C25" t="s">
        <v>30</v>
      </c>
      <c r="D25">
        <v>67860</v>
      </c>
      <c r="E25" s="75">
        <v>0.12379999999999999</v>
      </c>
      <c r="F25">
        <v>59458.932000000001</v>
      </c>
      <c r="G25" s="72">
        <f t="shared" si="0"/>
        <v>6.0000001345466479E-2</v>
      </c>
      <c r="H25" s="76">
        <v>3567.5360000000001</v>
      </c>
      <c r="I25" s="76">
        <v>24</v>
      </c>
      <c r="J25" s="76">
        <v>0.38</v>
      </c>
      <c r="K25">
        <f t="shared" si="1"/>
        <v>71729.358292838398</v>
      </c>
    </row>
    <row r="26" spans="1:11">
      <c r="A26" s="74">
        <v>44455</v>
      </c>
      <c r="B26">
        <v>8210</v>
      </c>
      <c r="C26" t="s">
        <v>31</v>
      </c>
      <c r="D26">
        <v>41500</v>
      </c>
      <c r="E26" s="75">
        <v>7.4399999999999994E-2</v>
      </c>
      <c r="F26">
        <v>38412.400000000001</v>
      </c>
      <c r="G26" s="72">
        <f>H26/F26</f>
        <v>5.8200008330643226E-2</v>
      </c>
      <c r="H26" s="76">
        <v>2235.6019999999999</v>
      </c>
      <c r="I26" s="76">
        <v>24.25</v>
      </c>
      <c r="J26" s="76">
        <v>0.38</v>
      </c>
      <c r="K26">
        <f t="shared" si="1"/>
        <v>45417.536300626598</v>
      </c>
    </row>
    <row r="27" spans="1:11">
      <c r="A27" s="74">
        <v>44477</v>
      </c>
      <c r="B27">
        <v>4305</v>
      </c>
      <c r="C27" t="s">
        <v>32</v>
      </c>
      <c r="D27">
        <v>45620</v>
      </c>
      <c r="E27" s="75">
        <v>0.1018</v>
      </c>
      <c r="F27">
        <v>40975.883999999998</v>
      </c>
      <c r="G27" s="72">
        <f t="shared" si="0"/>
        <v>5.7600001991415239E-2</v>
      </c>
      <c r="H27" s="76">
        <v>2360.2109999999998</v>
      </c>
      <c r="I27" s="76">
        <v>26.2</v>
      </c>
      <c r="J27" s="76">
        <v>0.38</v>
      </c>
      <c r="K27">
        <f t="shared" si="1"/>
        <v>51804.735539707908</v>
      </c>
    </row>
    <row r="28" spans="1:11">
      <c r="A28" s="74">
        <v>44450</v>
      </c>
      <c r="B28">
        <v>2679</v>
      </c>
      <c r="C28" t="s">
        <v>33</v>
      </c>
      <c r="D28">
        <v>65040</v>
      </c>
      <c r="E28" s="75">
        <v>8.6599999999999996E-2</v>
      </c>
      <c r="F28">
        <v>59407.536</v>
      </c>
      <c r="G28" s="72">
        <f t="shared" si="0"/>
        <v>5.7099994855871486E-2</v>
      </c>
      <c r="H28" s="76">
        <v>3392.17</v>
      </c>
      <c r="I28" s="76">
        <v>24</v>
      </c>
      <c r="J28" s="76">
        <v>0.38</v>
      </c>
      <c r="K28">
        <f t="shared" si="1"/>
        <v>68203.425927648001</v>
      </c>
    </row>
    <row r="29" spans="1:11">
      <c r="A29" s="74">
        <v>44448</v>
      </c>
      <c r="B29">
        <v>2369</v>
      </c>
      <c r="C29" t="s">
        <v>35</v>
      </c>
      <c r="D29">
        <v>63340</v>
      </c>
      <c r="E29" s="75">
        <v>6.2300000000000001E-2</v>
      </c>
      <c r="F29">
        <v>59393.917999999998</v>
      </c>
      <c r="G29" s="72">
        <f t="shared" si="0"/>
        <v>5.6900001107857548E-2</v>
      </c>
      <c r="H29" s="76">
        <v>3379.5140000000001</v>
      </c>
      <c r="I29" s="76">
        <v>23.85</v>
      </c>
      <c r="J29" s="76">
        <v>0.38</v>
      </c>
      <c r="K29">
        <f t="shared" si="1"/>
        <v>67524.28167386484</v>
      </c>
    </row>
    <row r="30" spans="1:11">
      <c r="A30" s="74">
        <v>44468</v>
      </c>
      <c r="B30">
        <v>9157</v>
      </c>
      <c r="C30" t="s">
        <v>38</v>
      </c>
      <c r="D30">
        <v>20800</v>
      </c>
      <c r="E30" s="75">
        <v>7.3599999999999999E-2</v>
      </c>
      <c r="F30">
        <v>19269.12</v>
      </c>
      <c r="G30" s="72">
        <f t="shared" si="0"/>
        <v>5.4199984223462207E-2</v>
      </c>
      <c r="H30" s="76">
        <v>1044.386</v>
      </c>
      <c r="I30" s="76">
        <v>25.6</v>
      </c>
      <c r="J30" s="76">
        <v>0.38</v>
      </c>
      <c r="K30">
        <f t="shared" si="1"/>
        <v>22398.469633576962</v>
      </c>
    </row>
    <row r="31" spans="1:11">
      <c r="A31" s="74">
        <v>44440</v>
      </c>
      <c r="B31">
        <v>5087</v>
      </c>
      <c r="C31" t="s">
        <v>39</v>
      </c>
      <c r="D31">
        <v>35120</v>
      </c>
      <c r="E31" s="75">
        <v>0.18429999999999999</v>
      </c>
      <c r="F31">
        <v>28647.383999999998</v>
      </c>
      <c r="G31" s="72">
        <f t="shared" si="0"/>
        <v>5.2999987712665141E-2</v>
      </c>
      <c r="H31" s="76">
        <v>1518.3109999999999</v>
      </c>
      <c r="I31" s="76">
        <v>23.4</v>
      </c>
      <c r="J31" s="76">
        <v>0.38</v>
      </c>
      <c r="K31">
        <f t="shared" si="1"/>
        <v>29764.180901323434</v>
      </c>
    </row>
    <row r="32" spans="1:11">
      <c r="A32" s="74">
        <v>44471</v>
      </c>
      <c r="B32">
        <v>2647</v>
      </c>
      <c r="C32" t="s">
        <v>40</v>
      </c>
      <c r="D32">
        <v>67220</v>
      </c>
      <c r="E32" s="75">
        <v>6.8199999999999997E-2</v>
      </c>
      <c r="F32">
        <v>62635.595999999998</v>
      </c>
      <c r="G32" s="72">
        <f t="shared" si="0"/>
        <v>5.2899999546583698E-2</v>
      </c>
      <c r="H32" s="76">
        <v>3313.4229999999998</v>
      </c>
      <c r="I32" s="76">
        <v>25.85</v>
      </c>
      <c r="J32" s="76">
        <v>0.38</v>
      </c>
      <c r="K32">
        <f t="shared" si="1"/>
        <v>71755.42970787597</v>
      </c>
    </row>
    <row r="33" spans="1:11">
      <c r="A33" s="74">
        <v>44477</v>
      </c>
      <c r="B33">
        <v>3290</v>
      </c>
      <c r="C33" t="s">
        <v>41</v>
      </c>
      <c r="D33">
        <v>72320</v>
      </c>
      <c r="E33" s="75">
        <v>0.1031</v>
      </c>
      <c r="F33">
        <v>64863.807999999997</v>
      </c>
      <c r="G33" s="72">
        <f t="shared" si="0"/>
        <v>5.2599995362591107E-2</v>
      </c>
      <c r="H33" s="76">
        <v>3411.8359999999998</v>
      </c>
      <c r="I33" s="76">
        <v>26.2</v>
      </c>
      <c r="J33" s="76">
        <v>0.38</v>
      </c>
      <c r="K33">
        <f t="shared" si="1"/>
        <v>74887.059540377915</v>
      </c>
    </row>
    <row r="34" spans="1:11">
      <c r="A34" s="74">
        <v>44481</v>
      </c>
      <c r="B34">
        <v>2957</v>
      </c>
      <c r="C34" t="s">
        <v>42</v>
      </c>
      <c r="D34">
        <v>70380</v>
      </c>
      <c r="E34" s="75">
        <v>9.11E-2</v>
      </c>
      <c r="F34">
        <v>63968.381999999998</v>
      </c>
      <c r="G34" s="72">
        <f t="shared" si="0"/>
        <v>5.2600001669574827E-2</v>
      </c>
      <c r="H34" s="76">
        <v>3364.7370000000001</v>
      </c>
      <c r="I34" s="76">
        <v>26.2</v>
      </c>
      <c r="J34" s="76">
        <v>0.38</v>
      </c>
      <c r="K34">
        <f t="shared" si="1"/>
        <v>73853.27432406263</v>
      </c>
    </row>
    <row r="35" spans="1:11">
      <c r="A35" s="74">
        <v>44488</v>
      </c>
      <c r="B35">
        <v>5795</v>
      </c>
      <c r="C35" t="s">
        <v>43</v>
      </c>
      <c r="D35">
        <v>72600</v>
      </c>
      <c r="E35" s="75">
        <v>6.0499999999999998E-2</v>
      </c>
      <c r="F35">
        <v>68207.7</v>
      </c>
      <c r="G35" s="72">
        <f t="shared" si="0"/>
        <v>5.1599995308447583E-2</v>
      </c>
      <c r="H35" s="76">
        <v>3519.5169999999998</v>
      </c>
      <c r="I35" s="76">
        <v>26.6</v>
      </c>
      <c r="J35" s="76">
        <v>0.38</v>
      </c>
      <c r="K35">
        <f t="shared" si="1"/>
        <v>78429.96902280231</v>
      </c>
    </row>
    <row r="36" spans="1:11">
      <c r="A36" s="74">
        <v>44477</v>
      </c>
      <c r="B36">
        <v>2114</v>
      </c>
      <c r="C36" t="s">
        <v>44</v>
      </c>
      <c r="D36">
        <v>45240</v>
      </c>
      <c r="E36" s="75">
        <v>0.15079999999999999</v>
      </c>
      <c r="F36">
        <v>38417.807999999997</v>
      </c>
      <c r="G36" s="72">
        <f t="shared" si="0"/>
        <v>5.1399991378997992E-2</v>
      </c>
      <c r="H36" s="76">
        <v>1974.675</v>
      </c>
      <c r="I36" s="76">
        <v>26.2</v>
      </c>
      <c r="J36" s="76">
        <v>0.38</v>
      </c>
      <c r="K36">
        <f t="shared" si="1"/>
        <v>43342.530033065996</v>
      </c>
    </row>
    <row r="37" spans="1:11">
      <c r="A37" s="74">
        <v>44447</v>
      </c>
      <c r="B37">
        <v>3295</v>
      </c>
      <c r="C37" t="s">
        <v>45</v>
      </c>
      <c r="D37">
        <v>27460</v>
      </c>
      <c r="E37" s="75">
        <v>0.14369999999999999</v>
      </c>
      <c r="F37">
        <v>23513.998</v>
      </c>
      <c r="G37" s="72">
        <f t="shared" si="0"/>
        <v>5.0000004252785939E-2</v>
      </c>
      <c r="H37" s="76">
        <v>1175.7</v>
      </c>
      <c r="I37" s="76">
        <v>23.7</v>
      </c>
      <c r="J37" s="76">
        <v>0.38</v>
      </c>
      <c r="K37">
        <f t="shared" si="1"/>
        <v>23343.297436403998</v>
      </c>
    </row>
    <row r="38" spans="1:11">
      <c r="A38" s="74">
        <v>44453</v>
      </c>
      <c r="B38">
        <v>3265</v>
      </c>
      <c r="C38" t="s">
        <v>46</v>
      </c>
      <c r="D38">
        <v>61700</v>
      </c>
      <c r="E38" s="75">
        <v>2.5499999999999998E-2</v>
      </c>
      <c r="F38">
        <v>60126.65</v>
      </c>
      <c r="G38" s="72">
        <f t="shared" si="0"/>
        <v>4.8700002411576231E-2</v>
      </c>
      <c r="H38" s="76">
        <v>2928.1680000000001</v>
      </c>
      <c r="I38" s="76">
        <v>24</v>
      </c>
      <c r="J38" s="76">
        <v>0.38</v>
      </c>
      <c r="K38">
        <f t="shared" si="1"/>
        <v>58874.139353779203</v>
      </c>
    </row>
    <row r="39" spans="1:11">
      <c r="A39" s="74">
        <v>44447</v>
      </c>
      <c r="B39">
        <v>3353</v>
      </c>
      <c r="C39" t="s">
        <v>47</v>
      </c>
      <c r="D39">
        <v>60160</v>
      </c>
      <c r="E39" s="75">
        <v>8.6999999999999994E-2</v>
      </c>
      <c r="F39">
        <v>54926.080000000002</v>
      </c>
      <c r="G39" s="72">
        <f t="shared" si="0"/>
        <v>4.8699998252196404E-2</v>
      </c>
      <c r="H39" s="76">
        <v>2674.9</v>
      </c>
      <c r="I39" s="76">
        <v>23.7</v>
      </c>
      <c r="J39" s="76">
        <v>0.38</v>
      </c>
      <c r="K39">
        <f xml:space="preserve"> H39*I39*J39*2.20462</f>
        <v>53109.625170227991</v>
      </c>
    </row>
    <row r="40" spans="1:11">
      <c r="A40" s="74">
        <v>44481</v>
      </c>
      <c r="B40">
        <v>3263</v>
      </c>
      <c r="C40" t="s">
        <v>48</v>
      </c>
      <c r="D40">
        <v>64380</v>
      </c>
      <c r="E40" s="75">
        <v>5.5E-2</v>
      </c>
      <c r="F40">
        <v>60839.1</v>
      </c>
      <c r="G40" s="72">
        <f t="shared" si="0"/>
        <v>4.8200006245983258E-2</v>
      </c>
      <c r="H40" s="76">
        <v>2932.4450000000002</v>
      </c>
      <c r="I40" s="76">
        <v>26.2</v>
      </c>
      <c r="J40" s="76">
        <v>0.38</v>
      </c>
      <c r="K40">
        <f t="shared" si="1"/>
        <v>64364.812175580402</v>
      </c>
    </row>
    <row r="41" spans="1:11">
      <c r="A41" s="74">
        <v>44488</v>
      </c>
      <c r="B41">
        <v>1722</v>
      </c>
      <c r="C41" t="s">
        <v>49</v>
      </c>
      <c r="D41">
        <v>74760</v>
      </c>
      <c r="E41" s="75">
        <v>7.0499999999999993E-2</v>
      </c>
      <c r="F41">
        <v>69489.42</v>
      </c>
      <c r="G41" s="72">
        <f t="shared" si="0"/>
        <v>4.799999769749122E-2</v>
      </c>
      <c r="H41" s="76">
        <v>3335.4920000000002</v>
      </c>
      <c r="I41" s="76">
        <v>26.6</v>
      </c>
      <c r="J41" s="76">
        <v>0.38</v>
      </c>
      <c r="K41">
        <f t="shared" si="1"/>
        <v>74329.100906688313</v>
      </c>
    </row>
    <row r="42" spans="1:11">
      <c r="A42" s="74">
        <v>44490</v>
      </c>
      <c r="B42">
        <v>9083</v>
      </c>
      <c r="C42" t="s">
        <v>50</v>
      </c>
      <c r="D42">
        <v>52920</v>
      </c>
      <c r="E42" s="75">
        <v>0.11700000000000001</v>
      </c>
      <c r="F42">
        <v>46728.36</v>
      </c>
      <c r="G42" s="72">
        <f t="shared" si="0"/>
        <v>4.7800008388909861E-2</v>
      </c>
      <c r="H42" s="76">
        <v>2233.616</v>
      </c>
      <c r="I42" s="76">
        <v>26.8</v>
      </c>
      <c r="J42" s="76">
        <v>0.38</v>
      </c>
      <c r="K42">
        <f t="shared" si="1"/>
        <v>50148.811568289275</v>
      </c>
    </row>
    <row r="43" spans="1:11">
      <c r="A43" s="74">
        <v>44454</v>
      </c>
      <c r="B43">
        <v>9082</v>
      </c>
      <c r="C43" t="s">
        <v>51</v>
      </c>
      <c r="D43">
        <v>67080</v>
      </c>
      <c r="E43" s="75">
        <v>7.7200000000000005E-2</v>
      </c>
      <c r="F43">
        <v>61901.423999999999</v>
      </c>
      <c r="G43" s="72">
        <f t="shared" si="0"/>
        <v>4.620000341187628E-2</v>
      </c>
      <c r="H43" s="76">
        <v>2859.846</v>
      </c>
      <c r="I43" s="76">
        <v>24</v>
      </c>
      <c r="J43" s="76">
        <v>0.38</v>
      </c>
      <c r="K43">
        <f t="shared" si="1"/>
        <v>57500.448039302399</v>
      </c>
    </row>
    <row r="44" spans="1:11">
      <c r="A44" s="74">
        <v>44448</v>
      </c>
      <c r="B44">
        <v>2678</v>
      </c>
      <c r="C44" t="s">
        <v>52</v>
      </c>
      <c r="D44">
        <v>65160</v>
      </c>
      <c r="E44" s="75">
        <v>0.1018</v>
      </c>
      <c r="F44">
        <v>58526.712</v>
      </c>
      <c r="G44" s="72">
        <f t="shared" si="0"/>
        <v>4.6099992769113703E-2</v>
      </c>
      <c r="H44" s="76">
        <v>2698.0810000000001</v>
      </c>
      <c r="I44" s="76">
        <v>23.85</v>
      </c>
      <c r="J44" s="76">
        <v>0.38</v>
      </c>
      <c r="K44">
        <f t="shared" si="1"/>
        <v>53908.929338035858</v>
      </c>
    </row>
    <row r="45" spans="1:11">
      <c r="A45" s="74">
        <v>44489</v>
      </c>
      <c r="B45">
        <v>3871</v>
      </c>
      <c r="C45" t="s">
        <v>53</v>
      </c>
      <c r="D45">
        <v>65560</v>
      </c>
      <c r="E45" s="75">
        <v>6.7699999999999996E-2</v>
      </c>
      <c r="F45">
        <v>61121.588000000003</v>
      </c>
      <c r="G45" s="72">
        <f>H45/F45</f>
        <v>4.5700007008980199E-2</v>
      </c>
      <c r="H45" s="76">
        <v>2793.2570000000001</v>
      </c>
      <c r="I45" s="76">
        <v>26.6</v>
      </c>
      <c r="J45" s="76">
        <v>0.38</v>
      </c>
      <c r="K45">
        <f t="shared" si="1"/>
        <v>62245.774060112723</v>
      </c>
    </row>
    <row r="46" spans="1:11">
      <c r="A46" s="74">
        <v>44488</v>
      </c>
      <c r="B46">
        <v>766</v>
      </c>
      <c r="C46" t="s">
        <v>54</v>
      </c>
      <c r="D46">
        <v>76540</v>
      </c>
      <c r="E46" s="75">
        <v>7.6700000000000004E-2</v>
      </c>
      <c r="F46">
        <v>70669.381999999998</v>
      </c>
      <c r="G46" s="72">
        <f t="shared" si="0"/>
        <v>4.5700003432886958E-2</v>
      </c>
      <c r="H46" s="76">
        <v>3229.5909999999999</v>
      </c>
      <c r="I46" s="76">
        <v>26.6</v>
      </c>
      <c r="J46" s="76">
        <v>0.38</v>
      </c>
      <c r="K46">
        <f t="shared" si="1"/>
        <v>71969.171362525347</v>
      </c>
    </row>
    <row r="47" spans="1:11">
      <c r="A47" s="74">
        <v>44489</v>
      </c>
      <c r="B47">
        <v>3888</v>
      </c>
      <c r="C47" t="s">
        <v>56</v>
      </c>
      <c r="D47">
        <v>61660</v>
      </c>
      <c r="E47" s="75">
        <v>6.5600000000000006E-2</v>
      </c>
      <c r="F47">
        <v>57615.103999999999</v>
      </c>
      <c r="G47" s="72">
        <f t="shared" si="0"/>
        <v>4.5200005193082704E-2</v>
      </c>
      <c r="H47" s="76">
        <v>2604.203</v>
      </c>
      <c r="I47" s="76">
        <v>26.6</v>
      </c>
      <c r="J47" s="76">
        <v>0.38</v>
      </c>
      <c r="K47">
        <f t="shared" si="1"/>
        <v>58032.838204528882</v>
      </c>
    </row>
    <row r="48" spans="1:11">
      <c r="A48" s="74">
        <v>44490</v>
      </c>
      <c r="B48">
        <v>2958</v>
      </c>
      <c r="C48" t="s">
        <v>57</v>
      </c>
      <c r="D48">
        <v>71660</v>
      </c>
      <c r="E48" s="75">
        <v>9.69E-2</v>
      </c>
      <c r="F48">
        <v>64716.146000000001</v>
      </c>
      <c r="G48" s="72">
        <f t="shared" si="0"/>
        <v>4.4799994733926214E-2</v>
      </c>
      <c r="H48" s="76">
        <v>2899.2829999999999</v>
      </c>
      <c r="I48" s="76">
        <v>26.8</v>
      </c>
      <c r="J48" s="76">
        <v>0.38</v>
      </c>
      <c r="K48">
        <f t="shared" si="1"/>
        <v>65094.267255492639</v>
      </c>
    </row>
    <row r="49" spans="1:11">
      <c r="A49" s="74">
        <v>44469</v>
      </c>
      <c r="B49">
        <v>2947</v>
      </c>
      <c r="C49" t="s">
        <v>59</v>
      </c>
      <c r="D49">
        <v>73020</v>
      </c>
      <c r="E49" s="75">
        <v>7.6499999999999999E-2</v>
      </c>
      <c r="F49">
        <v>67433.97</v>
      </c>
      <c r="G49" s="72">
        <f t="shared" si="0"/>
        <v>4.4599999080582084E-2</v>
      </c>
      <c r="H49" s="76">
        <v>3007.5549999999998</v>
      </c>
      <c r="I49" s="76">
        <v>25.75</v>
      </c>
      <c r="J49" s="76">
        <v>0.38</v>
      </c>
      <c r="K49">
        <f t="shared" si="1"/>
        <v>64879.598121618488</v>
      </c>
    </row>
    <row r="50" spans="1:11">
      <c r="A50" s="74">
        <v>44489</v>
      </c>
      <c r="B50">
        <v>256</v>
      </c>
      <c r="C50" t="s">
        <v>60</v>
      </c>
      <c r="D50">
        <v>69780</v>
      </c>
      <c r="E50" s="75">
        <v>7.51E-2</v>
      </c>
      <c r="F50">
        <v>64539.521999999997</v>
      </c>
      <c r="G50" s="72">
        <f t="shared" si="0"/>
        <v>4.4300002717714587E-2</v>
      </c>
      <c r="H50" s="76">
        <v>2859.1010000000001</v>
      </c>
      <c r="I50" s="76">
        <v>26.6</v>
      </c>
      <c r="J50" s="76">
        <v>0.38</v>
      </c>
      <c r="K50">
        <f t="shared" si="1"/>
        <v>63713.061440834957</v>
      </c>
    </row>
    <row r="51" spans="1:11">
      <c r="A51" s="74"/>
      <c r="E51" s="75"/>
      <c r="F51" s="77">
        <f>SUM(F25:F50)</f>
        <v>1425805.9240000001</v>
      </c>
      <c r="G51" s="78">
        <f t="shared" si="0"/>
        <v>5.0016032897335597E-2</v>
      </c>
      <c r="H51" s="79">
        <f>SUM(H25:H50)</f>
        <v>71313.155999999988</v>
      </c>
    </row>
    <row r="53" spans="1:11">
      <c r="A53" s="74">
        <v>44454</v>
      </c>
      <c r="B53">
        <v>3551</v>
      </c>
      <c r="C53" t="s">
        <v>58</v>
      </c>
      <c r="D53">
        <v>24400</v>
      </c>
      <c r="E53" s="75">
        <v>7.9699999999999993E-2</v>
      </c>
      <c r="F53">
        <v>22455.32</v>
      </c>
      <c r="G53" s="72">
        <f t="shared" si="0"/>
        <v>4.4599987887057498E-2</v>
      </c>
      <c r="H53" s="76">
        <v>1001.5069999999999</v>
      </c>
      <c r="I53" s="76">
        <v>24</v>
      </c>
      <c r="J53" s="76">
        <v>0.36</v>
      </c>
      <c r="K53">
        <f t="shared" si="1"/>
        <v>19076.622010617597</v>
      </c>
    </row>
    <row r="54" spans="1:11">
      <c r="A54" s="74">
        <v>44449</v>
      </c>
      <c r="B54">
        <v>2680</v>
      </c>
      <c r="C54" t="s">
        <v>61</v>
      </c>
      <c r="D54">
        <v>69400</v>
      </c>
      <c r="E54" s="75">
        <v>9.1399999999999995E-2</v>
      </c>
      <c r="F54">
        <v>63056.84</v>
      </c>
      <c r="G54" s="72">
        <f t="shared" si="0"/>
        <v>4.3700001459001117E-2</v>
      </c>
      <c r="H54" s="76">
        <v>2755.5839999999998</v>
      </c>
      <c r="I54" s="76">
        <v>24</v>
      </c>
      <c r="J54" s="76">
        <v>0.36</v>
      </c>
      <c r="K54">
        <f t="shared" si="1"/>
        <v>52488.134767411197</v>
      </c>
    </row>
    <row r="55" spans="1:11">
      <c r="A55" s="74">
        <v>44455</v>
      </c>
      <c r="B55">
        <v>9778</v>
      </c>
      <c r="C55" t="s">
        <v>62</v>
      </c>
      <c r="D55">
        <v>87660</v>
      </c>
      <c r="E55" s="75">
        <v>7.2700000000000001E-2</v>
      </c>
      <c r="F55">
        <v>81287.118000000002</v>
      </c>
      <c r="G55" s="72">
        <f t="shared" si="0"/>
        <v>4.3599995758245483E-2</v>
      </c>
      <c r="H55" s="76">
        <v>3544.1179999999999</v>
      </c>
      <c r="I55" s="76">
        <v>24.25</v>
      </c>
      <c r="J55" s="76">
        <v>0.36</v>
      </c>
      <c r="K55">
        <f t="shared" si="1"/>
        <v>68211.273801646792</v>
      </c>
    </row>
    <row r="56" spans="1:11">
      <c r="A56" s="74">
        <v>44488</v>
      </c>
      <c r="B56">
        <v>99</v>
      </c>
      <c r="C56" t="s">
        <v>63</v>
      </c>
      <c r="D56">
        <v>70260</v>
      </c>
      <c r="E56" s="75">
        <v>6.5199999999999994E-2</v>
      </c>
      <c r="F56">
        <v>65679.047999999995</v>
      </c>
      <c r="G56" s="72">
        <f t="shared" si="0"/>
        <v>4.3599992496846186E-2</v>
      </c>
      <c r="H56" s="76">
        <v>2863.6060000000002</v>
      </c>
      <c r="I56" s="76">
        <v>26.6</v>
      </c>
      <c r="J56" s="76">
        <v>0.36</v>
      </c>
      <c r="K56">
        <f t="shared" si="1"/>
        <v>60454.849459878715</v>
      </c>
    </row>
    <row r="57" spans="1:11">
      <c r="A57" s="74">
        <v>44488</v>
      </c>
      <c r="B57">
        <v>198</v>
      </c>
      <c r="C57" t="s">
        <v>64</v>
      </c>
      <c r="D57">
        <v>27820</v>
      </c>
      <c r="E57" s="75">
        <v>6.7500000000000004E-2</v>
      </c>
      <c r="F57">
        <v>25942.15</v>
      </c>
      <c r="G57" s="72">
        <f t="shared" si="0"/>
        <v>4.3399988050335063E-2</v>
      </c>
      <c r="H57" s="76">
        <v>1125.8889999999999</v>
      </c>
      <c r="I57" s="76">
        <v>26.6</v>
      </c>
      <c r="J57" s="76">
        <v>0.36</v>
      </c>
      <c r="K57">
        <f t="shared" si="1"/>
        <v>23769.139331155675</v>
      </c>
    </row>
    <row r="58" spans="1:11">
      <c r="A58" s="74">
        <v>44455</v>
      </c>
      <c r="B58">
        <v>5965</v>
      </c>
      <c r="C58" t="s">
        <v>65</v>
      </c>
      <c r="D58">
        <v>46160</v>
      </c>
      <c r="E58" s="75">
        <v>7.4399999999999994E-2</v>
      </c>
      <c r="F58">
        <v>42725.696000000004</v>
      </c>
      <c r="G58" s="72">
        <f t="shared" si="0"/>
        <v>4.3300008500739222E-2</v>
      </c>
      <c r="H58" s="76">
        <v>1850.0229999999999</v>
      </c>
      <c r="I58" s="76">
        <v>24.25</v>
      </c>
      <c r="J58" s="76">
        <v>0.36</v>
      </c>
      <c r="K58">
        <f t="shared" si="1"/>
        <v>35606.157975649796</v>
      </c>
    </row>
    <row r="59" spans="1:11">
      <c r="A59" s="74">
        <v>44455</v>
      </c>
      <c r="B59">
        <v>3039</v>
      </c>
      <c r="C59" t="s">
        <v>66</v>
      </c>
      <c r="D59">
        <v>89300</v>
      </c>
      <c r="E59" s="75">
        <v>6.7599999999999993E-2</v>
      </c>
      <c r="F59">
        <v>83263.320000000007</v>
      </c>
      <c r="G59" s="72">
        <f t="shared" si="0"/>
        <v>4.3300002930462052E-2</v>
      </c>
      <c r="H59" s="76">
        <v>3605.3020000000001</v>
      </c>
      <c r="I59" s="76">
        <v>24.25</v>
      </c>
      <c r="J59" s="76">
        <v>0.36</v>
      </c>
      <c r="K59">
        <f t="shared" si="1"/>
        <v>69388.841415445189</v>
      </c>
    </row>
    <row r="60" spans="1:11">
      <c r="A60" s="74">
        <v>44488</v>
      </c>
      <c r="B60">
        <v>787</v>
      </c>
      <c r="C60" t="s">
        <v>67</v>
      </c>
      <c r="D60">
        <v>74500</v>
      </c>
      <c r="E60" s="75">
        <v>6.7500000000000004E-2</v>
      </c>
      <c r="F60">
        <v>69471.25</v>
      </c>
      <c r="G60" s="72">
        <f t="shared" si="0"/>
        <v>4.2799992802778131E-2</v>
      </c>
      <c r="H60" s="76">
        <v>2973.3690000000001</v>
      </c>
      <c r="I60" s="76">
        <v>26.6</v>
      </c>
      <c r="J60" s="76">
        <v>0.36</v>
      </c>
      <c r="K60">
        <f t="shared" si="1"/>
        <v>62772.10457153328</v>
      </c>
    </row>
    <row r="61" spans="1:11">
      <c r="A61" s="74">
        <v>44483</v>
      </c>
      <c r="B61">
        <v>450</v>
      </c>
      <c r="C61" t="s">
        <v>68</v>
      </c>
      <c r="D61">
        <v>65600</v>
      </c>
      <c r="E61" s="75">
        <v>8.3799999999999999E-2</v>
      </c>
      <c r="F61">
        <v>60102.720000000001</v>
      </c>
      <c r="G61" s="72">
        <f t="shared" si="0"/>
        <v>4.2699997604101779E-2</v>
      </c>
      <c r="H61" s="76">
        <v>2566.386</v>
      </c>
      <c r="I61" s="76">
        <v>26.3</v>
      </c>
      <c r="J61" s="76">
        <v>0.36</v>
      </c>
      <c r="K61">
        <f t="shared" si="1"/>
        <v>53569.053092633752</v>
      </c>
    </row>
    <row r="62" spans="1:11">
      <c r="A62" s="74">
        <v>44488</v>
      </c>
      <c r="B62">
        <v>1719</v>
      </c>
      <c r="C62" t="s">
        <v>69</v>
      </c>
      <c r="D62">
        <v>74340</v>
      </c>
      <c r="E62" s="75">
        <v>7.1599999999999997E-2</v>
      </c>
      <c r="F62">
        <v>69017.255999999994</v>
      </c>
      <c r="G62" s="72">
        <f t="shared" si="0"/>
        <v>4.219999705580877E-2</v>
      </c>
      <c r="H62" s="76">
        <v>2912.5279999999998</v>
      </c>
      <c r="I62" s="76">
        <v>26.6</v>
      </c>
      <c r="J62" s="76">
        <v>0.36</v>
      </c>
      <c r="K62">
        <f t="shared" si="1"/>
        <v>61487.663382351348</v>
      </c>
    </row>
    <row r="63" spans="1:11">
      <c r="A63" s="74">
        <v>44455</v>
      </c>
      <c r="B63">
        <v>67191</v>
      </c>
      <c r="C63" t="s">
        <v>71</v>
      </c>
      <c r="D63">
        <v>84440</v>
      </c>
      <c r="E63" s="75">
        <v>6.1800000000000001E-2</v>
      </c>
      <c r="F63">
        <v>79221.607999999993</v>
      </c>
      <c r="G63" s="72">
        <f t="shared" si="0"/>
        <v>4.2100003827238656E-2</v>
      </c>
      <c r="H63" s="76">
        <v>3335.23</v>
      </c>
      <c r="I63" s="76">
        <v>24.25</v>
      </c>
      <c r="J63" s="76">
        <v>0.36</v>
      </c>
      <c r="K63">
        <f t="shared" si="1"/>
        <v>64190.945877497994</v>
      </c>
    </row>
    <row r="64" spans="1:11">
      <c r="A64" s="74">
        <v>44491</v>
      </c>
      <c r="B64">
        <v>2114</v>
      </c>
      <c r="C64" t="s">
        <v>72</v>
      </c>
      <c r="D64">
        <v>47160</v>
      </c>
      <c r="E64" s="75">
        <v>0.21540000000000001</v>
      </c>
      <c r="F64">
        <v>37001.735999999997</v>
      </c>
      <c r="G64" s="72">
        <f t="shared" si="0"/>
        <v>4.1800011761610321E-2</v>
      </c>
      <c r="H64" s="76">
        <v>1546.673</v>
      </c>
      <c r="I64" s="76">
        <v>26.85</v>
      </c>
      <c r="J64" s="76">
        <v>0.36</v>
      </c>
      <c r="K64">
        <f t="shared" si="1"/>
        <v>32959.380332027155</v>
      </c>
    </row>
    <row r="65" spans="1:11">
      <c r="A65" s="74">
        <v>44489</v>
      </c>
      <c r="B65">
        <v>3265</v>
      </c>
      <c r="C65" t="s">
        <v>73</v>
      </c>
      <c r="D65">
        <v>70520</v>
      </c>
      <c r="E65" s="75">
        <v>6.5600000000000006E-2</v>
      </c>
      <c r="F65">
        <v>65893.888000000006</v>
      </c>
      <c r="G65" s="72">
        <f t="shared" si="0"/>
        <v>4.1800007308720341E-2</v>
      </c>
      <c r="H65" s="76">
        <v>2754.3649999999998</v>
      </c>
      <c r="I65" s="76">
        <v>26.6</v>
      </c>
      <c r="J65" s="76">
        <v>0.36</v>
      </c>
      <c r="K65">
        <f t="shared" si="1"/>
        <v>58148.614520488787</v>
      </c>
    </row>
    <row r="66" spans="1:11">
      <c r="A66" s="74">
        <v>44489</v>
      </c>
      <c r="B66">
        <v>726</v>
      </c>
      <c r="C66" t="s">
        <v>74</v>
      </c>
      <c r="D66">
        <v>72100</v>
      </c>
      <c r="E66" s="75">
        <v>6.8199999999999997E-2</v>
      </c>
      <c r="F66">
        <v>67182.78</v>
      </c>
      <c r="G66" s="72">
        <f t="shared" si="0"/>
        <v>4.1700001101472726E-2</v>
      </c>
      <c r="H66" s="76">
        <v>2801.5219999999999</v>
      </c>
      <c r="I66" s="76">
        <v>26.6</v>
      </c>
      <c r="J66" s="76">
        <v>0.36</v>
      </c>
      <c r="K66">
        <f t="shared" si="1"/>
        <v>59144.166749384633</v>
      </c>
    </row>
    <row r="67" spans="1:11">
      <c r="A67" s="74">
        <v>44452</v>
      </c>
      <c r="B67">
        <v>9160</v>
      </c>
      <c r="C67" t="s">
        <v>75</v>
      </c>
      <c r="D67">
        <v>62920</v>
      </c>
      <c r="E67" s="75">
        <v>9.8299999999999998E-2</v>
      </c>
      <c r="F67">
        <v>56734.964</v>
      </c>
      <c r="G67" s="72">
        <f t="shared" si="0"/>
        <v>4.1399991017884497E-2</v>
      </c>
      <c r="H67" s="76">
        <v>2348.8270000000002</v>
      </c>
      <c r="I67" s="76">
        <v>24</v>
      </c>
      <c r="J67" s="76">
        <v>0.36</v>
      </c>
      <c r="K67">
        <f t="shared" ref="K67:K130" si="2" xml:space="preserve"> H67*I67*J67*2.20462</f>
        <v>44740.261273593598</v>
      </c>
    </row>
    <row r="68" spans="1:11">
      <c r="A68" s="74">
        <v>44448</v>
      </c>
      <c r="B68">
        <v>2681</v>
      </c>
      <c r="C68" t="s">
        <v>76</v>
      </c>
      <c r="D68">
        <v>70080</v>
      </c>
      <c r="E68" s="75">
        <v>9.1399999999999995E-2</v>
      </c>
      <c r="F68">
        <v>63674.688000000002</v>
      </c>
      <c r="G68" s="72">
        <f>H68/F68</f>
        <v>4.1100005075800292E-2</v>
      </c>
      <c r="H68" s="76">
        <v>2617.0300000000002</v>
      </c>
      <c r="I68" s="76">
        <v>23.85</v>
      </c>
      <c r="J68" s="76">
        <v>0.36</v>
      </c>
      <c r="K68">
        <f t="shared" si="2"/>
        <v>49537.4136424596</v>
      </c>
    </row>
    <row r="69" spans="1:11">
      <c r="A69" s="74">
        <v>44455</v>
      </c>
      <c r="B69">
        <v>3262</v>
      </c>
      <c r="C69" t="s">
        <v>77</v>
      </c>
      <c r="D69">
        <v>89380</v>
      </c>
      <c r="E69" s="75">
        <v>6.0199999999999997E-2</v>
      </c>
      <c r="F69">
        <v>83999.323999999993</v>
      </c>
      <c r="G69" s="72">
        <f t="shared" si="0"/>
        <v>4.0999996619020415E-2</v>
      </c>
      <c r="H69" s="76">
        <v>3443.9720000000002</v>
      </c>
      <c r="I69" s="76">
        <v>24.25</v>
      </c>
      <c r="J69" s="76">
        <v>0.36</v>
      </c>
      <c r="K69">
        <f t="shared" si="2"/>
        <v>66283.830577087196</v>
      </c>
    </row>
    <row r="70" spans="1:11">
      <c r="A70" s="74">
        <v>44489</v>
      </c>
      <c r="B70">
        <v>3865</v>
      </c>
      <c r="C70" t="s">
        <v>78</v>
      </c>
      <c r="D70">
        <v>62420</v>
      </c>
      <c r="E70" s="75">
        <v>7.2999999999999995E-2</v>
      </c>
      <c r="F70">
        <v>57863.34</v>
      </c>
      <c r="G70" s="72">
        <f t="shared" ref="G70:G95" si="3">H70/F70</f>
        <v>4.090000680914721E-2</v>
      </c>
      <c r="H70" s="76">
        <v>2366.6109999999999</v>
      </c>
      <c r="I70" s="76">
        <v>26.6</v>
      </c>
      <c r="J70" s="76">
        <v>0.36</v>
      </c>
      <c r="K70">
        <f t="shared" si="2"/>
        <v>49962.568780444308</v>
      </c>
    </row>
    <row r="71" spans="1:11">
      <c r="A71" s="74">
        <v>44489</v>
      </c>
      <c r="B71">
        <v>1050</v>
      </c>
      <c r="C71" t="s">
        <v>81</v>
      </c>
      <c r="D71">
        <v>64640</v>
      </c>
      <c r="E71" s="75">
        <v>0.1022</v>
      </c>
      <c r="F71">
        <v>58033.792000000001</v>
      </c>
      <c r="G71" s="72">
        <f t="shared" si="3"/>
        <v>4.0099998979904676E-2</v>
      </c>
      <c r="H71" s="76">
        <v>2327.1550000000002</v>
      </c>
      <c r="I71" s="76">
        <v>26.6</v>
      </c>
      <c r="J71" s="76">
        <v>0.36</v>
      </c>
      <c r="K71">
        <f t="shared" si="2"/>
        <v>49129.5957596136</v>
      </c>
    </row>
    <row r="72" spans="1:11">
      <c r="A72" s="74">
        <v>44455</v>
      </c>
      <c r="B72">
        <v>2164</v>
      </c>
      <c r="C72" t="s">
        <v>82</v>
      </c>
      <c r="D72">
        <v>87840</v>
      </c>
      <c r="E72" s="75">
        <v>6.9900000000000004E-2</v>
      </c>
      <c r="F72">
        <v>81699.983999999997</v>
      </c>
      <c r="G72" s="72">
        <f t="shared" si="3"/>
        <v>3.9999995593634388E-2</v>
      </c>
      <c r="H72" s="76">
        <v>3267.9989999999998</v>
      </c>
      <c r="I72" s="76">
        <v>24.25</v>
      </c>
      <c r="J72" s="76">
        <v>0.36</v>
      </c>
      <c r="K72">
        <f t="shared" si="2"/>
        <v>62896.995690467389</v>
      </c>
    </row>
    <row r="73" spans="1:11">
      <c r="A73" s="74">
        <v>44478</v>
      </c>
      <c r="B73">
        <v>3531</v>
      </c>
      <c r="C73" t="s">
        <v>83</v>
      </c>
      <c r="D73">
        <v>63260</v>
      </c>
      <c r="E73" s="75">
        <v>9.5200000000000007E-2</v>
      </c>
      <c r="F73">
        <v>57237.648000000001</v>
      </c>
      <c r="G73" s="72">
        <f t="shared" si="3"/>
        <v>4.0000001397681464E-2</v>
      </c>
      <c r="H73" s="76">
        <v>2289.5059999999999</v>
      </c>
      <c r="I73" s="76">
        <v>26.2</v>
      </c>
      <c r="J73" s="76">
        <v>0.36</v>
      </c>
      <c r="K73">
        <f t="shared" si="2"/>
        <v>47607.932449535037</v>
      </c>
    </row>
    <row r="74" spans="1:11">
      <c r="A74" s="74">
        <v>44475</v>
      </c>
      <c r="B74">
        <v>4516</v>
      </c>
      <c r="C74" t="s">
        <v>84</v>
      </c>
      <c r="D74">
        <v>45840</v>
      </c>
      <c r="E74" s="75">
        <v>0.16639999999999999</v>
      </c>
      <c r="F74">
        <v>38212.224000000002</v>
      </c>
      <c r="G74" s="72">
        <f t="shared" si="3"/>
        <v>3.9500003977784699E-2</v>
      </c>
      <c r="H74" s="76">
        <v>1509.383</v>
      </c>
      <c r="I74" s="76">
        <v>26</v>
      </c>
      <c r="J74" s="76">
        <v>0.36</v>
      </c>
      <c r="K74">
        <f t="shared" si="2"/>
        <v>31146.485286945594</v>
      </c>
    </row>
    <row r="75" spans="1:11">
      <c r="A75" s="74">
        <v>44489</v>
      </c>
      <c r="B75">
        <v>787</v>
      </c>
      <c r="C75" t="s">
        <v>85</v>
      </c>
      <c r="D75">
        <v>71840</v>
      </c>
      <c r="E75" s="75">
        <v>6.4399999999999999E-2</v>
      </c>
      <c r="F75">
        <v>67213.504000000001</v>
      </c>
      <c r="G75" s="72">
        <f t="shared" si="3"/>
        <v>3.9099999904781038E-2</v>
      </c>
      <c r="H75" s="76">
        <v>2628.0479999999998</v>
      </c>
      <c r="I75" s="76">
        <v>26.6</v>
      </c>
      <c r="J75" s="76">
        <v>0.36</v>
      </c>
      <c r="K75">
        <f t="shared" si="2"/>
        <v>55481.880612533751</v>
      </c>
    </row>
    <row r="76" spans="1:11">
      <c r="A76" s="74">
        <v>44459</v>
      </c>
      <c r="B76">
        <v>2966</v>
      </c>
      <c r="C76" t="s">
        <v>86</v>
      </c>
      <c r="D76">
        <v>37480</v>
      </c>
      <c r="E76" s="75">
        <v>8.1699999999999995E-2</v>
      </c>
      <c r="F76">
        <v>34417.883999999998</v>
      </c>
      <c r="G76" s="72">
        <f t="shared" si="3"/>
        <v>3.8999986169980703E-2</v>
      </c>
      <c r="H76" s="76">
        <v>1342.297</v>
      </c>
      <c r="I76" s="76">
        <v>24.6</v>
      </c>
      <c r="J76" s="76">
        <v>0.36</v>
      </c>
      <c r="K76">
        <f t="shared" si="2"/>
        <v>26207.160616311838</v>
      </c>
    </row>
    <row r="77" spans="1:11">
      <c r="A77" s="74">
        <v>44455</v>
      </c>
      <c r="B77">
        <v>9074</v>
      </c>
      <c r="C77" t="s">
        <v>87</v>
      </c>
      <c r="D77">
        <v>12000</v>
      </c>
      <c r="E77" s="75">
        <v>6.6000000000000003E-2</v>
      </c>
      <c r="F77">
        <v>11208</v>
      </c>
      <c r="G77" s="72">
        <f t="shared" si="3"/>
        <v>3.85E-2</v>
      </c>
      <c r="H77" s="76">
        <v>431.50799999999998</v>
      </c>
      <c r="I77" s="76">
        <v>24.25</v>
      </c>
      <c r="J77" s="76">
        <v>0.36</v>
      </c>
      <c r="K77">
        <f t="shared" si="2"/>
        <v>8304.9464875607991</v>
      </c>
    </row>
    <row r="78" spans="1:11">
      <c r="A78" s="74">
        <v>44455</v>
      </c>
      <c r="B78">
        <v>3387</v>
      </c>
      <c r="C78" t="s">
        <v>90</v>
      </c>
      <c r="D78">
        <v>70780</v>
      </c>
      <c r="E78" s="75">
        <v>0.11360000000000001</v>
      </c>
      <c r="F78">
        <v>62739.392</v>
      </c>
      <c r="G78" s="72">
        <f t="shared" si="3"/>
        <v>3.7900000688562613E-2</v>
      </c>
      <c r="H78" s="76">
        <v>2377.8229999999999</v>
      </c>
      <c r="I78" s="76">
        <v>24.25</v>
      </c>
      <c r="J78" s="76">
        <v>0.36</v>
      </c>
      <c r="K78">
        <f t="shared" si="2"/>
        <v>45764.37232192979</v>
      </c>
    </row>
    <row r="79" spans="1:11">
      <c r="A79" s="74">
        <v>44488</v>
      </c>
      <c r="B79">
        <v>198</v>
      </c>
      <c r="C79" t="s">
        <v>93</v>
      </c>
      <c r="D79">
        <v>37720</v>
      </c>
      <c r="E79" s="75">
        <v>6.0400000000000002E-2</v>
      </c>
      <c r="F79">
        <v>35440.58</v>
      </c>
      <c r="G79" s="72">
        <f t="shared" si="3"/>
        <v>3.760000541751856E-2</v>
      </c>
      <c r="H79" s="76">
        <v>1332.566</v>
      </c>
      <c r="I79" s="76">
        <v>26.6</v>
      </c>
      <c r="J79" s="76">
        <v>0.36</v>
      </c>
      <c r="K79">
        <f t="shared" si="2"/>
        <v>28132.388647513922</v>
      </c>
    </row>
    <row r="80" spans="1:11">
      <c r="A80" s="74">
        <v>44488</v>
      </c>
      <c r="B80">
        <v>4254</v>
      </c>
      <c r="C80" t="s">
        <v>98</v>
      </c>
      <c r="D80">
        <v>69960</v>
      </c>
      <c r="E80" s="75">
        <v>0.10580000000000001</v>
      </c>
      <c r="F80">
        <v>62558.232000000004</v>
      </c>
      <c r="G80" s="72">
        <f t="shared" si="3"/>
        <v>3.53000065602877E-2</v>
      </c>
      <c r="H80" s="76">
        <v>2208.306</v>
      </c>
      <c r="I80" s="76">
        <v>26.6</v>
      </c>
      <c r="J80" s="76">
        <v>0.36</v>
      </c>
      <c r="K80">
        <f t="shared" si="2"/>
        <v>46620.522093942716</v>
      </c>
    </row>
    <row r="81" spans="1:11">
      <c r="A81" s="74">
        <v>44484</v>
      </c>
      <c r="B81">
        <v>2230</v>
      </c>
      <c r="C81" t="s">
        <v>107</v>
      </c>
      <c r="D81">
        <v>66500</v>
      </c>
      <c r="E81" s="75">
        <v>8.5300000000000001E-2</v>
      </c>
      <c r="F81">
        <v>60827.55</v>
      </c>
      <c r="G81" s="72">
        <f t="shared" si="3"/>
        <v>3.2700001890590691E-2</v>
      </c>
      <c r="H81" s="76">
        <v>1989.0609999999999</v>
      </c>
      <c r="I81" s="76">
        <v>26.45</v>
      </c>
      <c r="J81" s="76">
        <v>0.36</v>
      </c>
      <c r="K81">
        <f t="shared" si="2"/>
        <v>41755.147507850037</v>
      </c>
    </row>
    <row r="82" spans="1:11">
      <c r="A82" s="74">
        <v>44484</v>
      </c>
      <c r="B82">
        <v>3289</v>
      </c>
      <c r="C82" t="s">
        <v>110</v>
      </c>
      <c r="D82">
        <v>69800</v>
      </c>
      <c r="E82" s="75">
        <v>8.1199999999999994E-2</v>
      </c>
      <c r="F82">
        <v>64132.24</v>
      </c>
      <c r="G82" s="72">
        <f t="shared" si="3"/>
        <v>3.229999451134094E-2</v>
      </c>
      <c r="H82" s="76">
        <v>2071.471</v>
      </c>
      <c r="I82" s="76">
        <v>26.45</v>
      </c>
      <c r="J82" s="76">
        <v>0.36</v>
      </c>
      <c r="K82">
        <f t="shared" si="2"/>
        <v>43485.130502902437</v>
      </c>
    </row>
    <row r="83" spans="1:11">
      <c r="A83" s="74">
        <v>44496</v>
      </c>
      <c r="B83">
        <v>450</v>
      </c>
      <c r="C83" t="s">
        <v>112</v>
      </c>
      <c r="D83">
        <v>74240</v>
      </c>
      <c r="E83" s="75">
        <v>6.8500000000000005E-2</v>
      </c>
      <c r="F83">
        <v>69154.559999999998</v>
      </c>
      <c r="G83" s="72">
        <f t="shared" si="3"/>
        <v>3.209999456290373E-2</v>
      </c>
      <c r="H83" s="76">
        <v>2219.8609999999999</v>
      </c>
      <c r="I83" s="76">
        <v>27.1</v>
      </c>
      <c r="J83" s="76">
        <v>0.36</v>
      </c>
      <c r="K83">
        <f t="shared" si="2"/>
        <v>47745.37578849191</v>
      </c>
    </row>
    <row r="84" spans="1:11">
      <c r="A84" s="74">
        <v>44490</v>
      </c>
      <c r="B84">
        <v>9816</v>
      </c>
      <c r="C84" t="s">
        <v>115</v>
      </c>
      <c r="D84">
        <v>68880</v>
      </c>
      <c r="E84" s="75">
        <v>0.1139</v>
      </c>
      <c r="F84">
        <v>61034.567999999999</v>
      </c>
      <c r="G84" s="72">
        <f t="shared" si="3"/>
        <v>3.1999997116388207E-2</v>
      </c>
      <c r="H84" s="76">
        <v>1953.106</v>
      </c>
      <c r="I84" s="76">
        <v>26.8</v>
      </c>
      <c r="J84" s="76">
        <v>0.36</v>
      </c>
      <c r="K84">
        <f t="shared" si="2"/>
        <v>41542.903991698557</v>
      </c>
    </row>
    <row r="85" spans="1:11">
      <c r="A85" s="74"/>
      <c r="E85" s="75"/>
      <c r="F85" s="77">
        <f>SUM(F53:F84)</f>
        <v>1858483.2040000004</v>
      </c>
      <c r="G85" s="78">
        <f t="shared" si="3"/>
        <v>4.0011463025306941E-2</v>
      </c>
      <c r="H85" s="79">
        <f>SUM(H53:H84)</f>
        <v>74360.631999999998</v>
      </c>
    </row>
    <row r="87" spans="1:11">
      <c r="A87" s="74">
        <v>44441</v>
      </c>
      <c r="B87">
        <v>521</v>
      </c>
      <c r="C87" t="s">
        <v>70</v>
      </c>
      <c r="D87">
        <v>70340</v>
      </c>
      <c r="E87" s="75">
        <v>0.1101</v>
      </c>
      <c r="F87">
        <v>62595.565999999999</v>
      </c>
      <c r="G87" s="72">
        <f t="shared" si="3"/>
        <v>4.2099994750426896E-2</v>
      </c>
      <c r="H87" s="76">
        <v>2635.2730000000001</v>
      </c>
      <c r="I87" s="76">
        <v>23.4</v>
      </c>
      <c r="J87" s="76">
        <v>0.34</v>
      </c>
      <c r="K87">
        <f t="shared" si="2"/>
        <v>46222.574365384564</v>
      </c>
    </row>
    <row r="88" spans="1:11">
      <c r="A88" s="74">
        <v>44453</v>
      </c>
      <c r="B88">
        <v>4160</v>
      </c>
      <c r="C88" t="s">
        <v>79</v>
      </c>
      <c r="D88">
        <v>43820</v>
      </c>
      <c r="E88" s="75">
        <v>6.0900000000000003E-2</v>
      </c>
      <c r="F88">
        <v>41151.362000000001</v>
      </c>
      <c r="G88" s="72">
        <f t="shared" si="3"/>
        <v>4.0800010458949092E-2</v>
      </c>
      <c r="H88" s="76">
        <v>1678.9760000000001</v>
      </c>
      <c r="I88" s="76">
        <v>24</v>
      </c>
      <c r="J88" s="76">
        <v>0.34</v>
      </c>
      <c r="K88">
        <f t="shared" si="2"/>
        <v>30204.273204019199</v>
      </c>
    </row>
    <row r="89" spans="1:11">
      <c r="A89" s="74">
        <v>44446</v>
      </c>
      <c r="B89">
        <v>6384</v>
      </c>
      <c r="C89" t="s">
        <v>80</v>
      </c>
      <c r="D89">
        <v>60840</v>
      </c>
      <c r="E89" s="75">
        <v>3.3799999999999997E-2</v>
      </c>
      <c r="F89">
        <v>58783.608</v>
      </c>
      <c r="G89" s="72">
        <f t="shared" si="3"/>
        <v>4.0400004028333887E-2</v>
      </c>
      <c r="H89" s="76">
        <v>2374.8580000000002</v>
      </c>
      <c r="I89" s="76">
        <v>23.65</v>
      </c>
      <c r="J89" s="76">
        <v>0.34</v>
      </c>
      <c r="K89">
        <f t="shared" si="2"/>
        <v>42099.937588882363</v>
      </c>
    </row>
    <row r="90" spans="1:11">
      <c r="A90" s="74">
        <v>44441</v>
      </c>
      <c r="B90">
        <v>3355</v>
      </c>
      <c r="C90" t="s">
        <v>89</v>
      </c>
      <c r="D90">
        <v>63860</v>
      </c>
      <c r="E90" s="75">
        <v>8.9399999999999993E-2</v>
      </c>
      <c r="F90">
        <v>58150.915999999997</v>
      </c>
      <c r="G90" s="72">
        <f t="shared" si="3"/>
        <v>3.8200000151330377E-2</v>
      </c>
      <c r="H90" s="76">
        <v>2221.3649999999998</v>
      </c>
      <c r="I90" s="76">
        <v>23.4</v>
      </c>
      <c r="J90" s="76">
        <v>0.34</v>
      </c>
      <c r="K90">
        <f t="shared" si="2"/>
        <v>38962.645959322792</v>
      </c>
    </row>
    <row r="91" spans="1:11">
      <c r="A91" s="74">
        <v>44446</v>
      </c>
      <c r="B91">
        <v>256</v>
      </c>
      <c r="C91" t="s">
        <v>91</v>
      </c>
      <c r="D91">
        <v>57340</v>
      </c>
      <c r="E91" s="75">
        <v>4.6699999999999998E-2</v>
      </c>
      <c r="F91">
        <v>54662.222000000002</v>
      </c>
      <c r="G91" s="72">
        <f>H91/F91</f>
        <v>3.7899996088706381E-2</v>
      </c>
      <c r="H91" s="76">
        <v>2071.6979999999999</v>
      </c>
      <c r="I91" s="76">
        <v>23.65</v>
      </c>
      <c r="J91" s="76">
        <v>0.34</v>
      </c>
      <c r="K91">
        <f t="shared" si="2"/>
        <v>36725.714338715152</v>
      </c>
    </row>
    <row r="92" spans="1:11">
      <c r="A92" s="74">
        <v>44455</v>
      </c>
      <c r="B92">
        <v>2672</v>
      </c>
      <c r="C92" t="s">
        <v>92</v>
      </c>
      <c r="D92">
        <v>71640</v>
      </c>
      <c r="E92" s="75">
        <v>8.7300000000000003E-2</v>
      </c>
      <c r="F92">
        <v>65385.828000000001</v>
      </c>
      <c r="G92" s="72">
        <f t="shared" si="3"/>
        <v>3.7700004349566392E-2</v>
      </c>
      <c r="H92" s="76">
        <v>2465.0459999999998</v>
      </c>
      <c r="I92" s="76">
        <v>24.25</v>
      </c>
      <c r="J92" s="76">
        <v>0.34</v>
      </c>
      <c r="K92">
        <f t="shared" si="2"/>
        <v>44807.367679727395</v>
      </c>
    </row>
    <row r="93" spans="1:11">
      <c r="A93" s="74">
        <v>44447</v>
      </c>
      <c r="B93">
        <v>9745</v>
      </c>
      <c r="C93" t="s">
        <v>94</v>
      </c>
      <c r="D93">
        <v>17340</v>
      </c>
      <c r="E93" s="75">
        <v>5.5100000000000003E-2</v>
      </c>
      <c r="F93">
        <v>16384.565999999999</v>
      </c>
      <c r="G93" s="72">
        <f t="shared" si="3"/>
        <v>3.7600001123008084E-2</v>
      </c>
      <c r="H93" s="76">
        <v>616.05970000000002</v>
      </c>
      <c r="I93" s="76">
        <v>23.7</v>
      </c>
      <c r="J93" s="76">
        <v>0.34</v>
      </c>
      <c r="K93">
        <f t="shared" si="2"/>
        <v>10944.194583589213</v>
      </c>
    </row>
    <row r="94" spans="1:11">
      <c r="A94" s="74">
        <v>44489</v>
      </c>
      <c r="B94">
        <v>4516</v>
      </c>
      <c r="C94" t="s">
        <v>95</v>
      </c>
      <c r="D94">
        <v>51060</v>
      </c>
      <c r="E94" s="75">
        <v>0.1082</v>
      </c>
      <c r="F94">
        <v>45535.307999999997</v>
      </c>
      <c r="G94" s="72">
        <f t="shared" si="3"/>
        <v>3.6700004313136525E-2</v>
      </c>
      <c r="H94" s="76">
        <v>1671.146</v>
      </c>
      <c r="I94" s="76">
        <v>26.6</v>
      </c>
      <c r="J94" s="76">
        <v>0.34</v>
      </c>
      <c r="K94">
        <f t="shared" si="2"/>
        <v>33320.283694038881</v>
      </c>
    </row>
    <row r="95" spans="1:11">
      <c r="A95" s="74">
        <v>44455</v>
      </c>
      <c r="B95">
        <v>3289</v>
      </c>
      <c r="C95" t="s">
        <v>96</v>
      </c>
      <c r="D95">
        <v>74700</v>
      </c>
      <c r="E95" s="75">
        <v>7.2300000000000003E-2</v>
      </c>
      <c r="F95">
        <v>69299.19</v>
      </c>
      <c r="G95" s="72">
        <f t="shared" si="3"/>
        <v>3.6599994891715185E-2</v>
      </c>
      <c r="H95" s="76">
        <v>2536.35</v>
      </c>
      <c r="I95" s="76">
        <v>24.25</v>
      </c>
      <c r="J95" s="76">
        <v>0.34</v>
      </c>
      <c r="K95">
        <f t="shared" si="2"/>
        <v>46103.467040564996</v>
      </c>
    </row>
    <row r="96" spans="1:11">
      <c r="A96" s="74">
        <v>44462</v>
      </c>
      <c r="B96">
        <v>3289</v>
      </c>
      <c r="C96" t="s">
        <v>97</v>
      </c>
      <c r="D96">
        <v>64920</v>
      </c>
      <c r="E96" s="75">
        <v>6.2600000000000003E-2</v>
      </c>
      <c r="F96">
        <v>60856.008000000002</v>
      </c>
      <c r="G96" s="72">
        <f>H96/F96</f>
        <v>3.529999864598414E-2</v>
      </c>
      <c r="H96" s="76">
        <v>2148.2170000000001</v>
      </c>
      <c r="I96" s="76">
        <v>25.1</v>
      </c>
      <c r="J96" s="76">
        <v>0.34</v>
      </c>
      <c r="K96">
        <f t="shared" si="2"/>
        <v>40417.042455116367</v>
      </c>
    </row>
    <row r="97" spans="1:11">
      <c r="A97" s="74">
        <v>44451</v>
      </c>
      <c r="B97">
        <v>3387</v>
      </c>
      <c r="C97" t="s">
        <v>99</v>
      </c>
      <c r="D97">
        <v>69180</v>
      </c>
      <c r="E97" s="75">
        <v>9.7699999999999995E-2</v>
      </c>
      <c r="F97">
        <v>62421.114000000001</v>
      </c>
      <c r="G97" s="72">
        <f t="shared" ref="G97:G114" si="4">H97/F97</f>
        <v>3.5000000160202202E-2</v>
      </c>
      <c r="H97" s="76">
        <v>2184.739</v>
      </c>
      <c r="I97" s="76">
        <v>24</v>
      </c>
      <c r="J97" s="76">
        <v>0.34</v>
      </c>
      <c r="K97">
        <f t="shared" si="2"/>
        <v>39302.797440508803</v>
      </c>
    </row>
    <row r="98" spans="1:11">
      <c r="A98" s="74">
        <v>44441</v>
      </c>
      <c r="B98">
        <v>99</v>
      </c>
      <c r="C98" t="s">
        <v>100</v>
      </c>
      <c r="D98">
        <v>69540</v>
      </c>
      <c r="E98" s="75">
        <v>0.1004</v>
      </c>
      <c r="F98">
        <v>62558.184000000001</v>
      </c>
      <c r="G98" s="72">
        <f t="shared" si="4"/>
        <v>3.4700000242973802E-2</v>
      </c>
      <c r="H98" s="76">
        <v>2170.7689999999998</v>
      </c>
      <c r="I98" s="76">
        <v>23.4</v>
      </c>
      <c r="J98" s="76">
        <v>0.34</v>
      </c>
      <c r="K98">
        <f t="shared" si="2"/>
        <v>38075.19430911768</v>
      </c>
    </row>
    <row r="99" spans="1:11">
      <c r="A99" s="74">
        <v>44441</v>
      </c>
      <c r="B99">
        <v>9816</v>
      </c>
      <c r="C99" t="s">
        <v>101</v>
      </c>
      <c r="D99">
        <v>34740</v>
      </c>
      <c r="E99" s="75">
        <v>7.6600000000000001E-2</v>
      </c>
      <c r="F99">
        <v>32078.916000000001</v>
      </c>
      <c r="G99" s="72">
        <f t="shared" si="4"/>
        <v>3.4699987992112949E-2</v>
      </c>
      <c r="H99" s="76">
        <v>1113.1379999999999</v>
      </c>
      <c r="I99" s="76">
        <v>23.4</v>
      </c>
      <c r="J99" s="76">
        <v>0.34</v>
      </c>
      <c r="K99">
        <f t="shared" si="2"/>
        <v>19524.392343387357</v>
      </c>
    </row>
    <row r="100" spans="1:11">
      <c r="A100" s="74">
        <v>44455</v>
      </c>
      <c r="B100">
        <v>1719</v>
      </c>
      <c r="C100" t="s">
        <v>102</v>
      </c>
      <c r="D100">
        <v>70640</v>
      </c>
      <c r="E100" s="75">
        <v>0.1164</v>
      </c>
      <c r="F100">
        <v>62417.504000000001</v>
      </c>
      <c r="G100" s="72">
        <f t="shared" si="4"/>
        <v>3.3599997846757858E-2</v>
      </c>
      <c r="H100" s="76">
        <v>2097.2280000000001</v>
      </c>
      <c r="I100" s="76">
        <v>24.25</v>
      </c>
      <c r="J100" s="76">
        <v>0.34</v>
      </c>
      <c r="K100">
        <f t="shared" si="2"/>
        <v>38121.506091253199</v>
      </c>
    </row>
    <row r="101" spans="1:11">
      <c r="A101" s="74">
        <v>44455</v>
      </c>
      <c r="B101">
        <v>9074</v>
      </c>
      <c r="C101" t="s">
        <v>103</v>
      </c>
      <c r="D101">
        <v>48180</v>
      </c>
      <c r="E101" s="75">
        <v>6.4600000000000005E-2</v>
      </c>
      <c r="F101">
        <v>45067.572</v>
      </c>
      <c r="G101" s="72">
        <f t="shared" si="4"/>
        <v>3.289999736395828E-2</v>
      </c>
      <c r="H101" s="76">
        <v>1482.723</v>
      </c>
      <c r="I101" s="76">
        <v>24.25</v>
      </c>
      <c r="J101" s="76">
        <v>0.34</v>
      </c>
      <c r="K101">
        <f t="shared" si="2"/>
        <v>26951.592233243697</v>
      </c>
    </row>
    <row r="102" spans="1:11">
      <c r="A102" s="74">
        <v>44487</v>
      </c>
      <c r="B102">
        <v>4305</v>
      </c>
      <c r="C102" t="s">
        <v>104</v>
      </c>
      <c r="D102">
        <v>50520</v>
      </c>
      <c r="E102" s="75">
        <v>0.154</v>
      </c>
      <c r="F102">
        <v>42739.92</v>
      </c>
      <c r="G102" s="72">
        <f t="shared" si="4"/>
        <v>3.2899991389782668E-2</v>
      </c>
      <c r="H102" s="76">
        <v>1406.143</v>
      </c>
      <c r="I102" s="76">
        <v>26.45</v>
      </c>
      <c r="J102" s="76">
        <v>0.34</v>
      </c>
      <c r="K102">
        <f t="shared" si="2"/>
        <v>27878.398749075379</v>
      </c>
    </row>
    <row r="103" spans="1:11">
      <c r="A103" s="74">
        <v>44487</v>
      </c>
      <c r="B103">
        <v>2114</v>
      </c>
      <c r="C103" t="s">
        <v>105</v>
      </c>
      <c r="D103">
        <v>47720</v>
      </c>
      <c r="E103" s="75">
        <v>0.16020000000000001</v>
      </c>
      <c r="F103">
        <v>40075.256000000001</v>
      </c>
      <c r="G103" s="72">
        <f t="shared" si="4"/>
        <v>3.2900001936356942E-2</v>
      </c>
      <c r="H103" s="76">
        <v>1318.4760000000001</v>
      </c>
      <c r="I103" s="76">
        <v>26.45</v>
      </c>
      <c r="J103" s="76">
        <v>0.34</v>
      </c>
      <c r="K103">
        <f t="shared" si="2"/>
        <v>26140.299862166165</v>
      </c>
    </row>
    <row r="104" spans="1:11">
      <c r="A104" s="74">
        <v>44483</v>
      </c>
      <c r="B104">
        <v>4305</v>
      </c>
      <c r="C104" t="s">
        <v>106</v>
      </c>
      <c r="D104">
        <v>49700</v>
      </c>
      <c r="E104" s="75">
        <v>0.10920000000000001</v>
      </c>
      <c r="F104">
        <v>44272.76</v>
      </c>
      <c r="G104" s="72">
        <f t="shared" si="4"/>
        <v>3.2699994308012424E-2</v>
      </c>
      <c r="H104" s="76">
        <v>1447.7190000000001</v>
      </c>
      <c r="I104" s="76">
        <v>26.3</v>
      </c>
      <c r="J104" s="76">
        <v>0.34</v>
      </c>
      <c r="K104">
        <f t="shared" si="2"/>
        <v>28539.91548083676</v>
      </c>
    </row>
    <row r="105" spans="1:11">
      <c r="A105" s="74">
        <v>44442</v>
      </c>
      <c r="B105">
        <v>2263</v>
      </c>
      <c r="C105" t="s">
        <v>108</v>
      </c>
      <c r="D105">
        <v>67380</v>
      </c>
      <c r="E105" s="75">
        <v>7.5700000000000003E-2</v>
      </c>
      <c r="F105">
        <v>62279.334000000003</v>
      </c>
      <c r="G105" s="72">
        <f t="shared" si="4"/>
        <v>3.2599995369250415E-2</v>
      </c>
      <c r="H105" s="76">
        <v>2030.306</v>
      </c>
      <c r="I105" s="76">
        <v>23.5</v>
      </c>
      <c r="J105" s="76">
        <v>0.34</v>
      </c>
      <c r="K105">
        <f t="shared" si="2"/>
        <v>35763.665177622795</v>
      </c>
    </row>
    <row r="106" spans="1:11">
      <c r="A106" s="74">
        <v>44447</v>
      </c>
      <c r="B106">
        <v>9745</v>
      </c>
      <c r="C106" t="s">
        <v>109</v>
      </c>
      <c r="D106">
        <v>46080</v>
      </c>
      <c r="E106" s="75">
        <v>3.3300000000000003E-2</v>
      </c>
      <c r="F106">
        <v>44545.536</v>
      </c>
      <c r="G106" s="72">
        <f t="shared" si="4"/>
        <v>3.2399991774708918E-2</v>
      </c>
      <c r="H106" s="76">
        <v>1443.2750000000001</v>
      </c>
      <c r="I106" s="76">
        <v>23.7</v>
      </c>
      <c r="J106" s="76">
        <v>0.34</v>
      </c>
      <c r="K106">
        <f t="shared" si="2"/>
        <v>25639.532073969</v>
      </c>
    </row>
    <row r="107" spans="1:11">
      <c r="A107" s="74">
        <v>44452</v>
      </c>
      <c r="B107">
        <v>6186</v>
      </c>
      <c r="C107" t="s">
        <v>111</v>
      </c>
      <c r="D107">
        <v>68860</v>
      </c>
      <c r="E107" s="75">
        <v>0.1278</v>
      </c>
      <c r="F107">
        <v>60059.692000000003</v>
      </c>
      <c r="G107" s="72">
        <f t="shared" si="4"/>
        <v>3.2199998628031593E-2</v>
      </c>
      <c r="H107" s="76">
        <v>1933.922</v>
      </c>
      <c r="I107" s="76">
        <v>24</v>
      </c>
      <c r="J107" s="76">
        <v>0.34</v>
      </c>
      <c r="K107">
        <f t="shared" si="2"/>
        <v>34790.675056262393</v>
      </c>
    </row>
    <row r="108" spans="1:11">
      <c r="A108" s="74">
        <v>44480</v>
      </c>
      <c r="B108">
        <v>4305</v>
      </c>
      <c r="C108" t="s">
        <v>113</v>
      </c>
      <c r="D108">
        <v>47640</v>
      </c>
      <c r="E108" s="75">
        <v>8.5000000000000006E-2</v>
      </c>
      <c r="F108">
        <v>43590.6</v>
      </c>
      <c r="G108" s="72">
        <f t="shared" si="4"/>
        <v>3.2099994035411306E-2</v>
      </c>
      <c r="H108" s="76">
        <v>1399.258</v>
      </c>
      <c r="I108" s="76">
        <v>26.2</v>
      </c>
      <c r="J108" s="76">
        <v>0.34</v>
      </c>
      <c r="K108">
        <f t="shared" si="2"/>
        <v>27479.684987819677</v>
      </c>
    </row>
    <row r="109" spans="1:11">
      <c r="A109" s="74">
        <v>44487</v>
      </c>
      <c r="B109">
        <v>4516</v>
      </c>
      <c r="C109" t="s">
        <v>114</v>
      </c>
      <c r="D109">
        <v>50580</v>
      </c>
      <c r="E109" s="75">
        <v>7.0400000000000004E-2</v>
      </c>
      <c r="F109">
        <v>47019.167999999998</v>
      </c>
      <c r="G109" s="72">
        <f t="shared" si="4"/>
        <v>3.1999992003261313E-2</v>
      </c>
      <c r="H109" s="76">
        <v>1504.6130000000001</v>
      </c>
      <c r="I109" s="76">
        <v>26.45</v>
      </c>
      <c r="J109" s="76">
        <v>0.34</v>
      </c>
      <c r="K109">
        <f t="shared" si="2"/>
        <v>29830.679509155583</v>
      </c>
    </row>
    <row r="110" spans="1:11">
      <c r="A110" s="74">
        <v>44440</v>
      </c>
      <c r="B110">
        <v>3292</v>
      </c>
      <c r="C110" t="s">
        <v>116</v>
      </c>
      <c r="D110">
        <v>65680</v>
      </c>
      <c r="E110" s="75">
        <v>7.7200000000000005E-2</v>
      </c>
      <c r="F110">
        <v>60609.504000000001</v>
      </c>
      <c r="G110" s="72">
        <f t="shared" si="4"/>
        <v>3.1899997069766484E-2</v>
      </c>
      <c r="H110" s="76">
        <v>1933.443</v>
      </c>
      <c r="I110" s="76">
        <v>23.4</v>
      </c>
      <c r="J110" s="76">
        <v>0.34</v>
      </c>
      <c r="K110">
        <f t="shared" si="2"/>
        <v>33912.506540586954</v>
      </c>
    </row>
    <row r="111" spans="1:11">
      <c r="A111" s="74">
        <v>44474</v>
      </c>
      <c r="B111">
        <v>9082</v>
      </c>
      <c r="C111" t="s">
        <v>117</v>
      </c>
      <c r="D111">
        <v>67980</v>
      </c>
      <c r="E111" s="75">
        <v>9.9599999999999994E-2</v>
      </c>
      <c r="F111">
        <v>61209.192000000003</v>
      </c>
      <c r="G111" s="72">
        <f t="shared" si="4"/>
        <v>3.1699993687222663E-2</v>
      </c>
      <c r="H111" s="76">
        <v>1940.3309999999999</v>
      </c>
      <c r="I111" s="76">
        <v>25.95</v>
      </c>
      <c r="J111" s="76">
        <v>0.34</v>
      </c>
      <c r="K111">
        <f t="shared" si="2"/>
        <v>37742.08118530806</v>
      </c>
    </row>
    <row r="112" spans="1:11">
      <c r="A112" s="74">
        <v>44476</v>
      </c>
      <c r="B112">
        <v>9074</v>
      </c>
      <c r="C112" t="s">
        <v>118</v>
      </c>
      <c r="D112">
        <v>44820</v>
      </c>
      <c r="E112" s="75">
        <v>8.3900000000000002E-2</v>
      </c>
      <c r="F112">
        <v>41059.601999999999</v>
      </c>
      <c r="G112" s="72">
        <f t="shared" si="4"/>
        <v>3.1599989693032092E-2</v>
      </c>
      <c r="H112" s="76">
        <v>1297.4829999999999</v>
      </c>
      <c r="I112" s="76">
        <v>26</v>
      </c>
      <c r="J112" s="76">
        <v>0.34</v>
      </c>
      <c r="K112">
        <f t="shared" si="2"/>
        <v>25286.439627706397</v>
      </c>
    </row>
    <row r="113" spans="1:11">
      <c r="A113" s="74">
        <v>44460</v>
      </c>
      <c r="B113">
        <v>4254</v>
      </c>
      <c r="C113" t="s">
        <v>119</v>
      </c>
      <c r="D113">
        <v>69800</v>
      </c>
      <c r="E113" s="75">
        <v>9.6299999999999997E-2</v>
      </c>
      <c r="F113">
        <v>63078.26</v>
      </c>
      <c r="G113" s="72">
        <f t="shared" si="4"/>
        <v>3.1399994229390597E-2</v>
      </c>
      <c r="H113" s="76">
        <v>1980.6569999999999</v>
      </c>
      <c r="I113" s="76">
        <v>24.95</v>
      </c>
      <c r="J113" s="76">
        <v>0.34</v>
      </c>
      <c r="K113">
        <f t="shared" si="2"/>
        <v>37041.834167789217</v>
      </c>
    </row>
    <row r="114" spans="1:11">
      <c r="A114" s="74">
        <v>44488</v>
      </c>
      <c r="B114">
        <v>2966</v>
      </c>
      <c r="C114" t="s">
        <v>120</v>
      </c>
      <c r="D114">
        <v>75060</v>
      </c>
      <c r="E114" s="75">
        <v>0.10050000000000001</v>
      </c>
      <c r="F114">
        <v>67516.47</v>
      </c>
      <c r="G114" s="72">
        <f t="shared" si="4"/>
        <v>3.1299992431476346E-2</v>
      </c>
      <c r="H114" s="76">
        <v>2113.2649999999999</v>
      </c>
      <c r="I114" s="76">
        <v>26.6</v>
      </c>
      <c r="J114" s="76">
        <v>0.34</v>
      </c>
      <c r="K114">
        <f t="shared" si="2"/>
        <v>42135.510195209201</v>
      </c>
    </row>
    <row r="115" spans="1:11">
      <c r="A115" s="74">
        <v>44450</v>
      </c>
      <c r="B115">
        <v>8300</v>
      </c>
      <c r="C115" t="s">
        <v>121</v>
      </c>
      <c r="D115">
        <v>60540</v>
      </c>
      <c r="E115" s="75">
        <v>6.5000000000000002E-2</v>
      </c>
      <c r="F115">
        <v>56604.9</v>
      </c>
      <c r="G115" s="72">
        <f>H115/F115</f>
        <v>3.0899992756810803E-2</v>
      </c>
      <c r="H115" s="76">
        <v>1749.0909999999999</v>
      </c>
      <c r="I115" s="76">
        <v>24</v>
      </c>
      <c r="J115" s="76">
        <v>0.34</v>
      </c>
      <c r="K115">
        <f t="shared" si="2"/>
        <v>31465.620963427195</v>
      </c>
    </row>
    <row r="116" spans="1:11">
      <c r="A116" s="74">
        <v>44455</v>
      </c>
      <c r="B116">
        <v>3354</v>
      </c>
      <c r="C116" t="s">
        <v>122</v>
      </c>
      <c r="D116">
        <v>68600</v>
      </c>
      <c r="E116" s="75">
        <v>5.8299999999999998E-2</v>
      </c>
      <c r="F116">
        <v>64600.62</v>
      </c>
      <c r="G116" s="72">
        <f t="shared" ref="G116:G136" si="5">H116/F116</f>
        <v>3.089999755420304E-2</v>
      </c>
      <c r="H116" s="76">
        <v>1996.1590000000001</v>
      </c>
      <c r="I116" s="76">
        <v>24.25</v>
      </c>
      <c r="J116" s="76">
        <v>0.34</v>
      </c>
      <c r="K116">
        <f t="shared" si="2"/>
        <v>36284.365590012101</v>
      </c>
    </row>
    <row r="117" spans="1:11">
      <c r="A117" s="74">
        <v>44459</v>
      </c>
      <c r="B117">
        <v>8300</v>
      </c>
      <c r="C117" t="s">
        <v>123</v>
      </c>
      <c r="D117">
        <v>62620</v>
      </c>
      <c r="E117" s="75">
        <v>8.3199999999999996E-2</v>
      </c>
      <c r="F117">
        <v>57410.016000000003</v>
      </c>
      <c r="G117" s="72">
        <f t="shared" si="5"/>
        <v>3.0799991416131985E-2</v>
      </c>
      <c r="H117" s="76">
        <v>1768.2280000000001</v>
      </c>
      <c r="I117" s="76">
        <v>24.6</v>
      </c>
      <c r="J117" s="76">
        <v>0.34</v>
      </c>
      <c r="K117">
        <f t="shared" si="2"/>
        <v>32605.137082943045</v>
      </c>
    </row>
    <row r="118" spans="1:11">
      <c r="A118" s="74">
        <v>44475</v>
      </c>
      <c r="B118">
        <v>4516</v>
      </c>
      <c r="C118" t="s">
        <v>124</v>
      </c>
      <c r="D118">
        <v>51580</v>
      </c>
      <c r="E118" s="75">
        <v>0.1203</v>
      </c>
      <c r="F118">
        <v>45374.925999999999</v>
      </c>
      <c r="G118" s="72">
        <f t="shared" si="5"/>
        <v>3.0800006153178079E-2</v>
      </c>
      <c r="H118" s="76">
        <v>1397.548</v>
      </c>
      <c r="I118" s="76">
        <v>26</v>
      </c>
      <c r="J118" s="76">
        <v>0.34</v>
      </c>
      <c r="K118">
        <f t="shared" si="2"/>
        <v>27236.590482358402</v>
      </c>
    </row>
    <row r="119" spans="1:11">
      <c r="A119" s="74">
        <v>44441</v>
      </c>
      <c r="B119">
        <v>2679</v>
      </c>
      <c r="C119" t="s">
        <v>125</v>
      </c>
      <c r="D119">
        <v>67680</v>
      </c>
      <c r="E119" s="75">
        <v>8.6800000000000002E-2</v>
      </c>
      <c r="F119">
        <v>61805.375999999997</v>
      </c>
      <c r="G119" s="72">
        <f t="shared" si="5"/>
        <v>3.0500000517754314E-2</v>
      </c>
      <c r="H119" s="76">
        <v>1885.0640000000001</v>
      </c>
      <c r="I119" s="76">
        <v>23.4</v>
      </c>
      <c r="J119" s="76">
        <v>0.34</v>
      </c>
      <c r="K119">
        <f t="shared" si="2"/>
        <v>33063.940974430079</v>
      </c>
    </row>
    <row r="120" spans="1:11">
      <c r="A120" s="74">
        <v>44477</v>
      </c>
      <c r="B120">
        <v>4516</v>
      </c>
      <c r="C120" t="s">
        <v>126</v>
      </c>
      <c r="D120">
        <v>51760</v>
      </c>
      <c r="E120" s="75">
        <v>8.3400000000000002E-2</v>
      </c>
      <c r="F120">
        <v>47443.216</v>
      </c>
      <c r="G120" s="72">
        <f t="shared" si="5"/>
        <v>3.0400004923780879E-2</v>
      </c>
      <c r="H120" s="76">
        <v>1442.2739999999999</v>
      </c>
      <c r="I120" s="76">
        <v>26.2</v>
      </c>
      <c r="J120" s="76">
        <v>0.34</v>
      </c>
      <c r="K120">
        <f t="shared" si="2"/>
        <v>28324.465671179034</v>
      </c>
    </row>
    <row r="121" spans="1:11">
      <c r="A121" s="74">
        <v>44459</v>
      </c>
      <c r="B121">
        <v>2970</v>
      </c>
      <c r="C121" t="s">
        <v>127</v>
      </c>
      <c r="D121">
        <v>40940</v>
      </c>
      <c r="E121" s="75">
        <v>8.0299999999999996E-2</v>
      </c>
      <c r="F121">
        <v>37652.517999999996</v>
      </c>
      <c r="G121" s="72">
        <f t="shared" si="5"/>
        <v>3.0299992154575166E-2</v>
      </c>
      <c r="H121" s="76">
        <v>1140.8710000000001</v>
      </c>
      <c r="I121" s="76">
        <v>24.6</v>
      </c>
      <c r="J121" s="76">
        <v>0.34</v>
      </c>
      <c r="K121">
        <f t="shared" si="2"/>
        <v>21037.024268903282</v>
      </c>
    </row>
    <row r="122" spans="1:11">
      <c r="A122" s="74">
        <v>44464</v>
      </c>
      <c r="B122">
        <v>5632</v>
      </c>
      <c r="C122" t="s">
        <v>128</v>
      </c>
      <c r="D122">
        <v>65760</v>
      </c>
      <c r="E122" s="75">
        <v>0.19209999999999999</v>
      </c>
      <c r="F122">
        <v>53127.504000000001</v>
      </c>
      <c r="G122" s="72">
        <f t="shared" si="5"/>
        <v>3.0299993013035206E-2</v>
      </c>
      <c r="H122" s="76">
        <v>1609.7629999999999</v>
      </c>
      <c r="I122" s="76">
        <v>25.2</v>
      </c>
      <c r="J122" s="76">
        <v>0.34</v>
      </c>
      <c r="K122">
        <f t="shared" si="2"/>
        <v>30407.109760954078</v>
      </c>
    </row>
    <row r="123" spans="1:11">
      <c r="A123" s="74">
        <v>44493</v>
      </c>
      <c r="B123">
        <v>2114</v>
      </c>
      <c r="C123" t="s">
        <v>129</v>
      </c>
      <c r="D123">
        <v>46540</v>
      </c>
      <c r="E123" s="75">
        <v>0.1047</v>
      </c>
      <c r="F123">
        <v>41667.262000000002</v>
      </c>
      <c r="G123" s="72">
        <f t="shared" si="5"/>
        <v>3.0299999073613235E-2</v>
      </c>
      <c r="H123" s="76">
        <v>1262.518</v>
      </c>
      <c r="I123" s="76">
        <v>26.85</v>
      </c>
      <c r="J123" s="76">
        <v>0.34</v>
      </c>
      <c r="K123">
        <f t="shared" si="2"/>
        <v>25409.406942317641</v>
      </c>
    </row>
    <row r="124" spans="1:11">
      <c r="A124" s="74">
        <v>44468</v>
      </c>
      <c r="B124">
        <v>9793</v>
      </c>
      <c r="C124" t="s">
        <v>130</v>
      </c>
      <c r="D124">
        <v>43920</v>
      </c>
      <c r="E124" s="75">
        <v>7.9000000000000001E-2</v>
      </c>
      <c r="F124">
        <v>40450.32</v>
      </c>
      <c r="G124" s="72">
        <f t="shared" si="5"/>
        <v>3.0000009888673317E-2</v>
      </c>
      <c r="H124" s="76">
        <v>1213.51</v>
      </c>
      <c r="I124" s="76">
        <v>25.6</v>
      </c>
      <c r="J124" s="76">
        <v>0.34</v>
      </c>
      <c r="K124">
        <f t="shared" si="2"/>
        <v>23286.058534604799</v>
      </c>
    </row>
    <row r="125" spans="1:11">
      <c r="A125" s="74">
        <v>44450</v>
      </c>
      <c r="B125">
        <v>3263</v>
      </c>
      <c r="C125" t="s">
        <v>131</v>
      </c>
      <c r="D125">
        <v>64640</v>
      </c>
      <c r="E125" s="75">
        <v>8.77E-2</v>
      </c>
      <c r="F125">
        <v>58971.072</v>
      </c>
      <c r="G125" s="72">
        <f t="shared" si="5"/>
        <v>2.9999997286805302E-2</v>
      </c>
      <c r="H125" s="76">
        <v>1769.1320000000001</v>
      </c>
      <c r="I125" s="76">
        <v>24</v>
      </c>
      <c r="J125" s="76">
        <v>0.34</v>
      </c>
      <c r="K125">
        <f t="shared" si="2"/>
        <v>31826.152525094403</v>
      </c>
    </row>
    <row r="126" spans="1:11">
      <c r="A126" s="74">
        <v>44455</v>
      </c>
      <c r="B126">
        <v>2680</v>
      </c>
      <c r="C126" t="s">
        <v>132</v>
      </c>
      <c r="D126">
        <v>70960</v>
      </c>
      <c r="E126" s="75">
        <v>8.9700000000000002E-2</v>
      </c>
      <c r="F126">
        <v>64594.887999999999</v>
      </c>
      <c r="G126" s="72">
        <f t="shared" si="5"/>
        <v>3.0000005573196441E-2</v>
      </c>
      <c r="H126" s="76">
        <v>1937.847</v>
      </c>
      <c r="I126" s="76">
        <v>24.25</v>
      </c>
      <c r="J126" s="76">
        <v>0.34</v>
      </c>
      <c r="K126">
        <f t="shared" si="2"/>
        <v>35224.423007139296</v>
      </c>
    </row>
    <row r="127" spans="1:11">
      <c r="A127" s="74">
        <v>44474</v>
      </c>
      <c r="B127">
        <v>2956</v>
      </c>
      <c r="C127" t="s">
        <v>133</v>
      </c>
      <c r="D127">
        <v>69420</v>
      </c>
      <c r="E127" s="75">
        <v>9.1399999999999995E-2</v>
      </c>
      <c r="F127">
        <v>63075.012000000002</v>
      </c>
      <c r="G127" s="72">
        <f t="shared" si="5"/>
        <v>2.9500002314704274E-2</v>
      </c>
      <c r="H127" s="76">
        <v>1860.713</v>
      </c>
      <c r="I127" s="76">
        <v>25.95</v>
      </c>
      <c r="J127" s="76">
        <v>0.34</v>
      </c>
      <c r="K127">
        <f t="shared" si="2"/>
        <v>36193.40262489138</v>
      </c>
    </row>
    <row r="128" spans="1:11">
      <c r="A128" s="74">
        <v>44476</v>
      </c>
      <c r="B128">
        <v>3387</v>
      </c>
      <c r="C128" t="s">
        <v>134</v>
      </c>
      <c r="D128">
        <v>72780</v>
      </c>
      <c r="E128" s="75">
        <v>0.1187</v>
      </c>
      <c r="F128">
        <v>64141.014000000003</v>
      </c>
      <c r="G128" s="72">
        <f t="shared" si="5"/>
        <v>2.9300004518169918E-2</v>
      </c>
      <c r="H128" s="76">
        <v>1879.3320000000001</v>
      </c>
      <c r="I128" s="76">
        <v>26</v>
      </c>
      <c r="J128" s="76">
        <v>0.34</v>
      </c>
      <c r="K128">
        <f t="shared" si="2"/>
        <v>36626.002158345596</v>
      </c>
    </row>
    <row r="129" spans="1:11">
      <c r="A129" s="74">
        <v>44482</v>
      </c>
      <c r="B129">
        <v>4516</v>
      </c>
      <c r="C129" t="s">
        <v>135</v>
      </c>
      <c r="D129">
        <v>50400</v>
      </c>
      <c r="E129" s="75">
        <v>9.0300000000000005E-2</v>
      </c>
      <c r="F129">
        <v>45848.88</v>
      </c>
      <c r="G129" s="72">
        <f t="shared" si="5"/>
        <v>2.8900008026368364E-2</v>
      </c>
      <c r="H129" s="76">
        <v>1325.0329999999999</v>
      </c>
      <c r="I129" s="76">
        <v>26.2</v>
      </c>
      <c r="J129" s="76">
        <v>0.34</v>
      </c>
      <c r="K129">
        <f t="shared" si="2"/>
        <v>26021.998400913675</v>
      </c>
    </row>
    <row r="130" spans="1:11">
      <c r="A130" s="74">
        <v>44468</v>
      </c>
      <c r="B130">
        <v>9157</v>
      </c>
      <c r="C130" t="s">
        <v>136</v>
      </c>
      <c r="D130">
        <v>33240</v>
      </c>
      <c r="E130" s="75">
        <v>7.0699999999999999E-2</v>
      </c>
      <c r="F130">
        <v>30889.932000000001</v>
      </c>
      <c r="G130" s="72">
        <f t="shared" si="5"/>
        <v>2.8799998653282886E-2</v>
      </c>
      <c r="H130" s="76">
        <v>889.63</v>
      </c>
      <c r="I130" s="76">
        <v>25.6</v>
      </c>
      <c r="J130" s="76">
        <v>0.34</v>
      </c>
      <c r="K130">
        <f t="shared" si="2"/>
        <v>17071.121172582403</v>
      </c>
    </row>
    <row r="131" spans="1:11">
      <c r="A131" s="74">
        <v>44474</v>
      </c>
      <c r="B131">
        <v>6188</v>
      </c>
      <c r="C131" t="s">
        <v>137</v>
      </c>
      <c r="D131">
        <v>76740</v>
      </c>
      <c r="E131" s="75">
        <v>0.16439999999999999</v>
      </c>
      <c r="F131">
        <v>64123.944000000003</v>
      </c>
      <c r="G131" s="72">
        <f t="shared" si="5"/>
        <v>2.8199996556668442E-2</v>
      </c>
      <c r="H131" s="76">
        <v>1808.2950000000001</v>
      </c>
      <c r="I131" s="76">
        <v>25.95</v>
      </c>
      <c r="J131" s="76">
        <v>0.34</v>
      </c>
      <c r="K131">
        <f t="shared" ref="K131:K152" si="6" xml:space="preserve"> H131*I131*J131*2.20462</f>
        <v>35173.801117946699</v>
      </c>
    </row>
    <row r="132" spans="1:11">
      <c r="A132" s="74">
        <v>44440</v>
      </c>
      <c r="B132">
        <v>3292</v>
      </c>
      <c r="C132" t="s">
        <v>138</v>
      </c>
      <c r="D132">
        <v>61720</v>
      </c>
      <c r="E132" s="75">
        <v>7.3499999999999996E-2</v>
      </c>
      <c r="F132">
        <v>57183.58</v>
      </c>
      <c r="G132" s="72">
        <f t="shared" si="5"/>
        <v>2.8100007029990076E-2</v>
      </c>
      <c r="H132" s="76">
        <v>1606.8589999999999</v>
      </c>
      <c r="I132" s="76">
        <v>23.4</v>
      </c>
      <c r="J132" s="76">
        <v>0.34</v>
      </c>
      <c r="K132">
        <f t="shared" si="6"/>
        <v>28184.237315142476</v>
      </c>
    </row>
    <row r="133" spans="1:11">
      <c r="A133" s="74">
        <v>44496</v>
      </c>
      <c r="B133">
        <v>3289</v>
      </c>
      <c r="C133" t="s">
        <v>139</v>
      </c>
      <c r="D133">
        <v>42780</v>
      </c>
      <c r="E133" s="75">
        <v>9.8500000000000004E-2</v>
      </c>
      <c r="F133">
        <v>38566.17</v>
      </c>
      <c r="G133" s="72">
        <f t="shared" si="5"/>
        <v>2.7899996292087084E-2</v>
      </c>
      <c r="H133" s="76">
        <v>1075.9960000000001</v>
      </c>
      <c r="I133" s="76">
        <v>27.1</v>
      </c>
      <c r="J133" s="76">
        <v>0.34</v>
      </c>
      <c r="K133">
        <f t="shared" si="6"/>
        <v>21857.103446205281</v>
      </c>
    </row>
    <row r="134" spans="1:11">
      <c r="A134" s="74">
        <v>44456</v>
      </c>
      <c r="B134">
        <v>450</v>
      </c>
      <c r="C134" t="s">
        <v>140</v>
      </c>
      <c r="D134">
        <v>65920</v>
      </c>
      <c r="E134" s="75">
        <v>8.1600000000000006E-2</v>
      </c>
      <c r="F134">
        <v>60540.928</v>
      </c>
      <c r="G134" s="72">
        <f t="shared" si="5"/>
        <v>2.7199996009311254E-2</v>
      </c>
      <c r="H134" s="76">
        <v>1646.713</v>
      </c>
      <c r="I134" s="76">
        <v>24.45</v>
      </c>
      <c r="J134" s="76">
        <v>0.34</v>
      </c>
      <c r="K134">
        <f t="shared" si="6"/>
        <v>30179.319130080774</v>
      </c>
    </row>
    <row r="135" spans="1:11">
      <c r="A135" s="74">
        <v>44443</v>
      </c>
      <c r="B135">
        <v>3660</v>
      </c>
      <c r="C135" t="s">
        <v>141</v>
      </c>
      <c r="D135">
        <v>68340</v>
      </c>
      <c r="E135" s="75">
        <v>0.1154</v>
      </c>
      <c r="F135">
        <v>60453.563999999998</v>
      </c>
      <c r="G135" s="72">
        <f t="shared" si="5"/>
        <v>2.6999996228510202E-2</v>
      </c>
      <c r="H135" s="76">
        <v>1632.2460000000001</v>
      </c>
      <c r="I135" s="76">
        <v>23.5</v>
      </c>
      <c r="J135" s="76">
        <v>0.34</v>
      </c>
      <c r="K135">
        <f t="shared" si="6"/>
        <v>28751.8725903948</v>
      </c>
    </row>
    <row r="136" spans="1:11">
      <c r="A136" s="74">
        <v>44442</v>
      </c>
      <c r="B136">
        <v>3659</v>
      </c>
      <c r="C136" t="s">
        <v>141</v>
      </c>
      <c r="D136">
        <v>68340</v>
      </c>
      <c r="E136" s="75">
        <v>0.1154</v>
      </c>
      <c r="F136">
        <v>60453.563999999998</v>
      </c>
      <c r="G136" s="72">
        <f t="shared" si="5"/>
        <v>2.6999996228510202E-2</v>
      </c>
      <c r="H136" s="76">
        <v>1632.2460000000001</v>
      </c>
      <c r="I136" s="76">
        <v>23.5</v>
      </c>
      <c r="J136" s="76">
        <v>0.34</v>
      </c>
      <c r="K136">
        <f t="shared" si="6"/>
        <v>28751.8725903948</v>
      </c>
    </row>
    <row r="137" spans="1:11">
      <c r="A137" s="74">
        <v>44464</v>
      </c>
      <c r="B137">
        <v>3263</v>
      </c>
      <c r="C137" t="s">
        <v>142</v>
      </c>
      <c r="D137">
        <v>67060</v>
      </c>
      <c r="E137" s="75">
        <v>7.9000000000000001E-2</v>
      </c>
      <c r="F137">
        <v>61762.26</v>
      </c>
      <c r="G137" s="72">
        <f>H137/F137</f>
        <v>2.6900003335370175E-2</v>
      </c>
      <c r="H137" s="76">
        <v>1661.405</v>
      </c>
      <c r="I137" s="76">
        <v>25.2</v>
      </c>
      <c r="J137" s="76">
        <v>0.34</v>
      </c>
      <c r="K137">
        <f t="shared" si="6"/>
        <v>31382.585009344795</v>
      </c>
    </row>
    <row r="138" spans="1:11">
      <c r="A138" s="74">
        <v>44485</v>
      </c>
      <c r="B138">
        <v>3531</v>
      </c>
      <c r="C138" t="s">
        <v>143</v>
      </c>
      <c r="D138">
        <v>54100</v>
      </c>
      <c r="E138" s="75">
        <v>7.9000000000000001E-2</v>
      </c>
      <c r="F138">
        <v>49826.1</v>
      </c>
      <c r="G138" s="72">
        <f>H138/F138</f>
        <v>2.659999478185128E-2</v>
      </c>
      <c r="H138" s="76">
        <v>1325.374</v>
      </c>
      <c r="I138" s="76">
        <v>26.45</v>
      </c>
      <c r="J138" s="76">
        <v>0.34</v>
      </c>
      <c r="K138">
        <f t="shared" si="6"/>
        <v>26277.060628724837</v>
      </c>
    </row>
    <row r="139" spans="1:11">
      <c r="A139" s="74">
        <v>44440</v>
      </c>
      <c r="B139">
        <v>9789</v>
      </c>
      <c r="C139" t="s">
        <v>144</v>
      </c>
      <c r="D139">
        <v>61240</v>
      </c>
      <c r="E139" s="75">
        <v>7.5800000000000006E-2</v>
      </c>
      <c r="F139">
        <v>56598.008000000002</v>
      </c>
      <c r="G139" s="72">
        <f t="shared" ref="G139:G153" si="7">H139/F139</f>
        <v>2.6599999773843631E-2</v>
      </c>
      <c r="H139" s="76">
        <v>1505.5070000000001</v>
      </c>
      <c r="I139" s="76">
        <v>23.4</v>
      </c>
      <c r="J139" s="76">
        <v>0.34</v>
      </c>
      <c r="K139">
        <f t="shared" si="6"/>
        <v>26406.527621657038</v>
      </c>
    </row>
    <row r="140" spans="1:11">
      <c r="A140" s="74">
        <v>44491</v>
      </c>
      <c r="B140">
        <v>450</v>
      </c>
      <c r="C140" t="s">
        <v>145</v>
      </c>
      <c r="D140">
        <v>67200</v>
      </c>
      <c r="E140" s="75">
        <v>7.6700000000000004E-2</v>
      </c>
      <c r="F140">
        <v>62045.760000000002</v>
      </c>
      <c r="G140" s="72">
        <f t="shared" si="7"/>
        <v>2.550000193405641E-2</v>
      </c>
      <c r="H140" s="76">
        <v>1582.1669999999999</v>
      </c>
      <c r="I140" s="76">
        <v>26.85</v>
      </c>
      <c r="J140" s="76">
        <v>0.34</v>
      </c>
      <c r="K140">
        <f t="shared" si="6"/>
        <v>31842.655038348657</v>
      </c>
    </row>
    <row r="141" spans="1:11">
      <c r="A141" s="74">
        <v>44485</v>
      </c>
      <c r="B141">
        <v>3289</v>
      </c>
      <c r="C141" t="s">
        <v>146</v>
      </c>
      <c r="D141">
        <v>64920</v>
      </c>
      <c r="E141" s="75">
        <v>4.9000000000000002E-2</v>
      </c>
      <c r="F141">
        <v>61738.92</v>
      </c>
      <c r="G141" s="72">
        <f t="shared" si="7"/>
        <v>2.5300005247905211E-2</v>
      </c>
      <c r="H141" s="76">
        <v>1561.9949999999999</v>
      </c>
      <c r="I141" s="76">
        <v>26.45</v>
      </c>
      <c r="J141" s="76">
        <v>0.34</v>
      </c>
      <c r="K141">
        <f t="shared" si="6"/>
        <v>30968.343514181699</v>
      </c>
    </row>
    <row r="142" spans="1:11">
      <c r="A142" s="74">
        <v>44489</v>
      </c>
      <c r="B142">
        <v>2967</v>
      </c>
      <c r="C142" t="s">
        <v>147</v>
      </c>
      <c r="D142">
        <v>73580</v>
      </c>
      <c r="E142" s="75">
        <v>0.1116</v>
      </c>
      <c r="F142">
        <v>65368.472000000002</v>
      </c>
      <c r="G142" s="72">
        <f t="shared" si="7"/>
        <v>2.4799998384542322E-2</v>
      </c>
      <c r="H142" s="76">
        <v>1621.1379999999999</v>
      </c>
      <c r="I142" s="76">
        <v>26.6</v>
      </c>
      <c r="J142" s="76">
        <v>0.34</v>
      </c>
      <c r="K142">
        <f t="shared" si="6"/>
        <v>32323.195021372638</v>
      </c>
    </row>
    <row r="143" spans="1:11">
      <c r="A143" s="74">
        <v>44446</v>
      </c>
      <c r="B143">
        <v>3357</v>
      </c>
      <c r="C143" t="s">
        <v>148</v>
      </c>
      <c r="D143">
        <v>69040</v>
      </c>
      <c r="E143" s="75">
        <v>6.8199999999999997E-2</v>
      </c>
      <c r="F143">
        <v>64331.472000000002</v>
      </c>
      <c r="G143" s="72">
        <f t="shared" si="7"/>
        <v>2.4799992140705253E-2</v>
      </c>
      <c r="H143" s="76">
        <v>1595.42</v>
      </c>
      <c r="I143" s="76">
        <v>23.65</v>
      </c>
      <c r="J143" s="76">
        <v>0.34</v>
      </c>
      <c r="K143">
        <f t="shared" si="6"/>
        <v>28282.567811656398</v>
      </c>
    </row>
    <row r="144" spans="1:11">
      <c r="A144" s="74">
        <v>44489</v>
      </c>
      <c r="B144">
        <v>1673</v>
      </c>
      <c r="C144" t="s">
        <v>149</v>
      </c>
      <c r="D144">
        <v>71660</v>
      </c>
      <c r="E144" s="75">
        <v>0.109</v>
      </c>
      <c r="F144">
        <v>63849.06</v>
      </c>
      <c r="G144" s="72">
        <f t="shared" si="7"/>
        <v>2.4199996053191699E-2</v>
      </c>
      <c r="H144" s="76">
        <v>1545.1469999999999</v>
      </c>
      <c r="I144" s="76">
        <v>26.6</v>
      </c>
      <c r="J144" s="76">
        <v>0.34</v>
      </c>
      <c r="K144">
        <f t="shared" si="6"/>
        <v>30808.04213934216</v>
      </c>
    </row>
    <row r="145" spans="1:11">
      <c r="A145" s="74">
        <v>44454</v>
      </c>
      <c r="B145">
        <v>3531</v>
      </c>
      <c r="C145" t="s">
        <v>150</v>
      </c>
      <c r="D145">
        <v>47020</v>
      </c>
      <c r="E145" s="75">
        <v>6.4199999999999993E-2</v>
      </c>
      <c r="F145">
        <v>44001.315999999999</v>
      </c>
      <c r="G145" s="72">
        <f t="shared" si="7"/>
        <v>2.4000009454262686E-2</v>
      </c>
      <c r="H145" s="76">
        <v>1056.0319999999999</v>
      </c>
      <c r="I145" s="76">
        <v>24</v>
      </c>
      <c r="J145" s="76">
        <v>0.34</v>
      </c>
      <c r="K145">
        <f t="shared" si="6"/>
        <v>18997.698025574398</v>
      </c>
    </row>
    <row r="146" spans="1:11">
      <c r="A146" s="74">
        <v>44446</v>
      </c>
      <c r="B146">
        <v>5950</v>
      </c>
      <c r="C146" t="s">
        <v>151</v>
      </c>
      <c r="D146">
        <v>122360</v>
      </c>
      <c r="E146" s="75">
        <v>8.2199999999999995E-2</v>
      </c>
      <c r="F146">
        <v>112302.008</v>
      </c>
      <c r="G146" s="72">
        <f t="shared" si="7"/>
        <v>2.3700003654431541E-2</v>
      </c>
      <c r="H146" s="76">
        <v>2661.558</v>
      </c>
      <c r="I146" s="76">
        <v>23.65</v>
      </c>
      <c r="J146" s="76">
        <v>0.34</v>
      </c>
      <c r="K146">
        <f t="shared" si="6"/>
        <v>47182.368667596354</v>
      </c>
    </row>
    <row r="147" spans="1:11">
      <c r="A147" s="74">
        <v>44482</v>
      </c>
      <c r="B147">
        <v>2967</v>
      </c>
      <c r="C147" t="s">
        <v>152</v>
      </c>
      <c r="D147">
        <v>71720</v>
      </c>
      <c r="E147" s="75">
        <v>9.0999999999999998E-2</v>
      </c>
      <c r="F147">
        <v>65193.48</v>
      </c>
      <c r="G147" s="72">
        <f t="shared" si="7"/>
        <v>2.3200004049484701E-2</v>
      </c>
      <c r="H147" s="76">
        <v>1512.489</v>
      </c>
      <c r="I147" s="76">
        <v>26.2</v>
      </c>
      <c r="J147" s="76">
        <v>0.34</v>
      </c>
      <c r="K147">
        <f t="shared" si="6"/>
        <v>29703.400850695438</v>
      </c>
    </row>
    <row r="148" spans="1:11">
      <c r="A148" s="74">
        <v>44459</v>
      </c>
      <c r="B148">
        <v>2970</v>
      </c>
      <c r="C148" t="s">
        <v>153</v>
      </c>
      <c r="D148">
        <v>30500</v>
      </c>
      <c r="E148" s="75">
        <v>9.4200000000000006E-2</v>
      </c>
      <c r="F148">
        <v>27626.9</v>
      </c>
      <c r="G148" s="72">
        <f t="shared" si="7"/>
        <v>2.2899999638033942E-2</v>
      </c>
      <c r="H148" s="76">
        <v>632.65599999999995</v>
      </c>
      <c r="I148" s="76">
        <v>24.6</v>
      </c>
      <c r="J148" s="76">
        <v>0.34</v>
      </c>
      <c r="K148">
        <f t="shared" si="6"/>
        <v>11665.82341550208</v>
      </c>
    </row>
    <row r="149" spans="1:11">
      <c r="A149" s="74">
        <v>44489</v>
      </c>
      <c r="B149">
        <v>2114</v>
      </c>
      <c r="C149" t="s">
        <v>154</v>
      </c>
      <c r="D149">
        <v>44180</v>
      </c>
      <c r="E149" s="75">
        <v>0.13239999999999999</v>
      </c>
      <c r="F149">
        <v>38330.567999999999</v>
      </c>
      <c r="G149" s="72">
        <f t="shared" si="7"/>
        <v>2.2800001294006392E-2</v>
      </c>
      <c r="H149" s="76">
        <v>873.93700000000001</v>
      </c>
      <c r="I149" s="76">
        <v>26.6</v>
      </c>
      <c r="J149" s="76">
        <v>0.34</v>
      </c>
      <c r="K149">
        <f t="shared" si="6"/>
        <v>17425.065655973362</v>
      </c>
    </row>
    <row r="150" spans="1:11">
      <c r="A150" s="74">
        <v>44478</v>
      </c>
      <c r="B150">
        <v>2967</v>
      </c>
      <c r="C150" t="s">
        <v>155</v>
      </c>
      <c r="D150">
        <v>64520</v>
      </c>
      <c r="E150" s="75">
        <v>6.3399999999999998E-2</v>
      </c>
      <c r="F150">
        <v>60429.432000000001</v>
      </c>
      <c r="G150" s="72">
        <f t="shared" si="7"/>
        <v>2.2699998239268573E-2</v>
      </c>
      <c r="H150" s="76">
        <v>1371.748</v>
      </c>
      <c r="I150" s="76">
        <v>26.2</v>
      </c>
      <c r="J150" s="76">
        <v>0.34</v>
      </c>
      <c r="K150">
        <f t="shared" si="6"/>
        <v>26939.422838870076</v>
      </c>
    </row>
    <row r="151" spans="1:11">
      <c r="A151" s="74">
        <v>44440</v>
      </c>
      <c r="B151">
        <v>2680</v>
      </c>
      <c r="C151" t="s">
        <v>156</v>
      </c>
      <c r="D151">
        <v>65180</v>
      </c>
      <c r="E151" s="75">
        <v>0.10489999999999999</v>
      </c>
      <c r="F151">
        <v>58342.618000000002</v>
      </c>
      <c r="G151" s="72">
        <f t="shared" si="7"/>
        <v>2.0799992211525373E-2</v>
      </c>
      <c r="H151" s="76">
        <v>1213.5260000000001</v>
      </c>
      <c r="I151" s="76">
        <v>23.4</v>
      </c>
      <c r="J151" s="76">
        <v>0.34</v>
      </c>
      <c r="K151">
        <f t="shared" si="6"/>
        <v>21285.193518594719</v>
      </c>
    </row>
    <row r="152" spans="1:11">
      <c r="A152" s="74">
        <v>44446</v>
      </c>
      <c r="B152">
        <v>1818</v>
      </c>
      <c r="C152" t="s">
        <v>157</v>
      </c>
      <c r="D152">
        <v>131280</v>
      </c>
      <c r="E152" s="75">
        <v>7.5999999999999998E-2</v>
      </c>
      <c r="F152">
        <v>121302.72</v>
      </c>
      <c r="G152" s="72">
        <f t="shared" si="7"/>
        <v>2.0200000461654939E-2</v>
      </c>
      <c r="H152" s="76">
        <v>2450.3150000000001</v>
      </c>
      <c r="I152" s="76">
        <v>23.65</v>
      </c>
      <c r="J152" s="76">
        <v>0.34</v>
      </c>
      <c r="K152">
        <f t="shared" si="6"/>
        <v>43437.590194067299</v>
      </c>
    </row>
    <row r="153" spans="1:11">
      <c r="F153" s="77">
        <f>SUM(F87:F152)</f>
        <v>3663431.4579999992</v>
      </c>
      <c r="G153" s="78">
        <f t="shared" si="7"/>
        <v>3.0003552669170756E-2</v>
      </c>
      <c r="H153" s="79">
        <f>SUM(H87:H152)</f>
        <v>109915.95869999999</v>
      </c>
    </row>
    <row r="154" spans="1:11" ht="17">
      <c r="K154" s="80">
        <f>SUM(K2:K152)</f>
        <v>6355596.4592159158</v>
      </c>
    </row>
  </sheetData>
  <phoneticPr fontId="1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1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6337640</vt:lpstr>
      <vt:lpstr>6355596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T191667</cp:lastModifiedBy>
  <dcterms:created xsi:type="dcterms:W3CDTF">2021-11-13T08:52:00Z</dcterms:created>
  <dcterms:modified xsi:type="dcterms:W3CDTF">2022-04-03T09:54:25Z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43630CC24B1B426C9865890890FC5F95</vt:lpwstr>
  </property>
  <property fmtid="{D5CDD505-2E9C-101B-9397-08002B2CF9AE}" pid="3" name="KSOProductBuildVer">
    <vt:lpwstr>2052-11.1.0.10700</vt:lpwstr>
  </property>
</Properties>
</file>