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<sst xmlns="http://schemas.openxmlformats.org/spreadsheetml/2006/main" count="68" uniqueCount="68">
  <si>
    <t>日期</t>
  </si>
  <si>
    <t>车牌</t>
  </si>
  <si>
    <t>编号</t>
  </si>
  <si>
    <t>湿重吨</t>
  </si>
  <si>
    <t>水分</t>
  </si>
  <si>
    <t>干重吨</t>
  </si>
  <si>
    <t>铜平均品位</t>
  </si>
  <si>
    <t>钴平均品位</t>
  </si>
  <si>
    <t>可溶钴品位</t>
  </si>
  <si>
    <t>铜金属量</t>
  </si>
  <si>
    <t>lme铜均价格</t>
  </si>
  <si>
    <t>CU价格系数</t>
  </si>
  <si>
    <t>钴金属量</t>
  </si>
  <si>
    <t>MB价格</t>
  </si>
  <si>
    <t>钴系数</t>
  </si>
  <si>
    <t>铜货值</t>
  </si>
  <si>
    <t>钴货值</t>
  </si>
  <si>
    <t>实付金额</t>
  </si>
  <si>
    <t>备注</t>
  </si>
  <si>
    <t>220202A</t>
  </si>
  <si>
    <t>220219B</t>
  </si>
  <si>
    <t>220215B</t>
  </si>
  <si>
    <t>220217C</t>
  </si>
  <si>
    <t>单价：22.046*8.22*34.69*0.49=3080</t>
  </si>
  <si>
    <t>220205C</t>
  </si>
  <si>
    <t>220202B</t>
  </si>
  <si>
    <t>220220A</t>
  </si>
  <si>
    <t>220214A</t>
  </si>
  <si>
    <t>220217D</t>
  </si>
  <si>
    <t>220207B</t>
  </si>
  <si>
    <t>单价：22.046*4.08*34.69*0.41=1279</t>
  </si>
  <si>
    <t>220203A</t>
  </si>
  <si>
    <t>220201A</t>
  </si>
  <si>
    <t>220202E</t>
  </si>
  <si>
    <t>220217A</t>
  </si>
  <si>
    <t>220218B</t>
  </si>
  <si>
    <t>220202H</t>
  </si>
  <si>
    <t>220215C</t>
  </si>
  <si>
    <t>220218D</t>
  </si>
  <si>
    <t>220217E</t>
  </si>
  <si>
    <t>220213A</t>
  </si>
  <si>
    <t>220217B</t>
  </si>
  <si>
    <t>220219A</t>
  </si>
  <si>
    <t>220206A</t>
  </si>
  <si>
    <t>220203B</t>
  </si>
  <si>
    <t>220208A</t>
  </si>
  <si>
    <t>220205E</t>
  </si>
  <si>
    <t>220216A</t>
  </si>
  <si>
    <t>220205A</t>
  </si>
  <si>
    <t>220210A</t>
  </si>
  <si>
    <t>220205D</t>
  </si>
  <si>
    <t>220215A</t>
  </si>
  <si>
    <t>220218A</t>
  </si>
  <si>
    <t>220202D</t>
  </si>
  <si>
    <t>220202C</t>
  </si>
  <si>
    <t>220218C</t>
  </si>
  <si>
    <t>220202I</t>
  </si>
  <si>
    <t>220206B</t>
  </si>
  <si>
    <t>220207A</t>
  </si>
  <si>
    <t>220206C</t>
  </si>
  <si>
    <t>220202G</t>
  </si>
  <si>
    <t>220209A</t>
  </si>
  <si>
    <t>220205B</t>
  </si>
  <si>
    <t>220208B</t>
  </si>
  <si>
    <t>单价：22.046*2.00*34.69*0.34=520</t>
  </si>
  <si>
    <t>2月降价前货款</t>
  </si>
  <si>
    <t>220202F</t>
  </si>
  <si>
    <t>放弃</t>
  </si>
</sst>
</file>

<file path=xl/styles.xml><?xml version="1.0" encoding="utf-8"?>
<styleSheet xmlns="http://schemas.openxmlformats.org/spreadsheetml/2006/main">
  <numFmts count="10"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#,##0.0_ "/>
    <numFmt numFmtId="178" formatCode="0.0_ "/>
    <numFmt numFmtId="179" formatCode="_ * #,##0.0_ ;_ * \-#,##0.0_ ;_ * &quot;-&quot;??_ ;_ @_ "/>
    <numFmt numFmtId="180" formatCode="0.00_);\(0.00\)"/>
    <numFmt numFmtId="181" formatCode="\$#,##0.00;\-\$#,##0.00"/>
  </numFmts>
  <fonts count="3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indexed="8"/>
      <name val="等线"/>
      <charset val="134"/>
    </font>
    <font>
      <b/>
      <sz val="14"/>
      <name val="等线"/>
      <charset val="134"/>
    </font>
    <font>
      <sz val="14"/>
      <name val="等线"/>
      <charset val="134"/>
    </font>
    <font>
      <sz val="14"/>
      <color indexed="8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4"/>
      <color theme="1"/>
      <name val="等线"/>
      <charset val="134"/>
    </font>
    <font>
      <sz val="14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FF0000"/>
      <name val="等线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31" fillId="19" borderId="4" applyNumberFormat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3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14" fontId="4" fillId="0" borderId="1" xfId="49" applyNumberFormat="1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7" fontId="4" fillId="0" borderId="1" xfId="49" applyNumberFormat="1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 shrinkToFit="1"/>
    </xf>
    <xf numFmtId="177" fontId="7" fillId="2" borderId="1" xfId="8" applyNumberFormat="1" applyFont="1" applyFill="1" applyBorder="1" applyAlignment="1">
      <alignment horizontal="center" vertical="center" shrinkToFit="1"/>
    </xf>
    <xf numFmtId="10" fontId="6" fillId="2" borderId="1" xfId="49" applyNumberFormat="1" applyFont="1" applyFill="1" applyBorder="1" applyAlignment="1">
      <alignment horizontal="center" vertical="center" shrinkToFit="1"/>
    </xf>
    <xf numFmtId="10" fontId="7" fillId="2" borderId="1" xfId="49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10" fontId="6" fillId="0" borderId="1" xfId="0" applyNumberFormat="1" applyFont="1" applyFill="1" applyBorder="1" applyAlignment="1">
      <alignment horizontal="center" vertical="center" shrinkToFit="1"/>
    </xf>
    <xf numFmtId="177" fontId="7" fillId="0" borderId="1" xfId="8" applyNumberFormat="1" applyFont="1" applyFill="1" applyBorder="1" applyAlignment="1">
      <alignment horizontal="center" vertical="center" shrinkToFit="1"/>
    </xf>
    <xf numFmtId="10" fontId="6" fillId="0" borderId="1" xfId="49" applyNumberFormat="1" applyFont="1" applyFill="1" applyBorder="1" applyAlignment="1">
      <alignment horizontal="center" vertical="center" shrinkToFit="1"/>
    </xf>
    <xf numFmtId="10" fontId="7" fillId="0" borderId="1" xfId="49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78" fontId="6" fillId="0" borderId="1" xfId="8" applyNumberFormat="1" applyFont="1" applyFill="1" applyBorder="1" applyAlignment="1" applyProtection="1">
      <alignment horizontal="center" vertical="center" shrinkToFit="1"/>
    </xf>
    <xf numFmtId="178" fontId="7" fillId="0" borderId="1" xfId="8" applyNumberFormat="1" applyFont="1" applyFill="1" applyBorder="1" applyAlignment="1" applyProtection="1">
      <alignment horizontal="center" vertical="center" shrinkToFit="1"/>
    </xf>
    <xf numFmtId="14" fontId="6" fillId="0" borderId="1" xfId="0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7" fontId="2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 shrinkToFit="1"/>
    </xf>
    <xf numFmtId="58" fontId="6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vertical="center"/>
    </xf>
    <xf numFmtId="179" fontId="4" fillId="0" borderId="1" xfId="8" applyNumberFormat="1" applyFont="1" applyFill="1" applyBorder="1" applyAlignment="1">
      <alignment vertical="center" shrinkToFit="1"/>
    </xf>
    <xf numFmtId="180" fontId="4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Fill="1" applyBorder="1" applyAlignment="1">
      <alignment horizontal="center" vertical="center" wrapText="1"/>
    </xf>
    <xf numFmtId="43" fontId="6" fillId="2" borderId="1" xfId="8" applyFont="1" applyFill="1" applyBorder="1" applyAlignment="1">
      <alignment horizontal="center" vertical="center"/>
    </xf>
    <xf numFmtId="179" fontId="7" fillId="2" borderId="1" xfId="8" applyNumberFormat="1" applyFont="1" applyFill="1" applyBorder="1" applyAlignment="1">
      <alignment vertical="center" shrinkToFit="1"/>
    </xf>
    <xf numFmtId="0" fontId="7" fillId="2" borderId="1" xfId="49" applyFont="1" applyFill="1" applyBorder="1" applyAlignment="1">
      <alignment horizontal="center" vertical="center" shrinkToFit="1"/>
    </xf>
    <xf numFmtId="180" fontId="7" fillId="2" borderId="1" xfId="49" applyNumberFormat="1" applyFont="1" applyFill="1" applyBorder="1" applyAlignment="1">
      <alignment horizontal="center" vertical="center" shrinkToFit="1"/>
    </xf>
    <xf numFmtId="176" fontId="7" fillId="2" borderId="1" xfId="8" applyNumberFormat="1" applyFont="1" applyFill="1" applyBorder="1" applyAlignment="1">
      <alignment horizontal="center" vertical="center" shrinkToFit="1"/>
    </xf>
    <xf numFmtId="180" fontId="7" fillId="0" borderId="1" xfId="49" applyNumberFormat="1" applyFont="1" applyFill="1" applyBorder="1" applyAlignment="1">
      <alignment horizontal="center" vertical="center" shrinkToFit="1"/>
    </xf>
    <xf numFmtId="176" fontId="8" fillId="0" borderId="1" xfId="0" applyNumberFormat="1" applyFont="1" applyFill="1" applyBorder="1" applyAlignment="1">
      <alignment vertical="center"/>
    </xf>
    <xf numFmtId="178" fontId="7" fillId="0" borderId="1" xfId="8" applyNumberFormat="1" applyFont="1" applyFill="1" applyBorder="1" applyAlignment="1">
      <alignment horizontal="center" vertical="center" shrinkToFit="1"/>
    </xf>
    <xf numFmtId="43" fontId="6" fillId="0" borderId="1" xfId="8" applyFont="1" applyFill="1" applyBorder="1" applyAlignment="1">
      <alignment horizontal="center" vertical="center"/>
    </xf>
    <xf numFmtId="179" fontId="7" fillId="0" borderId="1" xfId="8" applyNumberFormat="1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shrinkToFit="1"/>
    </xf>
    <xf numFmtId="176" fontId="7" fillId="0" borderId="1" xfId="8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Fill="1" applyBorder="1" applyAlignment="1">
      <alignment vertical="center"/>
    </xf>
    <xf numFmtId="176" fontId="10" fillId="0" borderId="1" xfId="0" applyNumberFormat="1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81" fontId="7" fillId="0" borderId="1" xfId="8" applyNumberFormat="1" applyFont="1" applyFill="1" applyBorder="1" applyAlignment="1">
      <alignment horizontal="center" vertical="center" shrinkToFit="1"/>
    </xf>
    <xf numFmtId="181" fontId="4" fillId="0" borderId="1" xfId="8" applyNumberFormat="1" applyFont="1" applyFill="1" applyBorder="1" applyAlignment="1">
      <alignment horizontal="center" vertical="center" shrinkToFit="1"/>
    </xf>
    <xf numFmtId="181" fontId="7" fillId="2" borderId="1" xfId="8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vertical="center"/>
    </xf>
    <xf numFmtId="181" fontId="4" fillId="2" borderId="1" xfId="8" applyNumberFormat="1" applyFont="1" applyFill="1" applyBorder="1" applyAlignment="1">
      <alignment horizontal="center" vertical="center" shrinkToFit="1"/>
    </xf>
    <xf numFmtId="0" fontId="12" fillId="0" borderId="1" xfId="0" applyFont="1" applyFill="1" applyBorder="1" applyAlignment="1">
      <alignment vertical="center"/>
    </xf>
    <xf numFmtId="181" fontId="13" fillId="2" borderId="1" xfId="8" applyNumberFormat="1" applyFont="1" applyFill="1" applyBorder="1" applyAlignment="1">
      <alignment horizontal="center" vertical="center" shrinkToFit="1"/>
    </xf>
    <xf numFmtId="0" fontId="2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"/>
  <sheetViews>
    <sheetView tabSelected="1" workbookViewId="0">
      <selection activeCell="S19" sqref="S19"/>
    </sheetView>
  </sheetViews>
  <sheetFormatPr defaultColWidth="9" defaultRowHeight="13.5"/>
  <cols>
    <col min="1" max="1" width="13.625" style="2" customWidth="1"/>
    <col min="2" max="2" width="7.125" style="2" customWidth="1"/>
    <col min="3" max="3" width="11.875" style="4" customWidth="1"/>
    <col min="4" max="4" width="8.5" style="2" customWidth="1"/>
    <col min="5" max="5" width="9" style="2" customWidth="1"/>
    <col min="6" max="6" width="14.125" style="5" customWidth="1"/>
    <col min="7" max="7" width="10.375" style="4" customWidth="1"/>
    <col min="8" max="8" width="10.375" style="2" customWidth="1"/>
    <col min="9" max="9" width="17.625" style="2" customWidth="1"/>
    <col min="10" max="10" width="10.375" style="2" customWidth="1"/>
    <col min="11" max="11" width="10.75" style="2" customWidth="1"/>
    <col min="12" max="12" width="8.75" style="2" customWidth="1"/>
    <col min="13" max="13" width="12.25" style="5" customWidth="1"/>
    <col min="14" max="14" width="7.75" style="2" customWidth="1"/>
    <col min="15" max="15" width="8" style="2" customWidth="1"/>
    <col min="16" max="16" width="10.875" style="6" customWidth="1"/>
    <col min="17" max="17" width="18.875" style="2" customWidth="1"/>
    <col min="18" max="18" width="18.125" style="2" customWidth="1"/>
    <col min="19" max="19" width="5.625" style="2" customWidth="1"/>
    <col min="20" max="16384" width="9" style="2"/>
  </cols>
  <sheetData>
    <row r="1" s="1" customFormat="1" ht="36" customHeight="1" spans="1:19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10" t="s">
        <v>5</v>
      </c>
      <c r="G1" s="11" t="s">
        <v>6</v>
      </c>
      <c r="H1" s="8" t="s">
        <v>7</v>
      </c>
      <c r="I1" s="8" t="s">
        <v>8</v>
      </c>
      <c r="J1" s="8" t="s">
        <v>9</v>
      </c>
      <c r="K1" s="39" t="s">
        <v>10</v>
      </c>
      <c r="L1" s="8" t="s">
        <v>11</v>
      </c>
      <c r="M1" s="10" t="s">
        <v>12</v>
      </c>
      <c r="N1" s="40" t="s">
        <v>13</v>
      </c>
      <c r="O1" s="40" t="s">
        <v>14</v>
      </c>
      <c r="P1" s="41" t="s">
        <v>15</v>
      </c>
      <c r="Q1" s="8" t="s">
        <v>16</v>
      </c>
      <c r="R1" s="57" t="s">
        <v>17</v>
      </c>
      <c r="S1" s="58" t="s">
        <v>18</v>
      </c>
    </row>
    <row r="2" s="2" customFormat="1" ht="18.75" customHeight="1" spans="1:19">
      <c r="A2" s="12">
        <v>44594</v>
      </c>
      <c r="B2" s="13">
        <v>4237</v>
      </c>
      <c r="C2" s="14" t="s">
        <v>19</v>
      </c>
      <c r="D2" s="13">
        <v>45060</v>
      </c>
      <c r="E2" s="15">
        <v>0.122</v>
      </c>
      <c r="F2" s="16">
        <f>D2*(1-E2)</f>
        <v>39562.68</v>
      </c>
      <c r="G2" s="17">
        <v>0.058</v>
      </c>
      <c r="H2" s="18">
        <v>0</v>
      </c>
      <c r="I2" s="18">
        <v>0.096</v>
      </c>
      <c r="J2" s="42">
        <v>0</v>
      </c>
      <c r="K2" s="43">
        <v>0</v>
      </c>
      <c r="L2" s="44">
        <v>0</v>
      </c>
      <c r="M2" s="16">
        <f>F2*I2</f>
        <v>3798.01728</v>
      </c>
      <c r="N2" s="45">
        <v>34.69</v>
      </c>
      <c r="O2" s="45">
        <v>0.49</v>
      </c>
      <c r="P2" s="46">
        <f>F2*30/1000</f>
        <v>1186.8804</v>
      </c>
      <c r="Q2" s="59">
        <f>F2*3080/1000</f>
        <v>121853.0544</v>
      </c>
      <c r="R2" s="59">
        <f>P2+Q2</f>
        <v>123039.9348</v>
      </c>
      <c r="S2" s="13"/>
    </row>
    <row r="3" s="2" customFormat="1" ht="18.75" customHeight="1" spans="1:19">
      <c r="A3" s="12">
        <v>44611</v>
      </c>
      <c r="B3" s="13">
        <v>2619</v>
      </c>
      <c r="C3" s="14" t="s">
        <v>20</v>
      </c>
      <c r="D3" s="19">
        <v>24240</v>
      </c>
      <c r="E3" s="20">
        <v>0.137</v>
      </c>
      <c r="F3" s="21">
        <f>D3*(1-E3)</f>
        <v>20919.12</v>
      </c>
      <c r="G3" s="22">
        <v>0</v>
      </c>
      <c r="H3" s="23">
        <v>0</v>
      </c>
      <c r="I3" s="23">
        <v>0.078</v>
      </c>
      <c r="J3" s="42">
        <v>0</v>
      </c>
      <c r="K3" s="43">
        <v>0</v>
      </c>
      <c r="L3" s="44">
        <v>0</v>
      </c>
      <c r="M3" s="16">
        <f>F3*I3</f>
        <v>1631.69136</v>
      </c>
      <c r="N3" s="45">
        <v>34.69</v>
      </c>
      <c r="O3" s="45">
        <v>0.49</v>
      </c>
      <c r="P3" s="46">
        <v>0</v>
      </c>
      <c r="Q3" s="59">
        <f>F3*3080/1000</f>
        <v>64430.8896</v>
      </c>
      <c r="R3" s="59">
        <f>P3+Q3</f>
        <v>64430.8896</v>
      </c>
      <c r="S3" s="13"/>
    </row>
    <row r="4" s="2" customFormat="1" ht="18.75" customHeight="1" spans="1:19">
      <c r="A4" s="12">
        <v>44607</v>
      </c>
      <c r="B4" s="13">
        <v>4608</v>
      </c>
      <c r="C4" s="14" t="s">
        <v>21</v>
      </c>
      <c r="D4" s="13">
        <v>13680</v>
      </c>
      <c r="E4" s="15">
        <v>0.225</v>
      </c>
      <c r="F4" s="16">
        <f>D4*(1-E4)</f>
        <v>10602</v>
      </c>
      <c r="G4" s="17">
        <v>0</v>
      </c>
      <c r="H4" s="18">
        <v>0</v>
      </c>
      <c r="I4" s="18">
        <v>0.059</v>
      </c>
      <c r="J4" s="42">
        <f>F4*G4</f>
        <v>0</v>
      </c>
      <c r="K4" s="43">
        <v>0</v>
      </c>
      <c r="L4" s="44">
        <v>0</v>
      </c>
      <c r="M4" s="16">
        <f>F4*I4</f>
        <v>625.518</v>
      </c>
      <c r="N4" s="47">
        <v>34.69</v>
      </c>
      <c r="O4" s="45">
        <v>0.49</v>
      </c>
      <c r="P4" s="46">
        <f>F4*G4*K4*L4/100</f>
        <v>0</v>
      </c>
      <c r="Q4" s="59">
        <f>F4*3080/1000</f>
        <v>32654.16</v>
      </c>
      <c r="R4" s="59">
        <f>P4+Q4</f>
        <v>32654.16</v>
      </c>
      <c r="S4" s="13"/>
    </row>
    <row r="5" s="2" customFormat="1" ht="18.75" customHeight="1" spans="1:19">
      <c r="A5" s="12">
        <v>44609</v>
      </c>
      <c r="B5" s="13">
        <v>6804</v>
      </c>
      <c r="C5" s="14" t="s">
        <v>22</v>
      </c>
      <c r="D5" s="13">
        <v>11280</v>
      </c>
      <c r="E5" s="15">
        <v>0.22</v>
      </c>
      <c r="F5" s="16">
        <f>D5*(1-E5)</f>
        <v>8798.4</v>
      </c>
      <c r="G5" s="17">
        <v>0</v>
      </c>
      <c r="H5" s="18">
        <v>0</v>
      </c>
      <c r="I5" s="18">
        <v>0.058</v>
      </c>
      <c r="J5" s="42">
        <f>F5*G5</f>
        <v>0</v>
      </c>
      <c r="K5" s="43">
        <v>0</v>
      </c>
      <c r="L5" s="44">
        <v>0</v>
      </c>
      <c r="M5" s="16">
        <f>F5*I5</f>
        <v>510.3072</v>
      </c>
      <c r="N5" s="47">
        <v>34.69</v>
      </c>
      <c r="O5" s="45">
        <v>0.49</v>
      </c>
      <c r="P5" s="46">
        <f>F5*G5*K5*L5/100</f>
        <v>0</v>
      </c>
      <c r="Q5" s="59">
        <f>F5*3080/1000</f>
        <v>27099.072</v>
      </c>
      <c r="R5" s="59">
        <f>P5+Q5</f>
        <v>27099.072</v>
      </c>
      <c r="S5" s="13"/>
    </row>
    <row r="6" s="2" customFormat="1" ht="18.75" customHeight="1" spans="1:19">
      <c r="A6" s="24"/>
      <c r="B6" s="24"/>
      <c r="C6" s="25"/>
      <c r="D6" s="24"/>
      <c r="E6" s="26"/>
      <c r="F6" s="16">
        <f>SUM(F2:F5)</f>
        <v>79882.2</v>
      </c>
      <c r="G6" s="27"/>
      <c r="H6" s="26"/>
      <c r="I6" s="18">
        <f>M6/F6</f>
        <v>0.0821901980666531</v>
      </c>
      <c r="J6" s="26"/>
      <c r="K6" s="26"/>
      <c r="L6" s="26"/>
      <c r="M6" s="16">
        <f>SUM(M2:M5)</f>
        <v>6565.53384</v>
      </c>
      <c r="N6" s="26"/>
      <c r="O6" s="26"/>
      <c r="P6" s="48"/>
      <c r="Q6" s="26"/>
      <c r="R6" s="60">
        <f>SUM(R2:R5)</f>
        <v>247224.0564</v>
      </c>
      <c r="S6" s="24"/>
    </row>
    <row r="7" s="2" customFormat="1" ht="18" spans="1:19">
      <c r="A7" s="24"/>
      <c r="B7" s="24"/>
      <c r="C7" s="25"/>
      <c r="D7" s="24"/>
      <c r="E7" s="26"/>
      <c r="F7" s="21" t="s">
        <v>23</v>
      </c>
      <c r="G7" s="28"/>
      <c r="H7" s="29"/>
      <c r="I7" s="29"/>
      <c r="J7" s="49"/>
      <c r="K7" s="49"/>
      <c r="L7" s="29"/>
      <c r="M7" s="21"/>
      <c r="N7" s="26"/>
      <c r="O7" s="26"/>
      <c r="P7" s="48"/>
      <c r="Q7" s="26"/>
      <c r="R7" s="26"/>
      <c r="S7" s="24"/>
    </row>
    <row r="8" s="2" customFormat="1" spans="3:16">
      <c r="C8" s="4"/>
      <c r="F8" s="5"/>
      <c r="G8" s="4"/>
      <c r="M8" s="5"/>
      <c r="P8" s="6"/>
    </row>
    <row r="9" s="2" customFormat="1" spans="3:16">
      <c r="C9" s="4"/>
      <c r="F9" s="5"/>
      <c r="G9" s="4"/>
      <c r="M9" s="5"/>
      <c r="P9" s="6"/>
    </row>
    <row r="10" s="2" customFormat="1" ht="18.75" customHeight="1" spans="1:19">
      <c r="A10" s="12">
        <v>44597</v>
      </c>
      <c r="B10" s="13">
        <v>2971</v>
      </c>
      <c r="C10" s="14" t="s">
        <v>24</v>
      </c>
      <c r="D10" s="13">
        <v>74140</v>
      </c>
      <c r="E10" s="15">
        <v>0.145</v>
      </c>
      <c r="F10" s="16">
        <f t="shared" ref="F10:F15" si="0">D10*(1-E10)</f>
        <v>63389.7</v>
      </c>
      <c r="G10" s="17">
        <v>0.021</v>
      </c>
      <c r="H10" s="18">
        <v>0</v>
      </c>
      <c r="I10" s="18">
        <v>0.045</v>
      </c>
      <c r="J10" s="42">
        <v>0</v>
      </c>
      <c r="K10" s="43">
        <v>0</v>
      </c>
      <c r="L10" s="44">
        <v>0</v>
      </c>
      <c r="M10" s="16">
        <f t="shared" ref="M10:M15" si="1">F10*I10</f>
        <v>2852.5365</v>
      </c>
      <c r="N10" s="45">
        <v>34.69</v>
      </c>
      <c r="O10" s="45">
        <v>0.41</v>
      </c>
      <c r="P10" s="46">
        <f>F10*15/1000</f>
        <v>950.8455</v>
      </c>
      <c r="Q10" s="59">
        <f t="shared" ref="Q10:Q15" si="2">F10*1279/1000</f>
        <v>81075.4263</v>
      </c>
      <c r="R10" s="61">
        <f t="shared" ref="R10:R15" si="3">Q10+P10</f>
        <v>82026.2718</v>
      </c>
      <c r="S10" s="62"/>
    </row>
    <row r="11" s="2" customFormat="1" ht="18.75" customHeight="1" spans="1:19">
      <c r="A11" s="30">
        <v>44594</v>
      </c>
      <c r="B11" s="19">
        <v>5375</v>
      </c>
      <c r="C11" s="14" t="s">
        <v>25</v>
      </c>
      <c r="D11" s="19">
        <v>59520</v>
      </c>
      <c r="E11" s="20">
        <v>0.112</v>
      </c>
      <c r="F11" s="16">
        <f t="shared" si="0"/>
        <v>52853.76</v>
      </c>
      <c r="G11" s="22">
        <v>0.039</v>
      </c>
      <c r="H11" s="23">
        <v>0</v>
      </c>
      <c r="I11" s="23">
        <v>0.047</v>
      </c>
      <c r="J11" s="50">
        <v>0</v>
      </c>
      <c r="K11" s="51">
        <v>0</v>
      </c>
      <c r="L11" s="52">
        <v>0</v>
      </c>
      <c r="M11" s="16">
        <f t="shared" si="1"/>
        <v>2484.12672</v>
      </c>
      <c r="N11" s="47">
        <v>34.69</v>
      </c>
      <c r="O11" s="45">
        <v>0.41</v>
      </c>
      <c r="P11" s="53">
        <f>F11*20/1000</f>
        <v>1057.0752</v>
      </c>
      <c r="Q11" s="59">
        <f t="shared" si="2"/>
        <v>67599.95904</v>
      </c>
      <c r="R11" s="59">
        <f>P11+Q11</f>
        <v>68657.03424</v>
      </c>
      <c r="S11" s="19"/>
    </row>
    <row r="12" s="2" customFormat="1" ht="18.75" customHeight="1" spans="1:19">
      <c r="A12" s="12">
        <v>44612</v>
      </c>
      <c r="B12" s="13">
        <v>2971</v>
      </c>
      <c r="C12" s="14" t="s">
        <v>26</v>
      </c>
      <c r="D12" s="19">
        <v>71300</v>
      </c>
      <c r="E12" s="20">
        <v>0.15</v>
      </c>
      <c r="F12" s="21">
        <f t="shared" si="0"/>
        <v>60605</v>
      </c>
      <c r="G12" s="22">
        <v>0.033</v>
      </c>
      <c r="H12" s="23">
        <v>0</v>
      </c>
      <c r="I12" s="23">
        <v>0.043</v>
      </c>
      <c r="J12" s="42">
        <v>0</v>
      </c>
      <c r="K12" s="43">
        <v>0</v>
      </c>
      <c r="L12" s="44">
        <v>0</v>
      </c>
      <c r="M12" s="16">
        <f t="shared" si="1"/>
        <v>2606.015</v>
      </c>
      <c r="N12" s="45">
        <v>34.69</v>
      </c>
      <c r="O12" s="45">
        <v>0.41</v>
      </c>
      <c r="P12" s="46">
        <f>F12*20/1000</f>
        <v>1212.1</v>
      </c>
      <c r="Q12" s="59">
        <f t="shared" si="2"/>
        <v>77513.795</v>
      </c>
      <c r="R12" s="61">
        <f t="shared" si="3"/>
        <v>78725.895</v>
      </c>
      <c r="S12" s="62"/>
    </row>
    <row r="13" s="2" customFormat="1" ht="18.75" customHeight="1" spans="1:19">
      <c r="A13" s="12">
        <v>44606</v>
      </c>
      <c r="B13" s="13">
        <v>5795</v>
      </c>
      <c r="C13" s="14" t="s">
        <v>27</v>
      </c>
      <c r="D13" s="13">
        <v>71360</v>
      </c>
      <c r="E13" s="15">
        <v>0.19</v>
      </c>
      <c r="F13" s="16">
        <f t="shared" si="0"/>
        <v>57801.6</v>
      </c>
      <c r="G13" s="17">
        <v>0</v>
      </c>
      <c r="H13" s="18">
        <v>0</v>
      </c>
      <c r="I13" s="18">
        <v>0.042</v>
      </c>
      <c r="J13" s="42">
        <v>0</v>
      </c>
      <c r="K13" s="43">
        <v>0</v>
      </c>
      <c r="L13" s="44">
        <v>0</v>
      </c>
      <c r="M13" s="16">
        <f t="shared" si="1"/>
        <v>2427.6672</v>
      </c>
      <c r="N13" s="47">
        <v>34.69</v>
      </c>
      <c r="O13" s="45">
        <v>0.41</v>
      </c>
      <c r="P13" s="46">
        <v>0</v>
      </c>
      <c r="Q13" s="59">
        <f t="shared" si="2"/>
        <v>73928.2464</v>
      </c>
      <c r="R13" s="61">
        <f t="shared" si="3"/>
        <v>73928.2464</v>
      </c>
      <c r="S13" s="13"/>
    </row>
    <row r="14" s="2" customFormat="1" ht="18.75" customHeight="1" spans="1:19">
      <c r="A14" s="12">
        <v>44609</v>
      </c>
      <c r="B14" s="13"/>
      <c r="C14" s="14" t="s">
        <v>28</v>
      </c>
      <c r="D14" s="13">
        <v>71660</v>
      </c>
      <c r="E14" s="15">
        <v>0.127</v>
      </c>
      <c r="F14" s="16">
        <f t="shared" si="0"/>
        <v>62559.18</v>
      </c>
      <c r="G14" s="17">
        <v>0.02</v>
      </c>
      <c r="H14" s="18">
        <v>0</v>
      </c>
      <c r="I14" s="18">
        <v>0.035</v>
      </c>
      <c r="J14" s="42">
        <v>0</v>
      </c>
      <c r="K14" s="43">
        <v>0</v>
      </c>
      <c r="L14" s="44">
        <v>0</v>
      </c>
      <c r="M14" s="16">
        <f t="shared" si="1"/>
        <v>2189.5713</v>
      </c>
      <c r="N14" s="45">
        <v>34.69</v>
      </c>
      <c r="O14" s="45">
        <v>0.41</v>
      </c>
      <c r="P14" s="46">
        <f>F14*15/1000</f>
        <v>938.3877</v>
      </c>
      <c r="Q14" s="59">
        <f t="shared" si="2"/>
        <v>80013.19122</v>
      </c>
      <c r="R14" s="61">
        <f t="shared" si="3"/>
        <v>80951.57892</v>
      </c>
      <c r="S14" s="31"/>
    </row>
    <row r="15" s="2" customFormat="1" ht="18" spans="1:19">
      <c r="A15" s="12">
        <v>44599</v>
      </c>
      <c r="B15" s="13"/>
      <c r="C15" s="14" t="s">
        <v>29</v>
      </c>
      <c r="D15" s="13">
        <v>72120</v>
      </c>
      <c r="E15" s="15">
        <v>0.129</v>
      </c>
      <c r="F15" s="16">
        <f t="shared" si="0"/>
        <v>62816.52</v>
      </c>
      <c r="G15" s="17">
        <v>0</v>
      </c>
      <c r="H15" s="18">
        <v>0</v>
      </c>
      <c r="I15" s="18">
        <v>0.034</v>
      </c>
      <c r="J15" s="42">
        <v>0</v>
      </c>
      <c r="K15" s="43">
        <v>0</v>
      </c>
      <c r="L15" s="44">
        <v>0</v>
      </c>
      <c r="M15" s="16">
        <f t="shared" si="1"/>
        <v>2135.76168</v>
      </c>
      <c r="N15" s="47">
        <v>34.69</v>
      </c>
      <c r="O15" s="45">
        <v>0.41</v>
      </c>
      <c r="P15" s="46">
        <v>0</v>
      </c>
      <c r="Q15" s="59">
        <f t="shared" si="2"/>
        <v>80342.32908</v>
      </c>
      <c r="R15" s="61">
        <f t="shared" si="3"/>
        <v>80342.32908</v>
      </c>
      <c r="S15" s="31"/>
    </row>
    <row r="16" s="3" customFormat="1" ht="18.75" spans="1:19">
      <c r="A16" s="31"/>
      <c r="B16" s="31"/>
      <c r="C16" s="32"/>
      <c r="D16" s="31"/>
      <c r="E16" s="31"/>
      <c r="F16" s="16">
        <f>SUM(F10:F15)</f>
        <v>360025.76</v>
      </c>
      <c r="G16" s="32"/>
      <c r="H16" s="31"/>
      <c r="I16" s="18">
        <f>M16/F16</f>
        <v>0.04081840810502</v>
      </c>
      <c r="J16" s="31"/>
      <c r="K16" s="31"/>
      <c r="L16" s="31"/>
      <c r="M16" s="54">
        <f>SUM(M10:M15)</f>
        <v>14695.6784</v>
      </c>
      <c r="N16" s="31"/>
      <c r="O16" s="31"/>
      <c r="P16" s="55"/>
      <c r="Q16" s="31"/>
      <c r="R16" s="63">
        <f>SUM(R10:R15)</f>
        <v>464631.35544</v>
      </c>
      <c r="S16" s="31"/>
    </row>
    <row r="17" s="2" customFormat="1" ht="18" spans="1:19">
      <c r="A17" s="26"/>
      <c r="B17" s="26"/>
      <c r="C17" s="27"/>
      <c r="D17" s="26"/>
      <c r="E17" s="26"/>
      <c r="F17" s="21" t="s">
        <v>30</v>
      </c>
      <c r="G17" s="28"/>
      <c r="H17" s="29"/>
      <c r="I17" s="29"/>
      <c r="J17" s="49"/>
      <c r="K17" s="49"/>
      <c r="L17" s="29"/>
      <c r="M17" s="21"/>
      <c r="N17" s="26"/>
      <c r="O17" s="26"/>
      <c r="P17" s="48"/>
      <c r="Q17" s="26"/>
      <c r="R17" s="26"/>
      <c r="S17" s="26"/>
    </row>
    <row r="18" s="2" customFormat="1" spans="3:16">
      <c r="C18" s="4"/>
      <c r="F18" s="5"/>
      <c r="G18" s="4"/>
      <c r="M18" s="5"/>
      <c r="P18" s="6"/>
    </row>
    <row r="19" s="2" customFormat="1" ht="18.75" spans="3:16">
      <c r="C19" s="4"/>
      <c r="F19" s="33"/>
      <c r="G19" s="34"/>
      <c r="H19" s="35"/>
      <c r="I19" s="35"/>
      <c r="J19" s="35"/>
      <c r="K19" s="35"/>
      <c r="L19" s="35"/>
      <c r="M19" s="33"/>
      <c r="P19" s="6"/>
    </row>
    <row r="20" s="2" customFormat="1" ht="18.75" customHeight="1" spans="1:19">
      <c r="A20" s="30">
        <v>44595</v>
      </c>
      <c r="B20" s="19">
        <v>5367</v>
      </c>
      <c r="C20" s="14" t="s">
        <v>31</v>
      </c>
      <c r="D20" s="19">
        <v>50080</v>
      </c>
      <c r="E20" s="20">
        <v>0.17</v>
      </c>
      <c r="F20" s="16">
        <f t="shared" ref="F20:F52" si="4">D20*(1-E20)</f>
        <v>41566.4</v>
      </c>
      <c r="G20" s="22">
        <v>0</v>
      </c>
      <c r="H20" s="23">
        <v>0</v>
      </c>
      <c r="I20" s="23">
        <v>0.034</v>
      </c>
      <c r="J20" s="50">
        <v>0</v>
      </c>
      <c r="K20" s="51">
        <v>0</v>
      </c>
      <c r="L20" s="52">
        <v>0</v>
      </c>
      <c r="M20" s="16">
        <f t="shared" ref="M20:M52" si="5">F20*I20</f>
        <v>1413.2576</v>
      </c>
      <c r="N20" s="45">
        <v>34.69</v>
      </c>
      <c r="O20" s="45">
        <v>0.34</v>
      </c>
      <c r="P20" s="53">
        <v>0</v>
      </c>
      <c r="Q20" s="59">
        <f t="shared" ref="Q20:Q52" si="6">F20*520/1000</f>
        <v>21614.528</v>
      </c>
      <c r="R20" s="61">
        <f t="shared" ref="R20:R52" si="7">Q20+P20</f>
        <v>21614.528</v>
      </c>
      <c r="S20" s="19"/>
    </row>
    <row r="21" s="2" customFormat="1" ht="18.75" customHeight="1" spans="1:19">
      <c r="A21" s="12">
        <v>44593</v>
      </c>
      <c r="B21" s="13"/>
      <c r="C21" s="14" t="s">
        <v>32</v>
      </c>
      <c r="D21" s="13">
        <v>72440</v>
      </c>
      <c r="E21" s="15">
        <v>0.141</v>
      </c>
      <c r="F21" s="16">
        <f t="shared" si="4"/>
        <v>62225.96</v>
      </c>
      <c r="G21" s="17">
        <v>0.02</v>
      </c>
      <c r="H21" s="18">
        <v>0</v>
      </c>
      <c r="I21" s="18">
        <v>0.033</v>
      </c>
      <c r="J21" s="42">
        <v>0</v>
      </c>
      <c r="K21" s="43">
        <v>0</v>
      </c>
      <c r="L21" s="44">
        <v>0</v>
      </c>
      <c r="M21" s="16">
        <f t="shared" si="5"/>
        <v>2053.45668</v>
      </c>
      <c r="N21" s="45">
        <v>34.69</v>
      </c>
      <c r="O21" s="45">
        <v>0.34</v>
      </c>
      <c r="P21" s="46">
        <f>F21*15/1000</f>
        <v>933.3894</v>
      </c>
      <c r="Q21" s="59">
        <f t="shared" si="6"/>
        <v>32357.4992</v>
      </c>
      <c r="R21" s="61">
        <f t="shared" si="7"/>
        <v>33290.8886</v>
      </c>
      <c r="S21" s="62"/>
    </row>
    <row r="22" s="2" customFormat="1" ht="18.75" customHeight="1" spans="1:19">
      <c r="A22" s="30">
        <v>44594</v>
      </c>
      <c r="B22" s="19">
        <v>9682</v>
      </c>
      <c r="C22" s="14" t="s">
        <v>33</v>
      </c>
      <c r="D22" s="19">
        <v>74120</v>
      </c>
      <c r="E22" s="20">
        <v>0.088</v>
      </c>
      <c r="F22" s="21">
        <f t="shared" si="4"/>
        <v>67597.44</v>
      </c>
      <c r="G22" s="22">
        <v>0</v>
      </c>
      <c r="H22" s="23">
        <v>0</v>
      </c>
      <c r="I22" s="23">
        <v>0.017</v>
      </c>
      <c r="J22" s="50">
        <v>0</v>
      </c>
      <c r="K22" s="51">
        <v>0</v>
      </c>
      <c r="L22" s="52">
        <v>0</v>
      </c>
      <c r="M22" s="16">
        <f t="shared" si="5"/>
        <v>1149.15648</v>
      </c>
      <c r="N22" s="47">
        <v>34.69</v>
      </c>
      <c r="O22" s="45">
        <v>0.34</v>
      </c>
      <c r="P22" s="53">
        <v>0</v>
      </c>
      <c r="Q22" s="59">
        <f t="shared" si="6"/>
        <v>35150.6688</v>
      </c>
      <c r="R22" s="61">
        <f t="shared" si="7"/>
        <v>35150.6688</v>
      </c>
      <c r="S22" s="19"/>
    </row>
    <row r="23" s="2" customFormat="1" ht="18.75" customHeight="1" spans="1:19">
      <c r="A23" s="12">
        <v>44609</v>
      </c>
      <c r="B23" s="13">
        <v>6188</v>
      </c>
      <c r="C23" s="14" t="s">
        <v>34</v>
      </c>
      <c r="D23" s="19">
        <v>77780</v>
      </c>
      <c r="E23" s="20">
        <v>0.16</v>
      </c>
      <c r="F23" s="21">
        <f t="shared" si="4"/>
        <v>65335.2</v>
      </c>
      <c r="G23" s="22">
        <v>0</v>
      </c>
      <c r="H23" s="23">
        <v>0</v>
      </c>
      <c r="I23" s="23">
        <v>0.017</v>
      </c>
      <c r="J23" s="42">
        <f>F23*G23</f>
        <v>0</v>
      </c>
      <c r="K23" s="43">
        <v>0</v>
      </c>
      <c r="L23" s="44">
        <v>0</v>
      </c>
      <c r="M23" s="16">
        <f t="shared" si="5"/>
        <v>1110.6984</v>
      </c>
      <c r="N23" s="47">
        <v>34.69</v>
      </c>
      <c r="O23" s="45">
        <v>0.34</v>
      </c>
      <c r="P23" s="46">
        <f>F23*G23*K23*L23/100</f>
        <v>0</v>
      </c>
      <c r="Q23" s="59">
        <f t="shared" si="6"/>
        <v>33974.304</v>
      </c>
      <c r="R23" s="61">
        <f t="shared" si="7"/>
        <v>33974.304</v>
      </c>
      <c r="S23" s="13"/>
    </row>
    <row r="24" s="2" customFormat="1" ht="18.75" customHeight="1" spans="1:19">
      <c r="A24" s="30">
        <v>44610</v>
      </c>
      <c r="B24" s="19">
        <v>8298</v>
      </c>
      <c r="C24" s="14" t="s">
        <v>35</v>
      </c>
      <c r="D24" s="19">
        <v>72640</v>
      </c>
      <c r="E24" s="20">
        <v>0.118</v>
      </c>
      <c r="F24" s="16">
        <f t="shared" si="4"/>
        <v>64068.48</v>
      </c>
      <c r="G24" s="22">
        <v>0</v>
      </c>
      <c r="H24" s="23">
        <v>0</v>
      </c>
      <c r="I24" s="23">
        <v>0.013</v>
      </c>
      <c r="J24" s="50">
        <v>0</v>
      </c>
      <c r="K24" s="51">
        <v>0</v>
      </c>
      <c r="L24" s="52">
        <v>0</v>
      </c>
      <c r="M24" s="16">
        <f t="shared" si="5"/>
        <v>832.89024</v>
      </c>
      <c r="N24" s="47">
        <v>34.69</v>
      </c>
      <c r="O24" s="45">
        <v>0.34</v>
      </c>
      <c r="P24" s="53">
        <v>0</v>
      </c>
      <c r="Q24" s="59">
        <f t="shared" si="6"/>
        <v>33315.6096</v>
      </c>
      <c r="R24" s="61">
        <f t="shared" si="7"/>
        <v>33315.6096</v>
      </c>
      <c r="S24" s="62"/>
    </row>
    <row r="25" s="2" customFormat="1" ht="18.75" customHeight="1" spans="1:19">
      <c r="A25" s="30">
        <v>44594</v>
      </c>
      <c r="B25" s="19">
        <v>4396</v>
      </c>
      <c r="C25" s="14" t="s">
        <v>36</v>
      </c>
      <c r="D25" s="19">
        <v>68360</v>
      </c>
      <c r="E25" s="20">
        <v>0.097</v>
      </c>
      <c r="F25" s="21">
        <f t="shared" si="4"/>
        <v>61729.08</v>
      </c>
      <c r="G25" s="22">
        <v>0</v>
      </c>
      <c r="H25" s="23">
        <v>0</v>
      </c>
      <c r="I25" s="23">
        <v>0.011</v>
      </c>
      <c r="J25" s="50">
        <v>0</v>
      </c>
      <c r="K25" s="51">
        <v>0</v>
      </c>
      <c r="L25" s="52">
        <v>0</v>
      </c>
      <c r="M25" s="16">
        <f t="shared" si="5"/>
        <v>679.01988</v>
      </c>
      <c r="N25" s="47">
        <v>34.69</v>
      </c>
      <c r="O25" s="45">
        <v>0.34</v>
      </c>
      <c r="P25" s="53">
        <v>0</v>
      </c>
      <c r="Q25" s="59">
        <f t="shared" si="6"/>
        <v>32099.1216</v>
      </c>
      <c r="R25" s="61">
        <f t="shared" si="7"/>
        <v>32099.1216</v>
      </c>
      <c r="S25" s="19"/>
    </row>
    <row r="26" s="2" customFormat="1" ht="18.75" customHeight="1" spans="1:19">
      <c r="A26" s="12">
        <v>44607</v>
      </c>
      <c r="B26" s="36">
        <v>9682</v>
      </c>
      <c r="C26" s="14" t="s">
        <v>37</v>
      </c>
      <c r="D26" s="13">
        <v>75000</v>
      </c>
      <c r="E26" s="15">
        <v>0.137</v>
      </c>
      <c r="F26" s="16">
        <f t="shared" si="4"/>
        <v>64725</v>
      </c>
      <c r="G26" s="17">
        <v>0</v>
      </c>
      <c r="H26" s="18">
        <v>0</v>
      </c>
      <c r="I26" s="18">
        <v>0.025</v>
      </c>
      <c r="J26" s="42">
        <v>0</v>
      </c>
      <c r="K26" s="43">
        <v>0</v>
      </c>
      <c r="L26" s="44">
        <v>0</v>
      </c>
      <c r="M26" s="16">
        <f t="shared" si="5"/>
        <v>1618.125</v>
      </c>
      <c r="N26" s="45">
        <v>34.69</v>
      </c>
      <c r="O26" s="45">
        <v>0.34</v>
      </c>
      <c r="P26" s="46">
        <v>0</v>
      </c>
      <c r="Q26" s="59">
        <f t="shared" si="6"/>
        <v>33657</v>
      </c>
      <c r="R26" s="61">
        <f t="shared" si="7"/>
        <v>33657</v>
      </c>
      <c r="S26" s="13"/>
    </row>
    <row r="27" s="2" customFormat="1" ht="18.75" customHeight="1" spans="1:19">
      <c r="A27" s="12">
        <v>44610</v>
      </c>
      <c r="B27" s="13">
        <v>5456</v>
      </c>
      <c r="C27" s="14" t="s">
        <v>38</v>
      </c>
      <c r="D27" s="13">
        <v>50200</v>
      </c>
      <c r="E27" s="15">
        <v>0.082</v>
      </c>
      <c r="F27" s="16">
        <f t="shared" si="4"/>
        <v>46083.6</v>
      </c>
      <c r="G27" s="17">
        <v>0.054</v>
      </c>
      <c r="H27" s="18">
        <v>0</v>
      </c>
      <c r="I27" s="18">
        <v>0.013</v>
      </c>
      <c r="J27" s="42">
        <v>0</v>
      </c>
      <c r="K27" s="43">
        <v>0</v>
      </c>
      <c r="L27" s="44">
        <v>0</v>
      </c>
      <c r="M27" s="16">
        <f t="shared" si="5"/>
        <v>599.0868</v>
      </c>
      <c r="N27" s="47">
        <v>34.69</v>
      </c>
      <c r="O27" s="45">
        <v>0.34</v>
      </c>
      <c r="P27" s="46">
        <f>F27*30/1000</f>
        <v>1382.508</v>
      </c>
      <c r="Q27" s="59">
        <f t="shared" si="6"/>
        <v>23963.472</v>
      </c>
      <c r="R27" s="61">
        <f t="shared" si="7"/>
        <v>25345.98</v>
      </c>
      <c r="S27" s="62"/>
    </row>
    <row r="28" s="2" customFormat="1" ht="18.75" customHeight="1" spans="1:19">
      <c r="A28" s="12">
        <v>44608</v>
      </c>
      <c r="B28" s="13">
        <v>2946</v>
      </c>
      <c r="C28" s="14" t="s">
        <v>39</v>
      </c>
      <c r="D28" s="13">
        <v>77140</v>
      </c>
      <c r="E28" s="15">
        <v>0.149</v>
      </c>
      <c r="F28" s="16">
        <f t="shared" si="4"/>
        <v>65646.14</v>
      </c>
      <c r="G28" s="17">
        <v>0.024</v>
      </c>
      <c r="H28" s="18">
        <v>0</v>
      </c>
      <c r="I28" s="18">
        <v>0.029</v>
      </c>
      <c r="J28" s="42">
        <v>0</v>
      </c>
      <c r="K28" s="43">
        <v>0</v>
      </c>
      <c r="L28" s="44">
        <v>0</v>
      </c>
      <c r="M28" s="16">
        <f t="shared" si="5"/>
        <v>1903.73806</v>
      </c>
      <c r="N28" s="47">
        <v>34.69</v>
      </c>
      <c r="O28" s="45">
        <v>0.34</v>
      </c>
      <c r="P28" s="46">
        <f>F28*15/1000</f>
        <v>984.6921</v>
      </c>
      <c r="Q28" s="59">
        <f t="shared" si="6"/>
        <v>34135.9928</v>
      </c>
      <c r="R28" s="61">
        <f t="shared" si="7"/>
        <v>35120.6849</v>
      </c>
      <c r="S28" s="62"/>
    </row>
    <row r="29" s="2" customFormat="1" ht="18.75" customHeight="1" spans="1:19">
      <c r="A29" s="12">
        <v>44605</v>
      </c>
      <c r="B29" s="13"/>
      <c r="C29" s="14" t="s">
        <v>40</v>
      </c>
      <c r="D29" s="13">
        <v>71780</v>
      </c>
      <c r="E29" s="15">
        <v>0.15</v>
      </c>
      <c r="F29" s="16">
        <f t="shared" si="4"/>
        <v>61013</v>
      </c>
      <c r="G29" s="17">
        <v>0</v>
      </c>
      <c r="H29" s="18">
        <v>0</v>
      </c>
      <c r="I29" s="18">
        <v>0.033</v>
      </c>
      <c r="J29" s="42">
        <v>0</v>
      </c>
      <c r="K29" s="43">
        <v>0</v>
      </c>
      <c r="L29" s="44">
        <v>0</v>
      </c>
      <c r="M29" s="16">
        <f t="shared" si="5"/>
        <v>2013.429</v>
      </c>
      <c r="N29" s="45">
        <v>34.69</v>
      </c>
      <c r="O29" s="45">
        <v>0.34</v>
      </c>
      <c r="P29" s="46">
        <v>0</v>
      </c>
      <c r="Q29" s="59">
        <f t="shared" si="6"/>
        <v>31726.76</v>
      </c>
      <c r="R29" s="61">
        <f t="shared" si="7"/>
        <v>31726.76</v>
      </c>
      <c r="S29" s="62"/>
    </row>
    <row r="30" s="2" customFormat="1" ht="18.75" customHeight="1" spans="1:19">
      <c r="A30" s="12">
        <v>44609</v>
      </c>
      <c r="B30" s="13">
        <v>6804</v>
      </c>
      <c r="C30" s="14" t="s">
        <v>41</v>
      </c>
      <c r="D30" s="13">
        <v>69680</v>
      </c>
      <c r="E30" s="15">
        <v>0.166</v>
      </c>
      <c r="F30" s="16">
        <f t="shared" si="4"/>
        <v>58113.12</v>
      </c>
      <c r="G30" s="17">
        <v>0</v>
      </c>
      <c r="H30" s="18">
        <v>0</v>
      </c>
      <c r="I30" s="18">
        <v>0.025</v>
      </c>
      <c r="J30" s="42">
        <f>F30*G30</f>
        <v>0</v>
      </c>
      <c r="K30" s="43">
        <v>0</v>
      </c>
      <c r="L30" s="44">
        <v>0</v>
      </c>
      <c r="M30" s="16">
        <f t="shared" si="5"/>
        <v>1452.828</v>
      </c>
      <c r="N30" s="45">
        <v>34.69</v>
      </c>
      <c r="O30" s="45">
        <v>0.34</v>
      </c>
      <c r="P30" s="46">
        <f>F30*G30*K30*L30/100</f>
        <v>0</v>
      </c>
      <c r="Q30" s="59">
        <f t="shared" si="6"/>
        <v>30218.8224</v>
      </c>
      <c r="R30" s="61">
        <f t="shared" si="7"/>
        <v>30218.8224</v>
      </c>
      <c r="S30" s="13"/>
    </row>
    <row r="31" s="2" customFormat="1" ht="18.75" customHeight="1" spans="1:19">
      <c r="A31" s="12">
        <v>44611</v>
      </c>
      <c r="B31" s="13">
        <v>2619</v>
      </c>
      <c r="C31" s="14" t="s">
        <v>42</v>
      </c>
      <c r="D31" s="19">
        <v>36880</v>
      </c>
      <c r="E31" s="20">
        <v>0.15</v>
      </c>
      <c r="F31" s="21">
        <f t="shared" si="4"/>
        <v>31348</v>
      </c>
      <c r="G31" s="22">
        <v>0</v>
      </c>
      <c r="H31" s="23">
        <v>0</v>
      </c>
      <c r="I31" s="23">
        <v>0.027</v>
      </c>
      <c r="J31" s="42">
        <v>0</v>
      </c>
      <c r="K31" s="43">
        <v>0</v>
      </c>
      <c r="L31" s="44">
        <v>0</v>
      </c>
      <c r="M31" s="16">
        <f t="shared" si="5"/>
        <v>846.396</v>
      </c>
      <c r="N31" s="47">
        <v>34.69</v>
      </c>
      <c r="O31" s="45">
        <v>0.34</v>
      </c>
      <c r="P31" s="46">
        <v>0</v>
      </c>
      <c r="Q31" s="59">
        <f t="shared" si="6"/>
        <v>16300.96</v>
      </c>
      <c r="R31" s="61">
        <f t="shared" si="7"/>
        <v>16300.96</v>
      </c>
      <c r="S31" s="13"/>
    </row>
    <row r="32" s="2" customFormat="1" ht="18.75" customHeight="1" spans="1:19">
      <c r="A32" s="12">
        <v>44598</v>
      </c>
      <c r="B32" s="13">
        <v>1719</v>
      </c>
      <c r="C32" s="14" t="s">
        <v>43</v>
      </c>
      <c r="D32" s="13">
        <v>67920</v>
      </c>
      <c r="E32" s="15">
        <v>0.129</v>
      </c>
      <c r="F32" s="16">
        <f t="shared" si="4"/>
        <v>59158.32</v>
      </c>
      <c r="G32" s="17">
        <v>0</v>
      </c>
      <c r="H32" s="18">
        <v>0</v>
      </c>
      <c r="I32" s="18">
        <v>0.028</v>
      </c>
      <c r="J32" s="42">
        <v>0</v>
      </c>
      <c r="K32" s="43">
        <v>0</v>
      </c>
      <c r="L32" s="44">
        <v>0</v>
      </c>
      <c r="M32" s="16">
        <f t="shared" si="5"/>
        <v>1656.43296</v>
      </c>
      <c r="N32" s="47">
        <v>34.69</v>
      </c>
      <c r="O32" s="45">
        <v>0.34</v>
      </c>
      <c r="P32" s="46">
        <v>0</v>
      </c>
      <c r="Q32" s="59">
        <f t="shared" si="6"/>
        <v>30762.3264</v>
      </c>
      <c r="R32" s="61">
        <f t="shared" si="7"/>
        <v>30762.3264</v>
      </c>
      <c r="S32" s="13"/>
    </row>
    <row r="33" s="2" customFormat="1" ht="18.75" customHeight="1" spans="1:19">
      <c r="A33" s="30">
        <v>44595</v>
      </c>
      <c r="B33" s="19">
        <v>1020</v>
      </c>
      <c r="C33" s="14" t="s">
        <v>44</v>
      </c>
      <c r="D33" s="19">
        <v>73480</v>
      </c>
      <c r="E33" s="20">
        <v>0.1</v>
      </c>
      <c r="F33" s="21">
        <f t="shared" si="4"/>
        <v>66132</v>
      </c>
      <c r="G33" s="22">
        <v>0</v>
      </c>
      <c r="H33" s="23">
        <v>0</v>
      </c>
      <c r="I33" s="23">
        <v>0.012</v>
      </c>
      <c r="J33" s="50">
        <v>0</v>
      </c>
      <c r="K33" s="51">
        <v>0</v>
      </c>
      <c r="L33" s="52">
        <v>0</v>
      </c>
      <c r="M33" s="16">
        <f t="shared" si="5"/>
        <v>793.584</v>
      </c>
      <c r="N33" s="47">
        <v>34.69</v>
      </c>
      <c r="O33" s="45">
        <v>0.34</v>
      </c>
      <c r="P33" s="53">
        <v>0</v>
      </c>
      <c r="Q33" s="59">
        <f t="shared" si="6"/>
        <v>34388.64</v>
      </c>
      <c r="R33" s="61">
        <f t="shared" si="7"/>
        <v>34388.64</v>
      </c>
      <c r="S33" s="19"/>
    </row>
    <row r="34" s="2" customFormat="1" ht="18.75" customHeight="1" spans="1:19">
      <c r="A34" s="12">
        <v>44600</v>
      </c>
      <c r="B34" s="13">
        <v>8505</v>
      </c>
      <c r="C34" s="14" t="s">
        <v>45</v>
      </c>
      <c r="D34" s="19">
        <v>68320</v>
      </c>
      <c r="E34" s="20">
        <v>0.137</v>
      </c>
      <c r="F34" s="21">
        <f t="shared" si="4"/>
        <v>58960.16</v>
      </c>
      <c r="G34" s="22">
        <v>0</v>
      </c>
      <c r="H34" s="23">
        <v>0</v>
      </c>
      <c r="I34" s="23">
        <v>0.01</v>
      </c>
      <c r="J34" s="42">
        <v>0</v>
      </c>
      <c r="K34" s="43">
        <v>0</v>
      </c>
      <c r="L34" s="44">
        <v>0</v>
      </c>
      <c r="M34" s="16">
        <f t="shared" si="5"/>
        <v>589.6016</v>
      </c>
      <c r="N34" s="47">
        <v>34.69</v>
      </c>
      <c r="O34" s="45">
        <v>0.34</v>
      </c>
      <c r="P34" s="46">
        <v>0</v>
      </c>
      <c r="Q34" s="59">
        <f t="shared" si="6"/>
        <v>30659.2832</v>
      </c>
      <c r="R34" s="61">
        <f t="shared" si="7"/>
        <v>30659.2832</v>
      </c>
      <c r="S34" s="62"/>
    </row>
    <row r="35" s="2" customFormat="1" ht="18.75" customHeight="1" spans="1:19">
      <c r="A35" s="12">
        <v>44597</v>
      </c>
      <c r="B35" s="13">
        <v>8298</v>
      </c>
      <c r="C35" s="14" t="s">
        <v>46</v>
      </c>
      <c r="D35" s="19">
        <v>62320</v>
      </c>
      <c r="E35" s="20">
        <v>0.135</v>
      </c>
      <c r="F35" s="21">
        <f t="shared" si="4"/>
        <v>53906.8</v>
      </c>
      <c r="G35" s="22">
        <v>0</v>
      </c>
      <c r="H35" s="23">
        <v>0.007</v>
      </c>
      <c r="I35" s="23">
        <v>0.007</v>
      </c>
      <c r="J35" s="42">
        <v>0</v>
      </c>
      <c r="K35" s="43">
        <v>0</v>
      </c>
      <c r="L35" s="44">
        <v>0</v>
      </c>
      <c r="M35" s="16">
        <f t="shared" si="5"/>
        <v>377.3476</v>
      </c>
      <c r="N35" s="45">
        <v>34.69</v>
      </c>
      <c r="O35" s="45">
        <v>0.34</v>
      </c>
      <c r="P35" s="46">
        <v>0</v>
      </c>
      <c r="Q35" s="59">
        <f t="shared" si="6"/>
        <v>28031.536</v>
      </c>
      <c r="R35" s="61">
        <f t="shared" si="7"/>
        <v>28031.536</v>
      </c>
      <c r="S35" s="62"/>
    </row>
    <row r="36" s="2" customFormat="1" ht="18.75" customHeight="1" spans="1:19">
      <c r="A36" s="12">
        <v>44608</v>
      </c>
      <c r="B36" s="13">
        <v>6760</v>
      </c>
      <c r="C36" s="14" t="s">
        <v>47</v>
      </c>
      <c r="D36" s="19">
        <v>70260</v>
      </c>
      <c r="E36" s="20">
        <v>0.156</v>
      </c>
      <c r="F36" s="21">
        <f t="shared" si="4"/>
        <v>59299.44</v>
      </c>
      <c r="G36" s="22">
        <v>0</v>
      </c>
      <c r="H36" s="23">
        <v>0</v>
      </c>
      <c r="I36" s="23">
        <v>0.01</v>
      </c>
      <c r="J36" s="42">
        <v>0</v>
      </c>
      <c r="K36" s="43">
        <v>0</v>
      </c>
      <c r="L36" s="44">
        <v>0</v>
      </c>
      <c r="M36" s="16">
        <f t="shared" si="5"/>
        <v>592.9944</v>
      </c>
      <c r="N36" s="45">
        <v>34.69</v>
      </c>
      <c r="O36" s="45">
        <v>0.34</v>
      </c>
      <c r="P36" s="46">
        <v>0</v>
      </c>
      <c r="Q36" s="59">
        <f t="shared" si="6"/>
        <v>30835.7088</v>
      </c>
      <c r="R36" s="61">
        <f t="shared" si="7"/>
        <v>30835.7088</v>
      </c>
      <c r="S36" s="62"/>
    </row>
    <row r="37" s="2" customFormat="1" ht="18.75" customHeight="1" spans="1:19">
      <c r="A37" s="12">
        <v>44597</v>
      </c>
      <c r="B37" s="13"/>
      <c r="C37" s="14" t="s">
        <v>48</v>
      </c>
      <c r="D37" s="13">
        <v>72700</v>
      </c>
      <c r="E37" s="15">
        <v>0.154</v>
      </c>
      <c r="F37" s="16">
        <f t="shared" si="4"/>
        <v>61504.2</v>
      </c>
      <c r="G37" s="17">
        <v>0</v>
      </c>
      <c r="H37" s="18">
        <v>0</v>
      </c>
      <c r="I37" s="18">
        <v>0.027</v>
      </c>
      <c r="J37" s="42">
        <v>0</v>
      </c>
      <c r="K37" s="43">
        <v>0</v>
      </c>
      <c r="L37" s="44">
        <v>0</v>
      </c>
      <c r="M37" s="16">
        <f t="shared" si="5"/>
        <v>1660.6134</v>
      </c>
      <c r="N37" s="47">
        <v>34.69</v>
      </c>
      <c r="O37" s="45">
        <v>0.34</v>
      </c>
      <c r="P37" s="46">
        <v>0</v>
      </c>
      <c r="Q37" s="59">
        <f t="shared" si="6"/>
        <v>31982.184</v>
      </c>
      <c r="R37" s="61">
        <f t="shared" si="7"/>
        <v>31982.184</v>
      </c>
      <c r="S37" s="62"/>
    </row>
    <row r="38" s="2" customFormat="1" ht="18.75" customHeight="1" spans="1:19">
      <c r="A38" s="12">
        <v>44602</v>
      </c>
      <c r="B38" s="13">
        <v>2975</v>
      </c>
      <c r="C38" s="14" t="s">
        <v>49</v>
      </c>
      <c r="D38" s="13">
        <v>73840</v>
      </c>
      <c r="E38" s="15">
        <v>0.152</v>
      </c>
      <c r="F38" s="16">
        <f t="shared" si="4"/>
        <v>62616.32</v>
      </c>
      <c r="G38" s="17">
        <v>0.029</v>
      </c>
      <c r="H38" s="18">
        <v>0</v>
      </c>
      <c r="I38" s="18">
        <v>0.026</v>
      </c>
      <c r="J38" s="42">
        <v>0</v>
      </c>
      <c r="K38" s="43">
        <v>0</v>
      </c>
      <c r="L38" s="44">
        <v>0</v>
      </c>
      <c r="M38" s="16">
        <f t="shared" si="5"/>
        <v>1628.02432</v>
      </c>
      <c r="N38" s="47">
        <v>34.69</v>
      </c>
      <c r="O38" s="45">
        <v>0.34</v>
      </c>
      <c r="P38" s="46">
        <f>F38*15/1000</f>
        <v>939.2448</v>
      </c>
      <c r="Q38" s="59">
        <f t="shared" si="6"/>
        <v>32560.4864</v>
      </c>
      <c r="R38" s="61">
        <f t="shared" si="7"/>
        <v>33499.7312</v>
      </c>
      <c r="S38" s="62"/>
    </row>
    <row r="39" s="2" customFormat="1" ht="18.75" customHeight="1" spans="1:19">
      <c r="A39" s="30">
        <v>44597</v>
      </c>
      <c r="B39" s="19">
        <v>7926</v>
      </c>
      <c r="C39" s="14" t="s">
        <v>50</v>
      </c>
      <c r="D39" s="19">
        <v>46820</v>
      </c>
      <c r="E39" s="20">
        <v>0.086</v>
      </c>
      <c r="F39" s="16">
        <f t="shared" si="4"/>
        <v>42793.48</v>
      </c>
      <c r="G39" s="22">
        <v>0</v>
      </c>
      <c r="H39" s="23">
        <v>0</v>
      </c>
      <c r="I39" s="23">
        <v>0.024</v>
      </c>
      <c r="J39" s="50">
        <v>0</v>
      </c>
      <c r="K39" s="51">
        <v>0</v>
      </c>
      <c r="L39" s="52">
        <v>0</v>
      </c>
      <c r="M39" s="16">
        <f t="shared" si="5"/>
        <v>1027.04352</v>
      </c>
      <c r="N39" s="45">
        <v>34.69</v>
      </c>
      <c r="O39" s="45">
        <v>0.34</v>
      </c>
      <c r="P39" s="53">
        <v>0</v>
      </c>
      <c r="Q39" s="59">
        <f t="shared" si="6"/>
        <v>22252.6096</v>
      </c>
      <c r="R39" s="61">
        <f t="shared" si="7"/>
        <v>22252.6096</v>
      </c>
      <c r="S39" s="19"/>
    </row>
    <row r="40" s="2" customFormat="1" ht="18.75" customHeight="1" spans="1:19">
      <c r="A40" s="12">
        <v>44607</v>
      </c>
      <c r="B40" s="13">
        <v>4608</v>
      </c>
      <c r="C40" s="37" t="s">
        <v>51</v>
      </c>
      <c r="D40" s="19">
        <v>57800</v>
      </c>
      <c r="E40" s="20">
        <v>0.164</v>
      </c>
      <c r="F40" s="21">
        <f t="shared" si="4"/>
        <v>48320.8</v>
      </c>
      <c r="G40" s="22">
        <v>0</v>
      </c>
      <c r="H40" s="23">
        <v>0</v>
      </c>
      <c r="I40" s="23">
        <v>0.023</v>
      </c>
      <c r="J40" s="42">
        <f>F40*G40</f>
        <v>0</v>
      </c>
      <c r="K40" s="43">
        <v>0</v>
      </c>
      <c r="L40" s="44">
        <v>0</v>
      </c>
      <c r="M40" s="16">
        <f t="shared" si="5"/>
        <v>1111.3784</v>
      </c>
      <c r="N40" s="45">
        <v>34.69</v>
      </c>
      <c r="O40" s="45">
        <v>0.34</v>
      </c>
      <c r="P40" s="46">
        <f>F40*G40*K40*L40/100</f>
        <v>0</v>
      </c>
      <c r="Q40" s="59">
        <f t="shared" si="6"/>
        <v>25126.816</v>
      </c>
      <c r="R40" s="61">
        <f t="shared" si="7"/>
        <v>25126.816</v>
      </c>
      <c r="S40" s="13"/>
    </row>
    <row r="41" s="2" customFormat="1" ht="18.75" customHeight="1" spans="1:19">
      <c r="A41" s="12">
        <v>44610</v>
      </c>
      <c r="B41" s="13"/>
      <c r="C41" s="14" t="s">
        <v>52</v>
      </c>
      <c r="D41" s="19">
        <v>65460</v>
      </c>
      <c r="E41" s="20">
        <v>0.161</v>
      </c>
      <c r="F41" s="21">
        <f t="shared" si="4"/>
        <v>54920.94</v>
      </c>
      <c r="G41" s="22">
        <v>0</v>
      </c>
      <c r="H41" s="23">
        <v>0</v>
      </c>
      <c r="I41" s="23">
        <v>0.023</v>
      </c>
      <c r="J41" s="42">
        <v>0</v>
      </c>
      <c r="K41" s="43">
        <v>0</v>
      </c>
      <c r="L41" s="44">
        <v>0</v>
      </c>
      <c r="M41" s="16">
        <f t="shared" si="5"/>
        <v>1263.18162</v>
      </c>
      <c r="N41" s="45">
        <v>34.69</v>
      </c>
      <c r="O41" s="45">
        <v>0.34</v>
      </c>
      <c r="P41" s="46">
        <v>0</v>
      </c>
      <c r="Q41" s="59">
        <f t="shared" si="6"/>
        <v>28558.8888</v>
      </c>
      <c r="R41" s="61">
        <f t="shared" si="7"/>
        <v>28558.8888</v>
      </c>
      <c r="S41" s="62"/>
    </row>
    <row r="42" s="2" customFormat="1" ht="18.75" customHeight="1" spans="1:19">
      <c r="A42" s="30">
        <v>44594</v>
      </c>
      <c r="B42" s="19">
        <v>2729</v>
      </c>
      <c r="C42" s="14" t="s">
        <v>53</v>
      </c>
      <c r="D42" s="19">
        <v>60320</v>
      </c>
      <c r="E42" s="20">
        <v>0.069</v>
      </c>
      <c r="F42" s="21">
        <f t="shared" si="4"/>
        <v>56157.92</v>
      </c>
      <c r="G42" s="22">
        <v>0</v>
      </c>
      <c r="H42" s="23">
        <v>0</v>
      </c>
      <c r="I42" s="23">
        <v>0.021</v>
      </c>
      <c r="J42" s="50">
        <v>0</v>
      </c>
      <c r="K42" s="51">
        <v>0</v>
      </c>
      <c r="L42" s="52">
        <v>0</v>
      </c>
      <c r="M42" s="16">
        <f t="shared" si="5"/>
        <v>1179.31632</v>
      </c>
      <c r="N42" s="45">
        <v>34.69</v>
      </c>
      <c r="O42" s="45">
        <v>0.34</v>
      </c>
      <c r="P42" s="53">
        <v>0</v>
      </c>
      <c r="Q42" s="59">
        <f t="shared" si="6"/>
        <v>29202.1184</v>
      </c>
      <c r="R42" s="61">
        <f t="shared" si="7"/>
        <v>29202.1184</v>
      </c>
      <c r="S42" s="19"/>
    </row>
    <row r="43" s="2" customFormat="1" ht="18.75" customHeight="1" spans="1:19">
      <c r="A43" s="30">
        <v>44594</v>
      </c>
      <c r="B43" s="19">
        <v>2234</v>
      </c>
      <c r="C43" s="14" t="s">
        <v>54</v>
      </c>
      <c r="D43" s="19">
        <v>61120</v>
      </c>
      <c r="E43" s="20">
        <v>0.075</v>
      </c>
      <c r="F43" s="21">
        <f t="shared" si="4"/>
        <v>56536</v>
      </c>
      <c r="G43" s="22">
        <v>0</v>
      </c>
      <c r="H43" s="23">
        <v>0</v>
      </c>
      <c r="I43" s="23">
        <v>0.02</v>
      </c>
      <c r="J43" s="50">
        <v>0</v>
      </c>
      <c r="K43" s="51">
        <v>0</v>
      </c>
      <c r="L43" s="52">
        <v>0</v>
      </c>
      <c r="M43" s="16">
        <f t="shared" si="5"/>
        <v>1130.72</v>
      </c>
      <c r="N43" s="47">
        <v>34.69</v>
      </c>
      <c r="O43" s="45">
        <v>0.34</v>
      </c>
      <c r="P43" s="53">
        <v>0</v>
      </c>
      <c r="Q43" s="59">
        <f t="shared" si="6"/>
        <v>29398.72</v>
      </c>
      <c r="R43" s="61">
        <f t="shared" si="7"/>
        <v>29398.72</v>
      </c>
      <c r="S43" s="19"/>
    </row>
    <row r="44" s="2" customFormat="1" ht="18.75" customHeight="1" spans="1:19">
      <c r="A44" s="12">
        <v>44610</v>
      </c>
      <c r="B44" s="13">
        <v>9255</v>
      </c>
      <c r="C44" s="14" t="s">
        <v>55</v>
      </c>
      <c r="D44" s="19">
        <v>73240</v>
      </c>
      <c r="E44" s="20">
        <v>0.199</v>
      </c>
      <c r="F44" s="21">
        <f t="shared" si="4"/>
        <v>58665.24</v>
      </c>
      <c r="G44" s="22">
        <v>0</v>
      </c>
      <c r="H44" s="23">
        <v>0</v>
      </c>
      <c r="I44" s="23">
        <v>0.02</v>
      </c>
      <c r="J44" s="42">
        <v>0</v>
      </c>
      <c r="K44" s="43">
        <v>0</v>
      </c>
      <c r="L44" s="44">
        <v>0</v>
      </c>
      <c r="M44" s="16">
        <f t="shared" si="5"/>
        <v>1173.3048</v>
      </c>
      <c r="N44" s="47">
        <v>34.69</v>
      </c>
      <c r="O44" s="45">
        <v>0.34</v>
      </c>
      <c r="P44" s="46">
        <v>0</v>
      </c>
      <c r="Q44" s="59">
        <f t="shared" si="6"/>
        <v>30505.9248</v>
      </c>
      <c r="R44" s="61">
        <f t="shared" si="7"/>
        <v>30505.9248</v>
      </c>
      <c r="S44" s="13"/>
    </row>
    <row r="45" s="2" customFormat="1" ht="18.75" customHeight="1" spans="1:19">
      <c r="A45" s="30">
        <v>44594</v>
      </c>
      <c r="B45" s="19">
        <v>3813</v>
      </c>
      <c r="C45" s="14" t="s">
        <v>56</v>
      </c>
      <c r="D45" s="19">
        <v>68720</v>
      </c>
      <c r="E45" s="20">
        <v>0.074</v>
      </c>
      <c r="F45" s="21">
        <f t="shared" si="4"/>
        <v>63634.72</v>
      </c>
      <c r="G45" s="22">
        <v>0</v>
      </c>
      <c r="H45" s="23">
        <v>0</v>
      </c>
      <c r="I45" s="23">
        <v>0.019</v>
      </c>
      <c r="J45" s="50">
        <v>0</v>
      </c>
      <c r="K45" s="51">
        <v>0</v>
      </c>
      <c r="L45" s="52">
        <v>0</v>
      </c>
      <c r="M45" s="16">
        <f t="shared" si="5"/>
        <v>1209.05968</v>
      </c>
      <c r="N45" s="45">
        <v>34.69</v>
      </c>
      <c r="O45" s="45">
        <v>0.34</v>
      </c>
      <c r="P45" s="53">
        <v>0</v>
      </c>
      <c r="Q45" s="59">
        <f t="shared" si="6"/>
        <v>33090.0544</v>
      </c>
      <c r="R45" s="61">
        <f t="shared" si="7"/>
        <v>33090.0544</v>
      </c>
      <c r="S45" s="19"/>
    </row>
    <row r="46" s="2" customFormat="1" ht="18.75" customHeight="1" spans="1:19">
      <c r="A46" s="12">
        <v>44598</v>
      </c>
      <c r="B46" s="13">
        <v>4608</v>
      </c>
      <c r="C46" s="14" t="s">
        <v>57</v>
      </c>
      <c r="D46" s="19">
        <v>76140</v>
      </c>
      <c r="E46" s="20">
        <v>0.146</v>
      </c>
      <c r="F46" s="21">
        <f t="shared" si="4"/>
        <v>65023.56</v>
      </c>
      <c r="G46" s="22">
        <v>0</v>
      </c>
      <c r="H46" s="23">
        <v>0</v>
      </c>
      <c r="I46" s="23">
        <v>0.019</v>
      </c>
      <c r="J46" s="42">
        <f t="shared" ref="J46:J48" si="8">F46*G46</f>
        <v>0</v>
      </c>
      <c r="K46" s="43">
        <v>0</v>
      </c>
      <c r="L46" s="44">
        <v>0</v>
      </c>
      <c r="M46" s="16">
        <f t="shared" si="5"/>
        <v>1235.44764</v>
      </c>
      <c r="N46" s="45">
        <v>34.69</v>
      </c>
      <c r="O46" s="45">
        <v>0.34</v>
      </c>
      <c r="P46" s="46">
        <f t="shared" ref="P46:P48" si="9">F46*G46*K46*L46/100</f>
        <v>0</v>
      </c>
      <c r="Q46" s="59">
        <f t="shared" si="6"/>
        <v>33812.2512</v>
      </c>
      <c r="R46" s="61">
        <f t="shared" si="7"/>
        <v>33812.2512</v>
      </c>
      <c r="S46" s="13"/>
    </row>
    <row r="47" s="2" customFormat="1" ht="18.75" customHeight="1" spans="1:19">
      <c r="A47" s="12">
        <v>44599</v>
      </c>
      <c r="B47" s="13">
        <v>6186</v>
      </c>
      <c r="C47" s="14" t="s">
        <v>58</v>
      </c>
      <c r="D47" s="19">
        <v>73960</v>
      </c>
      <c r="E47" s="20">
        <v>0.16</v>
      </c>
      <c r="F47" s="21">
        <f t="shared" si="4"/>
        <v>62126.4</v>
      </c>
      <c r="G47" s="22">
        <v>0</v>
      </c>
      <c r="H47" s="23">
        <v>0</v>
      </c>
      <c r="I47" s="23">
        <v>0.019</v>
      </c>
      <c r="J47" s="42">
        <f t="shared" si="8"/>
        <v>0</v>
      </c>
      <c r="K47" s="43">
        <v>0</v>
      </c>
      <c r="L47" s="44">
        <v>0</v>
      </c>
      <c r="M47" s="16">
        <f t="shared" si="5"/>
        <v>1180.4016</v>
      </c>
      <c r="N47" s="45">
        <v>34.69</v>
      </c>
      <c r="O47" s="45">
        <v>0.34</v>
      </c>
      <c r="P47" s="46">
        <f t="shared" si="9"/>
        <v>0</v>
      </c>
      <c r="Q47" s="59">
        <f t="shared" si="6"/>
        <v>32305.728</v>
      </c>
      <c r="R47" s="61">
        <f t="shared" si="7"/>
        <v>32305.728</v>
      </c>
      <c r="S47" s="13"/>
    </row>
    <row r="48" s="2" customFormat="1" ht="18.75" customHeight="1" spans="1:19">
      <c r="A48" s="12">
        <v>44598</v>
      </c>
      <c r="B48" s="13">
        <v>6188</v>
      </c>
      <c r="C48" s="14" t="s">
        <v>59</v>
      </c>
      <c r="D48" s="19">
        <v>73400</v>
      </c>
      <c r="E48" s="20">
        <v>0.148</v>
      </c>
      <c r="F48" s="21">
        <f t="shared" si="4"/>
        <v>62536.8</v>
      </c>
      <c r="G48" s="22">
        <v>0</v>
      </c>
      <c r="H48" s="23">
        <v>0</v>
      </c>
      <c r="I48" s="23">
        <v>0.016</v>
      </c>
      <c r="J48" s="42">
        <f t="shared" si="8"/>
        <v>0</v>
      </c>
      <c r="K48" s="43">
        <v>0</v>
      </c>
      <c r="L48" s="44">
        <v>0</v>
      </c>
      <c r="M48" s="16">
        <f t="shared" si="5"/>
        <v>1000.5888</v>
      </c>
      <c r="N48" s="47">
        <v>34.69</v>
      </c>
      <c r="O48" s="45">
        <v>0.34</v>
      </c>
      <c r="P48" s="46">
        <f t="shared" si="9"/>
        <v>0</v>
      </c>
      <c r="Q48" s="59">
        <f t="shared" si="6"/>
        <v>32519.136</v>
      </c>
      <c r="R48" s="61">
        <f t="shared" si="7"/>
        <v>32519.136</v>
      </c>
      <c r="S48" s="13"/>
    </row>
    <row r="49" s="2" customFormat="1" ht="18.75" customHeight="1" spans="1:19">
      <c r="A49" s="30">
        <v>44594</v>
      </c>
      <c r="B49" s="19">
        <v>1239</v>
      </c>
      <c r="C49" s="14" t="s">
        <v>60</v>
      </c>
      <c r="D49" s="19">
        <v>62380</v>
      </c>
      <c r="E49" s="20">
        <v>0.092</v>
      </c>
      <c r="F49" s="21">
        <f t="shared" si="4"/>
        <v>56641.04</v>
      </c>
      <c r="G49" s="22">
        <v>0</v>
      </c>
      <c r="H49" s="23">
        <v>0</v>
      </c>
      <c r="I49" s="23">
        <v>0.017</v>
      </c>
      <c r="J49" s="50">
        <v>0</v>
      </c>
      <c r="K49" s="51">
        <v>0</v>
      </c>
      <c r="L49" s="52">
        <v>0</v>
      </c>
      <c r="M49" s="16">
        <f t="shared" si="5"/>
        <v>962.89768</v>
      </c>
      <c r="N49" s="45">
        <v>34.69</v>
      </c>
      <c r="O49" s="45">
        <v>0.34</v>
      </c>
      <c r="P49" s="53">
        <v>0</v>
      </c>
      <c r="Q49" s="59">
        <f t="shared" si="6"/>
        <v>29453.3408</v>
      </c>
      <c r="R49" s="61">
        <f t="shared" si="7"/>
        <v>29453.3408</v>
      </c>
      <c r="S49" s="19"/>
    </row>
    <row r="50" s="2" customFormat="1" ht="18.75" customHeight="1" spans="1:19">
      <c r="A50" s="12">
        <v>44601</v>
      </c>
      <c r="B50" s="13">
        <v>6756</v>
      </c>
      <c r="C50" s="14" t="s">
        <v>61</v>
      </c>
      <c r="D50" s="19">
        <v>64260</v>
      </c>
      <c r="E50" s="20">
        <v>0.086</v>
      </c>
      <c r="F50" s="21">
        <f t="shared" si="4"/>
        <v>58733.64</v>
      </c>
      <c r="G50" s="22">
        <v>0</v>
      </c>
      <c r="H50" s="23">
        <v>0</v>
      </c>
      <c r="I50" s="23">
        <v>0.014</v>
      </c>
      <c r="J50" s="42">
        <v>0</v>
      </c>
      <c r="K50" s="43">
        <v>0</v>
      </c>
      <c r="L50" s="44">
        <v>0</v>
      </c>
      <c r="M50" s="16">
        <f t="shared" si="5"/>
        <v>822.27096</v>
      </c>
      <c r="N50" s="45">
        <v>34.69</v>
      </c>
      <c r="O50" s="45">
        <v>0.34</v>
      </c>
      <c r="P50" s="46">
        <v>0</v>
      </c>
      <c r="Q50" s="59">
        <f t="shared" si="6"/>
        <v>30541.4928</v>
      </c>
      <c r="R50" s="61">
        <f t="shared" si="7"/>
        <v>30541.4928</v>
      </c>
      <c r="S50" s="62"/>
    </row>
    <row r="51" s="2" customFormat="1" ht="18.75" customHeight="1" spans="1:19">
      <c r="A51" s="30">
        <v>44597</v>
      </c>
      <c r="B51" s="19">
        <v>4181</v>
      </c>
      <c r="C51" s="14" t="s">
        <v>62</v>
      </c>
      <c r="D51" s="19">
        <v>58220</v>
      </c>
      <c r="E51" s="20">
        <v>0.09</v>
      </c>
      <c r="F51" s="21">
        <f t="shared" si="4"/>
        <v>52980.2</v>
      </c>
      <c r="G51" s="22">
        <v>0</v>
      </c>
      <c r="H51" s="23">
        <v>0</v>
      </c>
      <c r="I51" s="23">
        <v>0.017</v>
      </c>
      <c r="J51" s="50">
        <v>0</v>
      </c>
      <c r="K51" s="51">
        <v>0</v>
      </c>
      <c r="L51" s="52">
        <v>0</v>
      </c>
      <c r="M51" s="16">
        <f t="shared" si="5"/>
        <v>900.6634</v>
      </c>
      <c r="N51" s="47">
        <v>34.69</v>
      </c>
      <c r="O51" s="45">
        <v>0.34</v>
      </c>
      <c r="P51" s="53">
        <v>0</v>
      </c>
      <c r="Q51" s="59">
        <f t="shared" si="6"/>
        <v>27549.704</v>
      </c>
      <c r="R51" s="61">
        <f t="shared" si="7"/>
        <v>27549.704</v>
      </c>
      <c r="S51" s="19"/>
    </row>
    <row r="52" s="2" customFormat="1" ht="18.75" customHeight="1" spans="1:19">
      <c r="A52" s="12">
        <v>44600</v>
      </c>
      <c r="B52" s="13">
        <v>6804</v>
      </c>
      <c r="C52" s="14" t="s">
        <v>63</v>
      </c>
      <c r="D52" s="19">
        <v>78740</v>
      </c>
      <c r="E52" s="20">
        <v>0.151</v>
      </c>
      <c r="F52" s="21">
        <f t="shared" si="4"/>
        <v>66850.26</v>
      </c>
      <c r="G52" s="22">
        <v>0</v>
      </c>
      <c r="H52" s="23">
        <v>0</v>
      </c>
      <c r="I52" s="23">
        <v>0.016</v>
      </c>
      <c r="J52" s="42">
        <f>F52*G52</f>
        <v>0</v>
      </c>
      <c r="K52" s="43">
        <v>0</v>
      </c>
      <c r="L52" s="44">
        <v>0</v>
      </c>
      <c r="M52" s="16">
        <f t="shared" si="5"/>
        <v>1069.60416</v>
      </c>
      <c r="N52" s="45">
        <v>34.69</v>
      </c>
      <c r="O52" s="45">
        <v>0.34</v>
      </c>
      <c r="P52" s="46">
        <f>F52*G52*K52*L52/100</f>
        <v>0</v>
      </c>
      <c r="Q52" s="59">
        <f t="shared" si="6"/>
        <v>34762.1352</v>
      </c>
      <c r="R52" s="61">
        <f t="shared" si="7"/>
        <v>34762.1352</v>
      </c>
      <c r="S52" s="13"/>
    </row>
    <row r="53" s="2" customFormat="1" ht="20" customHeight="1" spans="1:19">
      <c r="A53" s="24"/>
      <c r="B53" s="24"/>
      <c r="C53" s="25"/>
      <c r="D53" s="24"/>
      <c r="E53" s="24"/>
      <c r="F53" s="16">
        <f>SUM(F20:F52)</f>
        <v>1916949.66</v>
      </c>
      <c r="G53" s="25"/>
      <c r="H53" s="24"/>
      <c r="I53" s="23">
        <v>0.02</v>
      </c>
      <c r="J53" s="24"/>
      <c r="K53" s="24"/>
      <c r="L53" s="24"/>
      <c r="M53" s="16">
        <f>SUM(M20:M52)</f>
        <v>38236.559</v>
      </c>
      <c r="N53" s="24"/>
      <c r="O53" s="24"/>
      <c r="P53" s="56"/>
      <c r="Q53" s="24"/>
      <c r="R53" s="63">
        <f>SUM(R20:R52)</f>
        <v>1001053.6575</v>
      </c>
      <c r="S53" s="24"/>
    </row>
    <row r="54" s="2" customFormat="1" ht="18" spans="1:19">
      <c r="A54" s="24"/>
      <c r="B54" s="24"/>
      <c r="C54" s="25"/>
      <c r="D54" s="24"/>
      <c r="E54" s="24"/>
      <c r="F54" s="21" t="s">
        <v>64</v>
      </c>
      <c r="G54" s="28"/>
      <c r="H54" s="29"/>
      <c r="I54" s="29"/>
      <c r="J54" s="49"/>
      <c r="K54" s="49"/>
      <c r="L54" s="29"/>
      <c r="M54" s="21"/>
      <c r="N54" s="24"/>
      <c r="O54" s="24"/>
      <c r="P54" s="56"/>
      <c r="Q54" s="24"/>
      <c r="R54" s="24"/>
      <c r="S54" s="24"/>
    </row>
    <row r="55" s="2" customFormat="1" ht="23" customHeight="1" spans="1:19">
      <c r="A55" s="24"/>
      <c r="B55" s="24"/>
      <c r="C55" s="25"/>
      <c r="D55" s="24"/>
      <c r="E55" s="24"/>
      <c r="F55" s="38"/>
      <c r="G55" s="25"/>
      <c r="H55" s="24"/>
      <c r="I55" s="24"/>
      <c r="J55" s="24"/>
      <c r="K55" s="24"/>
      <c r="L55" s="24"/>
      <c r="M55" s="38"/>
      <c r="N55" s="24"/>
      <c r="O55" s="24"/>
      <c r="P55" s="56"/>
      <c r="Q55" s="64" t="s">
        <v>65</v>
      </c>
      <c r="R55" s="65">
        <f>R53+R16+R6</f>
        <v>1712909.06934</v>
      </c>
      <c r="S55" s="24"/>
    </row>
    <row r="56" s="2" customFormat="1" spans="3:16">
      <c r="C56" s="4"/>
      <c r="F56" s="5"/>
      <c r="G56" s="4"/>
      <c r="M56" s="5"/>
      <c r="P56" s="6"/>
    </row>
    <row r="57" s="2" customFormat="1" spans="3:16">
      <c r="C57" s="4"/>
      <c r="F57" s="5"/>
      <c r="G57" s="4"/>
      <c r="M57" s="5"/>
      <c r="P57" s="6"/>
    </row>
    <row r="58" s="2" customFormat="1" ht="18.75" customHeight="1" spans="1:19">
      <c r="A58" s="12">
        <v>44594</v>
      </c>
      <c r="B58" s="13">
        <v>6760</v>
      </c>
      <c r="C58" s="14" t="s">
        <v>66</v>
      </c>
      <c r="D58" s="13">
        <v>61520</v>
      </c>
      <c r="E58" s="15">
        <v>0.189</v>
      </c>
      <c r="F58" s="16">
        <f>D58*(1-E58)</f>
        <v>49892.72</v>
      </c>
      <c r="G58" s="17">
        <v>0</v>
      </c>
      <c r="H58" s="18">
        <v>0.004</v>
      </c>
      <c r="I58" s="18">
        <v>0.004</v>
      </c>
      <c r="J58" s="42">
        <v>0</v>
      </c>
      <c r="K58" s="43">
        <v>0</v>
      </c>
      <c r="L58" s="44">
        <v>0</v>
      </c>
      <c r="M58" s="16">
        <f>F58*I58</f>
        <v>199.57088</v>
      </c>
      <c r="N58" s="47">
        <v>34.69</v>
      </c>
      <c r="O58" s="45">
        <v>0</v>
      </c>
      <c r="P58" s="46">
        <v>0</v>
      </c>
      <c r="Q58" s="59">
        <v>0</v>
      </c>
      <c r="R58" s="24"/>
      <c r="S58" s="66" t="s">
        <v>67</v>
      </c>
    </row>
    <row r="59" s="2" customFormat="1" spans="3:16">
      <c r="C59" s="4"/>
      <c r="F59" s="5"/>
      <c r="G59" s="4"/>
      <c r="M59" s="5"/>
      <c r="P59" s="6"/>
    </row>
    <row r="60" s="2" customFormat="1" spans="3:16">
      <c r="C60" s="4"/>
      <c r="G60" s="4"/>
      <c r="P60" s="6"/>
    </row>
    <row r="61" s="2" customFormat="1" spans="3:16">
      <c r="C61" s="4"/>
      <c r="G61" s="4"/>
      <c r="P61" s="6"/>
    </row>
    <row r="62" s="2" customFormat="1" spans="3:19">
      <c r="C62" s="4"/>
      <c r="D62" s="2"/>
      <c r="E62" s="2"/>
      <c r="F62" s="5"/>
      <c r="G62" s="4"/>
      <c r="H62" s="2"/>
      <c r="I62" s="2"/>
      <c r="J62" s="2"/>
      <c r="K62" s="2"/>
      <c r="L62" s="2"/>
      <c r="M62" s="5"/>
      <c r="N62" s="2"/>
      <c r="O62" s="2"/>
      <c r="P62" s="6"/>
      <c r="Q62" s="2"/>
      <c r="R62" s="2"/>
      <c r="S62" s="67"/>
    </row>
  </sheetData>
  <mergeCells count="3">
    <mergeCell ref="F7:M7"/>
    <mergeCell ref="F17:M17"/>
    <mergeCell ref="F54:M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2022-03-31T03:30:36Z</dcterms:created>
  <dcterms:modified xsi:type="dcterms:W3CDTF">2022-03-31T03:33:53Z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5A55176D0E274017B8E03C336B62B9FE</vt:lpwstr>
  </property>
  <property fmtid="{D5CDD505-2E9C-101B-9397-08002B2CF9AE}" pid="3" name="KSOProductBuildVer">
    <vt:lpwstr>2052-11.1.0.11365</vt:lpwstr>
  </property>
</Properties>
</file>