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\Downloads\"/>
    </mc:Choice>
  </mc:AlternateContent>
  <xr:revisionPtr revIDLastSave="0" documentId="13_ncr:1_{16529FE3-3515-436F-A9FD-A7BBD916A74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nanzen" sheetId="1" r:id="rId1"/>
    <sheet name="BMS" sheetId="2" r:id="rId2"/>
    <sheet name="TBZ" sheetId="3" r:id="rId3"/>
    <sheet name="Tick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2" l="1"/>
  <c r="O60" i="2"/>
  <c r="P60" i="2" s="1"/>
  <c r="O59" i="2"/>
  <c r="P59" i="2" s="1"/>
  <c r="O58" i="2"/>
  <c r="P58" i="2" s="1"/>
  <c r="O57" i="2"/>
  <c r="P57" i="2" s="1"/>
  <c r="R14" i="4"/>
  <c r="G14" i="4"/>
  <c r="R18" i="4"/>
  <c r="R12" i="4"/>
  <c r="S17" i="4"/>
  <c r="R17" i="4"/>
  <c r="D14" i="4"/>
  <c r="Q13" i="4"/>
  <c r="Q14" i="4" s="1"/>
  <c r="P13" i="4"/>
  <c r="P14" i="4" s="1"/>
  <c r="O13" i="4"/>
  <c r="O14" i="4" s="1"/>
  <c r="M13" i="4"/>
  <c r="J13" i="4"/>
  <c r="G13" i="4"/>
  <c r="F13" i="4"/>
  <c r="F14" i="4" s="1"/>
  <c r="D13" i="4"/>
  <c r="M11" i="4"/>
  <c r="J11" i="4"/>
  <c r="G11" i="4"/>
  <c r="R11" i="4" s="1"/>
  <c r="D11" i="4"/>
  <c r="Q57" i="2" l="1"/>
  <c r="R13" i="4"/>
  <c r="M14" i="4"/>
  <c r="J14" i="4"/>
  <c r="R5" i="3"/>
  <c r="Q5" i="3"/>
  <c r="P26" i="3"/>
  <c r="Q26" i="3" s="1"/>
  <c r="F44" i="1"/>
  <c r="G44" i="1"/>
  <c r="G45" i="1"/>
  <c r="H32" i="1"/>
  <c r="P25" i="3"/>
  <c r="Q25" i="3" s="1"/>
  <c r="P28" i="3"/>
  <c r="Q28" i="3" s="1"/>
  <c r="P27" i="3"/>
  <c r="Q27" i="3" s="1"/>
  <c r="O52" i="2"/>
  <c r="P52" i="2" s="1"/>
  <c r="O51" i="2"/>
  <c r="P51" i="2" s="1"/>
  <c r="O50" i="2"/>
  <c r="P50" i="2" s="1"/>
  <c r="O49" i="2"/>
  <c r="P49" i="2" s="1"/>
  <c r="W14" i="3"/>
  <c r="O36" i="2"/>
  <c r="P36" i="2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9" i="3"/>
  <c r="Q9" i="3" s="1"/>
  <c r="P10" i="3"/>
  <c r="Q10" i="3" s="1"/>
  <c r="Q8" i="3"/>
  <c r="P7" i="3"/>
  <c r="Q7" i="3" s="1"/>
  <c r="P6" i="3"/>
  <c r="Q6" i="3" s="1"/>
  <c r="P5" i="3"/>
  <c r="O44" i="2"/>
  <c r="P44" i="2" s="1"/>
  <c r="O43" i="2"/>
  <c r="P43" i="2" s="1"/>
  <c r="O42" i="2"/>
  <c r="P42" i="2" s="1"/>
  <c r="O41" i="2"/>
  <c r="P41" i="2" s="1"/>
  <c r="O35" i="2"/>
  <c r="P35" i="2" s="1"/>
  <c r="O34" i="2"/>
  <c r="P34" i="2" s="1"/>
  <c r="O33" i="2"/>
  <c r="P33" i="2" s="1"/>
  <c r="O32" i="2"/>
  <c r="P32" i="2" s="1"/>
  <c r="O27" i="2"/>
  <c r="P27" i="2" s="1"/>
  <c r="O26" i="2"/>
  <c r="P26" i="2" s="1"/>
  <c r="O25" i="2"/>
  <c r="P25" i="2" s="1"/>
  <c r="O24" i="2"/>
  <c r="P24" i="2" s="1"/>
  <c r="O23" i="2"/>
  <c r="P23" i="2" s="1"/>
  <c r="O18" i="2"/>
  <c r="O17" i="2"/>
  <c r="P17" i="2" s="1"/>
  <c r="O16" i="2"/>
  <c r="P16" i="2" s="1"/>
  <c r="O15" i="2"/>
  <c r="P15" i="2" s="1"/>
  <c r="O14" i="2"/>
  <c r="P14" i="2" s="1"/>
  <c r="O9" i="2"/>
  <c r="P9" i="2" s="1"/>
  <c r="O8" i="2"/>
  <c r="P8" i="2" s="1"/>
  <c r="O7" i="2"/>
  <c r="P7" i="2" s="1"/>
  <c r="O6" i="2"/>
  <c r="P6" i="2" s="1"/>
  <c r="O5" i="2"/>
  <c r="P5" i="2" s="1"/>
  <c r="Q49" i="2" l="1"/>
  <c r="Y6" i="2" s="1"/>
  <c r="G46" i="1"/>
  <c r="Q41" i="2"/>
  <c r="X6" i="2" s="1"/>
  <c r="Q32" i="2"/>
  <c r="W6" i="2" s="1"/>
  <c r="Q14" i="2"/>
  <c r="U6" i="2" s="1"/>
  <c r="Q23" i="2"/>
  <c r="V6" i="2" s="1"/>
  <c r="Q5" i="2"/>
  <c r="T6" i="2" s="1"/>
  <c r="H44" i="1"/>
  <c r="I44" i="1"/>
  <c r="J44" i="1"/>
  <c r="K44" i="1"/>
  <c r="L44" i="1"/>
  <c r="M44" i="1"/>
  <c r="N44" i="1"/>
  <c r="O44" i="1"/>
  <c r="P44" i="1"/>
  <c r="Q44" i="1"/>
  <c r="Q22" i="1"/>
  <c r="R22" i="1" s="1"/>
  <c r="R31" i="1"/>
  <c r="R33" i="1"/>
  <c r="R34" i="1"/>
  <c r="R35" i="1"/>
  <c r="R36" i="1"/>
  <c r="R37" i="1"/>
  <c r="R38" i="1"/>
  <c r="R39" i="1"/>
  <c r="R40" i="1"/>
  <c r="R41" i="1"/>
  <c r="R42" i="1"/>
  <c r="R43" i="1"/>
  <c r="H45" i="1"/>
  <c r="J45" i="1"/>
  <c r="K45" i="1"/>
  <c r="K46" i="1" s="1"/>
  <c r="L45" i="1"/>
  <c r="M45" i="1"/>
  <c r="N45" i="1"/>
  <c r="O45" i="1"/>
  <c r="P45" i="1"/>
  <c r="P46" i="1" s="1"/>
  <c r="Q45" i="1"/>
  <c r="Q46" i="1" s="1"/>
  <c r="R21" i="1"/>
  <c r="G23" i="1"/>
  <c r="G24" i="1" s="1"/>
  <c r="O24" i="1"/>
  <c r="H23" i="1"/>
  <c r="H24" i="1" s="1"/>
  <c r="I23" i="1"/>
  <c r="I24" i="1" s="1"/>
  <c r="J23" i="1"/>
  <c r="J24" i="1" s="1"/>
  <c r="K23" i="1"/>
  <c r="L23" i="1"/>
  <c r="L24" i="1" s="1"/>
  <c r="M23" i="1"/>
  <c r="M24" i="1" s="1"/>
  <c r="N23" i="1"/>
  <c r="O23" i="1"/>
  <c r="P23" i="1"/>
  <c r="P24" i="1" s="1"/>
  <c r="F23" i="1"/>
  <c r="F24" i="1" s="1"/>
  <c r="R9" i="1"/>
  <c r="R11" i="1"/>
  <c r="R12" i="1"/>
  <c r="R13" i="1"/>
  <c r="R14" i="1"/>
  <c r="R15" i="1"/>
  <c r="R20" i="1"/>
  <c r="R16" i="1"/>
  <c r="R17" i="1"/>
  <c r="R18" i="1"/>
  <c r="R19" i="1"/>
  <c r="BB18" i="1"/>
  <c r="BB9" i="1"/>
  <c r="Q10" i="1" s="1"/>
  <c r="R10" i="1" s="1"/>
  <c r="BB10" i="1"/>
  <c r="F32" i="1" s="1"/>
  <c r="F45" i="1" s="1"/>
  <c r="BB11" i="1"/>
  <c r="G32" i="1" s="1"/>
  <c r="BB12" i="1"/>
  <c r="BB13" i="1"/>
  <c r="I32" i="1" s="1"/>
  <c r="I45" i="1" s="1"/>
  <c r="BB14" i="1"/>
  <c r="BB15" i="1"/>
  <c r="BB16" i="1"/>
  <c r="BB17" i="1"/>
  <c r="BB19" i="1"/>
  <c r="BB20" i="1"/>
  <c r="BB21" i="1"/>
  <c r="AB6" i="2" l="1"/>
  <c r="I46" i="1"/>
  <c r="H46" i="1"/>
  <c r="L46" i="1"/>
  <c r="J46" i="1"/>
  <c r="R32" i="1"/>
  <c r="F46" i="1"/>
  <c r="R44" i="1"/>
  <c r="O46" i="1"/>
  <c r="N46" i="1"/>
  <c r="M46" i="1"/>
  <c r="R45" i="1"/>
  <c r="Q23" i="1"/>
  <c r="R23" i="1" s="1"/>
  <c r="K24" i="1"/>
  <c r="N24" i="1"/>
  <c r="R46" i="1" l="1"/>
  <c r="F4" i="1" s="1"/>
  <c r="Q24" i="1"/>
  <c r="R24" i="1" s="1"/>
  <c r="E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tc={E4FF3EE9-C3BC-41C2-821D-75DCD667525C}</author>
    <author>tc={DFDD3908-03AA-4899-9CFC-3DFC529B2284}</author>
    <author>tc={E29F0FDE-7C75-4583-AADB-322D38BA2B90}</author>
    <author>tc={C0C63E12-652F-4C62-AB82-7B64737BB5F8}</author>
    <author>tc={6CBDB840-5480-4201-8CBB-2A477242F144}</author>
    <author>tc={0C3C9F6D-AF28-42E1-B95B-AED61F4CDB00}</author>
    <author>tc={ED1CA7EA-6592-4251-AB85-726422E5630D}</author>
  </authors>
  <commentList>
    <comment ref="I34" authorId="0" shapeId="0" xr:uid="{E4FF3EE9-C3BC-41C2-821D-75DCD66752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DJI FPV 2 Akku Ricardo
</t>
      </text>
    </comment>
    <comment ref="G36" authorId="1" shapeId="0" xr:uid="{DFDD3908-03AA-4899-9CFC-3DFC529B228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NOK / Kino</t>
      </text>
    </comment>
    <comment ref="I36" authorId="2" shapeId="0" xr:uid="{E29F0FDE-7C75-4583-AADB-322D38BA2B9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80.- kasino</t>
      </text>
    </comment>
    <comment ref="H39" authorId="3" shapeId="0" xr:uid="{C0C63E12-652F-4C62-AB82-7B64737BB5F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Fahrschule 200 + 200 + 500</t>
      </text>
    </comment>
    <comment ref="I39" authorId="4" shapeId="0" xr:uid="{6CBDB840-5480-4201-8CBB-2A477242F1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 SBB Halbtax / 310 Thierry Fahrschule / 155.- Führerausweis
Antwort:
    WAB Kurs 390.-</t>
      </text>
    </comment>
    <comment ref="G41" authorId="5" shapeId="0" xr:uid="{0C3C9F6D-AF28-42E1-B95B-AED61F4CDB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Transport für Drohnenabholung
Antwort:
    30 .- für Bewilligung auto kanton sz
Antwort:
    Coiffeur
</t>
      </text>
    </comment>
    <comment ref="H42" authorId="6" shapeId="0" xr:uid="{ED1CA7EA-6592-4251-AB85-726422E563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1300 Papi / 1800 Geburtstag</t>
      </text>
    </comment>
  </commentList>
</comments>
</file>

<file path=xl/sharedStrings.xml><?xml version="1.0" encoding="utf-8"?>
<sst xmlns="http://schemas.openxmlformats.org/spreadsheetml/2006/main" count="433" uniqueCount="193">
  <si>
    <t>Jahresausgaben</t>
  </si>
  <si>
    <t>Ausgaben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</si>
  <si>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</si>
  <si>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</si>
  <si>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</si>
  <si>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</si>
  <si>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</si>
  <si>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</si>
  <si>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</si>
  <si>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</si>
  <si>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</si>
  <si>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</si>
  <si>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</si>
  <si>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</si>
  <si>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Jahr</t>
  </si>
  <si>
    <t xml:space="preserve">Abgaben </t>
  </si>
  <si>
    <t>Essen</t>
  </si>
  <si>
    <t>Kleider</t>
  </si>
  <si>
    <t>Technik</t>
  </si>
  <si>
    <t>Ausgang</t>
  </si>
  <si>
    <t>zusätzliche Einnahmen</t>
  </si>
  <si>
    <t>Sonstiges</t>
  </si>
  <si>
    <t>Ferien</t>
  </si>
  <si>
    <t>Ergebniss</t>
  </si>
  <si>
    <t>Arzt</t>
  </si>
  <si>
    <t>Möbel</t>
  </si>
  <si>
    <t>Monat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</si>
  <si>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</si>
  <si>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</si>
  <si>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</si>
  <si>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</si>
  <si>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</si>
  <si>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</si>
  <si>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</si>
  <si>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</si>
  <si>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</si>
  <si>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</si>
  <si>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</si>
  <si>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</si>
  <si>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</si>
  <si>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</si>
  <si>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</si>
  <si>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</si>
  <si>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</si>
  <si>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</si>
  <si>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</si>
  <si>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</si>
  <si>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</si>
  <si>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</si>
  <si>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</si>
  <si>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</si>
  <si>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</si>
  <si>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</si>
  <si>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</si>
  <si>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</si>
  <si>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</si>
  <si>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</si>
  <si>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</si>
  <si>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Gesamt</t>
  </si>
  <si>
    <t>Abonements</t>
  </si>
  <si>
    <t>Geschenke</t>
  </si>
  <si>
    <t>Brutto Jahr</t>
  </si>
  <si>
    <t>Lohn</t>
  </si>
  <si>
    <t>Einnahmen</t>
  </si>
  <si>
    <t>Freizeit</t>
  </si>
  <si>
    <t>Semester 01</t>
  </si>
  <si>
    <t>Fächer</t>
  </si>
  <si>
    <t>Note 1</t>
  </si>
  <si>
    <t>GWT 1</t>
  </si>
  <si>
    <t>Note 2</t>
  </si>
  <si>
    <t>GWT 2</t>
  </si>
  <si>
    <t>Note 3</t>
  </si>
  <si>
    <t>GWT 3</t>
  </si>
  <si>
    <t>Note 4</t>
  </si>
  <si>
    <t>GWT 4</t>
  </si>
  <si>
    <t>Note 5</t>
  </si>
  <si>
    <t>GWT 5</t>
  </si>
  <si>
    <t>Note 6</t>
  </si>
  <si>
    <t>GWT 6</t>
  </si>
  <si>
    <t>Note</t>
  </si>
  <si>
    <t>Gerundet</t>
  </si>
  <si>
    <t>Zeugnisschnitt</t>
  </si>
  <si>
    <t>Übersicht</t>
  </si>
  <si>
    <t>Geschichte</t>
  </si>
  <si>
    <t>Semester</t>
  </si>
  <si>
    <t>Mathematik</t>
  </si>
  <si>
    <t>Zeugnis</t>
  </si>
  <si>
    <t>Chemie</t>
  </si>
  <si>
    <t>Wirtschaft</t>
  </si>
  <si>
    <t>IDAF</t>
  </si>
  <si>
    <t>Französisch</t>
  </si>
  <si>
    <t>Fach</t>
  </si>
  <si>
    <t>Semester 02</t>
  </si>
  <si>
    <t>Abschlussprüfungen</t>
  </si>
  <si>
    <t>Mathemtik</t>
  </si>
  <si>
    <t>Abgeschlossen</t>
  </si>
  <si>
    <t>Semester 03</t>
  </si>
  <si>
    <t>Deutsch</t>
  </si>
  <si>
    <t>Semester 04</t>
  </si>
  <si>
    <t>Englisch</t>
  </si>
  <si>
    <t>Physik</t>
  </si>
  <si>
    <t>Noten</t>
  </si>
  <si>
    <t>Semester 1</t>
  </si>
  <si>
    <t>Semester 2</t>
  </si>
  <si>
    <t>Semester 3</t>
  </si>
  <si>
    <t>Semester 4</t>
  </si>
  <si>
    <t>Semester 5</t>
  </si>
  <si>
    <t>Semester 6</t>
  </si>
  <si>
    <t>Modul 431</t>
  </si>
  <si>
    <t>Modul 403</t>
  </si>
  <si>
    <t>Modul 117</t>
  </si>
  <si>
    <t>Modul 100</t>
  </si>
  <si>
    <t>Modul 104</t>
  </si>
  <si>
    <t>Modul 114</t>
  </si>
  <si>
    <t>Modul 404</t>
  </si>
  <si>
    <t>Modul 123</t>
  </si>
  <si>
    <t>Modul 122</t>
  </si>
  <si>
    <t>Modul 129</t>
  </si>
  <si>
    <t>Modul 143</t>
  </si>
  <si>
    <t>Modul 437</t>
  </si>
  <si>
    <t>Modul 126</t>
  </si>
  <si>
    <t>Modul 141</t>
  </si>
  <si>
    <t>Modul 145</t>
  </si>
  <si>
    <t>Modul 214</t>
  </si>
  <si>
    <t>Modul 306</t>
  </si>
  <si>
    <t>Modul 146</t>
  </si>
  <si>
    <t>Modul 159</t>
  </si>
  <si>
    <t>Modul 182</t>
  </si>
  <si>
    <t>Semester 05</t>
  </si>
  <si>
    <r>
      <rPr>
        <b/>
        <sz val="12"/>
        <color theme="1"/>
        <rFont val="Calibri"/>
        <family val="2"/>
        <scheme val="minor"/>
      </rPr>
      <t>ÜK</t>
    </r>
    <r>
      <rPr>
        <sz val="11"/>
        <color theme="1"/>
        <rFont val="Calibri"/>
        <family val="2"/>
        <scheme val="minor"/>
      </rPr>
      <t xml:space="preserve"> </t>
    </r>
  </si>
  <si>
    <t>Motivation &amp; Einsatz</t>
  </si>
  <si>
    <t>Beteiligung</t>
  </si>
  <si>
    <t>Ausführung der Aufträge</t>
  </si>
  <si>
    <t>Datum</t>
  </si>
  <si>
    <t>Uek-101</t>
  </si>
  <si>
    <t>Beschreibung</t>
  </si>
  <si>
    <t>Webauftritt erstellen</t>
  </si>
  <si>
    <t>B</t>
  </si>
  <si>
    <t>Uek-304</t>
  </si>
  <si>
    <t>Computer in Betrieb nehmen</t>
  </si>
  <si>
    <t>Uek-184</t>
  </si>
  <si>
    <t>Netzwerksicherheit implementieren</t>
  </si>
  <si>
    <t>Uek-130</t>
  </si>
  <si>
    <t>LAN ausmessen</t>
  </si>
  <si>
    <t>C</t>
  </si>
  <si>
    <t>Uek-127</t>
  </si>
  <si>
    <t>Server betreiben</t>
  </si>
  <si>
    <t>Uek-305</t>
  </si>
  <si>
    <t>Betriebssysteme installieren</t>
  </si>
  <si>
    <t>Schnitt</t>
  </si>
  <si>
    <t>Vor- Note</t>
  </si>
  <si>
    <t>Prüfung</t>
  </si>
  <si>
    <t>Final</t>
  </si>
  <si>
    <t>Mathe GL</t>
  </si>
  <si>
    <t>Uek-340</t>
  </si>
  <si>
    <t>IT Virualisieren</t>
  </si>
  <si>
    <t>Semester 06</t>
  </si>
  <si>
    <t>A</t>
  </si>
  <si>
    <t>Modul 239</t>
  </si>
  <si>
    <t>Modul 242</t>
  </si>
  <si>
    <t>Bemerkung</t>
  </si>
  <si>
    <t>Family</t>
  </si>
  <si>
    <t>Einzelticket</t>
  </si>
  <si>
    <t>C Ticket</t>
  </si>
  <si>
    <t>Kurve</t>
  </si>
  <si>
    <t>Ort</t>
  </si>
  <si>
    <t>B7 Balkon</t>
  </si>
  <si>
    <t>B4</t>
  </si>
  <si>
    <t xml:space="preserve">B7 </t>
  </si>
  <si>
    <t>C3</t>
  </si>
  <si>
    <t>D4</t>
  </si>
  <si>
    <t>Reihe</t>
  </si>
  <si>
    <t>Reihe 15</t>
  </si>
  <si>
    <t>Reihe 10</t>
  </si>
  <si>
    <t>Reihe 13</t>
  </si>
  <si>
    <t>Reihe 14</t>
  </si>
  <si>
    <t>Reihe 5</t>
  </si>
  <si>
    <t>Reihe 9</t>
  </si>
  <si>
    <t>Platz</t>
  </si>
  <si>
    <t>Einkaufsplreis</t>
  </si>
  <si>
    <t>Gesamteinkauf</t>
  </si>
  <si>
    <t>Einkaufspreis</t>
  </si>
  <si>
    <t>Verkaufspreis</t>
  </si>
  <si>
    <t>Verkauf</t>
  </si>
  <si>
    <t>Gebühren</t>
  </si>
  <si>
    <t>Finaler Erlös</t>
  </si>
  <si>
    <t>Finaler Gewinn</t>
  </si>
  <si>
    <t>Angebot Bis</t>
  </si>
  <si>
    <t>Endet</t>
  </si>
  <si>
    <t>Alte Artikel ID</t>
  </si>
  <si>
    <t>Ürsprüngliches Gebot</t>
  </si>
  <si>
    <t>Jetziges Gebot</t>
  </si>
  <si>
    <t>Semester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</si>
</sst>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CHF&quot;\ * #,##0.00_ ;_ &quot;CHF&quot;\ * \-#,##0.00_ ;_ &quot;CHF&quot;\ * &quot;-&quot;??_ ;_ @_ "/>
    <numFmt numFmtId="165" formatCode="_ [$CHF-807]\ * #,##0.00_ ;_ [$CHF-807]\ * \-#,##0.00_ ;_ [$CHF-807]\ * &quot;-&quot;??_ ;_ @_ 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rgb="FFFFA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1" applyNumberFormat="0" applyAlignment="0" applyProtection="0"/>
  </cellStyleXfs>
  <cellXfs count="60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0" fontId="4" fillId="0" borderId="0" xfId="0" applyFont="1"/>
    <xf numFmtId="164" fontId="0" fillId="2" borderId="0" xfId="1" applyFont="1" applyFill="1"/>
    <xf numFmtId="165" fontId="0" fillId="0" borderId="0" xfId="1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2" fontId="0" fillId="0" borderId="0" xfId="0" applyNumberFormat="1"/>
    <xf numFmtId="9" fontId="0" fillId="0" borderId="0" xfId="2" applyFont="1" applyBorder="1"/>
    <xf numFmtId="166" fontId="0" fillId="0" borderId="0" xfId="0" applyNumberFormat="1"/>
    <xf numFmtId="167" fontId="0" fillId="0" borderId="6" xfId="0" applyNumberFormat="1" applyBorder="1"/>
    <xf numFmtId="2" fontId="6" fillId="3" borderId="1" xfId="3" applyNumberFormat="1" applyFont="1"/>
    <xf numFmtId="0" fontId="2" fillId="0" borderId="7" xfId="0" applyFont="1" applyBorder="1"/>
    <xf numFmtId="2" fontId="0" fillId="0" borderId="8" xfId="0" applyNumberFormat="1" applyBorder="1"/>
    <xf numFmtId="9" fontId="0" fillId="0" borderId="8" xfId="2" applyFont="1" applyBorder="1"/>
    <xf numFmtId="2" fontId="0" fillId="0" borderId="8" xfId="2" applyNumberFormat="1" applyFont="1" applyBorder="1"/>
    <xf numFmtId="166" fontId="0" fillId="0" borderId="8" xfId="0" applyNumberFormat="1" applyBorder="1"/>
    <xf numFmtId="167" fontId="0" fillId="0" borderId="9" xfId="0" applyNumberFormat="1" applyBorder="1"/>
    <xf numFmtId="0" fontId="0" fillId="0" borderId="8" xfId="0" applyBorder="1"/>
    <xf numFmtId="9" fontId="0" fillId="0" borderId="0" xfId="2" applyFont="1" applyFill="1" applyBorder="1"/>
    <xf numFmtId="0" fontId="0" fillId="0" borderId="0" xfId="0" applyAlignment="1">
      <alignment horizontal="center" vertical="center"/>
    </xf>
    <xf numFmtId="49" fontId="8" fillId="0" borderId="0" xfId="0" applyNumberFormat="1" applyFont="1"/>
    <xf numFmtId="14" fontId="0" fillId="0" borderId="0" xfId="0" applyNumberFormat="1"/>
    <xf numFmtId="0" fontId="2" fillId="0" borderId="10" xfId="0" applyFont="1" applyBorder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/>
    <xf numFmtId="0" fontId="0" fillId="5" borderId="0" xfId="1" applyNumberFormat="1" applyFont="1" applyFill="1" applyAlignment="1">
      <alignment horizontal="left"/>
    </xf>
    <xf numFmtId="164" fontId="0" fillId="4" borderId="0" xfId="1" applyFont="1" applyFill="1"/>
    <xf numFmtId="164" fontId="0" fillId="5" borderId="0" xfId="1" applyFont="1" applyFill="1"/>
    <xf numFmtId="164" fontId="0" fillId="6" borderId="0" xfId="1" applyFont="1" applyFill="1"/>
    <xf numFmtId="164" fontId="0" fillId="7" borderId="0" xfId="1" applyFont="1" applyFill="1"/>
    <xf numFmtId="164" fontId="0" fillId="8" borderId="0" xfId="1" applyFont="1" applyFill="1"/>
    <xf numFmtId="164" fontId="0" fillId="9" borderId="0" xfId="1" applyFont="1" applyFill="1"/>
    <xf numFmtId="164" fontId="0" fillId="10" borderId="0" xfId="1" applyFon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22" fontId="0" fillId="4" borderId="0" xfId="0" applyNumberFormat="1" applyFill="1"/>
    <xf numFmtId="0" fontId="0" fillId="4" borderId="0" xfId="0" applyFill="1"/>
    <xf numFmtId="0" fontId="0" fillId="5" borderId="0" xfId="0" applyFill="1"/>
    <xf numFmtId="22" fontId="0" fillId="6" borderId="0" xfId="0" applyNumberFormat="1" applyFill="1"/>
    <xf numFmtId="0" fontId="0" fillId="6" borderId="0" xfId="0" applyFill="1"/>
    <xf numFmtId="22" fontId="0" fillId="7" borderId="0" xfId="0" applyNumberFormat="1" applyFill="1"/>
    <xf numFmtId="22" fontId="0" fillId="8" borderId="0" xfId="0" applyNumberFormat="1" applyFill="1"/>
    <xf numFmtId="22" fontId="0" fillId="9" borderId="0" xfId="0" applyNumberFormat="1" applyFill="1"/>
    <xf numFmtId="22" fontId="0" fillId="10" borderId="0" xfId="0" applyNumberFormat="1" applyFill="1"/>
    <xf numFmtId="0" fontId="2" fillId="0" borderId="11" xfId="0" applyFont="1" applyBorder="1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11" borderId="0" xfId="0" applyFill="1"/>
  </cellXfs>
  <cellStyles count="4">
    <cellStyle name="Berechnung" xfId="3" builtinId="22"/>
    <cellStyle name="Prozent" xfId="2" builtinId="5"/>
    <cellStyle name="Standard" xfId="0" builtinId="0"/>
    <cellStyle name="Währung" xfId="1" builtinId="4"/>
  </cellStyles>
  <dxfs count="8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-F400]h:mm:ss\ AM/PM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7030A0"/>
        </patternFill>
      </fill>
    </dxf>
    <dxf>
      <numFmt numFmtId="164" formatCode="_ &quot;CHF&quot;\ * #,##0.00_ ;_ &quot;CHF&quot;\ * \-#,##0.00_ ;_ &quot;CHF&quot;\ * &quot;-&quot;??_ ;_ @_ "/>
    </dxf>
    <dxf>
      <numFmt numFmtId="164" formatCode="_ &quot;CHF&quot;\ * #,##0.00_ ;_ &quot;CHF&quot;\ * \-#,##0.00_ ;_ &quot;CHF&quot;\ * &quot;-&quot;??_ ;_ @_ "/>
    </dxf>
    <dxf>
      <numFmt numFmtId="164" formatCode="_ &quot;CHF&quot;\ * #,##0.00_ ;_ &quot;CHF&quot;\ * \-#,##0.00_ ;_ &quot;CHF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andro Benedetto" id="{E83979F7-2907-4535-9064-7CB4143FF75A}" userId="11e4bfafb2e7969f" providerId="Windows Live"/>
  <person displayName="Leandro Mario Benedetto (BMZ)" id="{49290DAB-B241-4795-8334-45883E6613E7}" userId="S::leandro.benedetto@stud.bms-zuerich.ch::f86e11ca-8b6f-4c98-b4f8-7e0bbbc183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7AC504-63B6-454D-AFF1-9C3F61386F07}" name="Tabelle3" displayName="Tabelle3" ref="E8:R24" totalsRowShown="0">
  <autoFilter ref="E8:R24" xr:uid="{647AC504-63B6-454D-AFF1-9C3F61386F07}"/>
  <tableColumns count="14">
    <tableColumn id="1" xr3:uid="{08768F14-FFAE-4647-8FB6-5C1207E2B87A}" name="Ausgaben"/>
    <tableColumn id="2" xr3:uid="{540F961B-04D1-473F-A8C7-7137DAED4223}" name="Januar" dataCellStyle="Währung"/>
    <tableColumn id="3" xr3:uid="{81E6F3BC-65AD-4BA0-86B0-7280B8CBE87A}" name="Februar" dataCellStyle="Währung"/>
    <tableColumn id="4" xr3:uid="{67773C31-93B4-48E9-A09D-95D8FF7E835E}" name="März" dataCellStyle="Währung"/>
    <tableColumn id="5" xr3:uid="{6B641E60-5FB3-442F-866E-5852F4A0ECE3}" name="April" dataCellStyle="Währung"/>
    <tableColumn id="6" xr3:uid="{2133D441-65FA-42D2-8D4D-750BAB5E8B48}" name="Mai" dataCellStyle="Währung"/>
    <tableColumn id="7" xr3:uid="{FE7E4861-A214-4D6A-BAB2-C80B07A69401}" name="Juni" dataCellStyle="Währung"/>
    <tableColumn id="8" xr3:uid="{7A7EF9AA-0F42-46AD-860B-D84AA34816E5}" name="Juli" dataCellStyle="Währung"/>
    <tableColumn id="9" xr3:uid="{2B9A2970-12EC-4BDE-8BD2-E83A331A0801}" name="August" dataCellStyle="Währung"/>
    <tableColumn id="10" xr3:uid="{013E9F71-EB29-4272-9379-9E71BE0D1CA3}" name="September" dataCellStyle="Währung"/>
    <tableColumn id="11" xr3:uid="{367F0654-D455-4915-BA1E-CFBB27012BC6}" name="Oktober" dataCellStyle="Währung"/>
    <tableColumn id="12" xr3:uid="{0D8AC6D9-91BF-4746-957A-3D564ADEDD88}" name="November" dataCellStyle="Währung"/>
    <tableColumn id="13" xr3:uid="{7D5E8B91-D4BE-47E1-AE1E-ED46E458B222}" name="Dezember" dataCellStyle="Währung"/>
    <tableColumn id="14" xr3:uid="{C4A7ADD2-D0E7-4299-8689-AC0134DA2881}" name="Brutto Jahr" dataDxfId="85" dataCellStyle="Währung">
      <calculatedColumnFormula>SUM(F9:Q9)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72A19-79E6-4F58-B86B-AB9B5DAE7AA7}" name="Tabelle1" displayName="Tabelle1" ref="U8:BB21" totalsRowShown="0">
  <autoFilter ref="U8:BB21" xr:uid="{5D572A19-79E6-4F58-B86B-AB9B5DAE7AA7}"/>
  <tableColumns count="34">
    <tableColumn id="1" xr3:uid="{F61F7D2C-5918-42E6-B8AB-4312A731CA5D}" name="Monat"/>
    <tableColumn id="2" xr3:uid="{3CDA2F9A-7992-47FE-9FFE-2A2439C6D915}" name="Jahr"/>
    <tableColumn id="3" xr3:uid="{2EAB22FD-85EE-40BD-8135-D2E8D7F37A11}" name="1" dataCellStyle="Währung"/>
    <tableColumn id="4" xr3:uid="{8949EB5D-B556-43E5-A852-99795C3F991E}" name="2" dataCellStyle="Währung"/>
    <tableColumn id="5" xr3:uid="{4BC5D5D0-0996-48CF-82AF-51A2E382E5AF}" name="3" dataCellStyle="Währung"/>
    <tableColumn id="6" xr3:uid="{84D284C9-7304-4484-850E-4DAB83EDED07}" name="4" dataCellStyle="Währung"/>
    <tableColumn id="7" xr3:uid="{41E3FA96-0514-4D68-82DC-D26C3BC36AB1}" name="5" dataCellStyle="Währung"/>
    <tableColumn id="8" xr3:uid="{741AA162-E0AF-485C-BDCC-9D4D4811B93E}" name="6" dataCellStyle="Währung"/>
    <tableColumn id="9" xr3:uid="{24449EC4-AC44-4861-9EB8-B071BBA812BC}" name="7" dataCellStyle="Währung"/>
    <tableColumn id="10" xr3:uid="{AEF348AB-C204-4F51-A46B-D035C01EB623}" name="8" dataCellStyle="Währung"/>
    <tableColumn id="11" xr3:uid="{4F8941E0-A3EB-48AB-B4AA-6175E64D084E}" name="9" dataCellStyle="Währung"/>
    <tableColumn id="12" xr3:uid="{F0626E3F-E2F8-47CC-9DA1-F83073DAAE40}" name="10" dataCellStyle="Währung"/>
    <tableColumn id="13" xr3:uid="{42CB0640-60F7-4F22-B172-9BEA4106020A}" name="11" dataCellStyle="Währung"/>
    <tableColumn id="14" xr3:uid="{44E21D19-E587-4B3C-8ED5-EA07A4311504}" name="12" dataCellStyle="Währung"/>
    <tableColumn id="15" xr3:uid="{D809F89C-5C9A-4FE1-9A51-063B7C0B56F4}" name="13" dataCellStyle="Währung"/>
    <tableColumn id="16" xr3:uid="{8DA9B8B1-9C82-4BAD-B7A6-A2A73535F646}" name="14" dataCellStyle="Währung"/>
    <tableColumn id="17" xr3:uid="{E3C51504-C7DB-45AC-B494-CCD0B2662AB4}" name="15" dataCellStyle="Währung"/>
    <tableColumn id="18" xr3:uid="{3C1BEA45-D4A1-4234-9FEE-A82F06BAD04B}" name="16" dataCellStyle="Währung"/>
    <tableColumn id="19" xr3:uid="{46C21C94-D74F-4706-885A-40D40BB28623}" name="17" dataCellStyle="Währung"/>
    <tableColumn id="20" xr3:uid="{FB480EE2-6B19-4033-B60B-E8D4AE3C59C9}" name="18" dataCellStyle="Währung"/>
    <tableColumn id="21" xr3:uid="{EEAC72CC-D11F-4113-81E0-92ACABF75F98}" name="19" dataCellStyle="Währung"/>
    <tableColumn id="22" xr3:uid="{86596844-8D39-48C9-9FD7-3F5D53FBE34C}" name="20" dataCellStyle="Währung"/>
    <tableColumn id="23" xr3:uid="{BC0A8082-4DCA-4830-AC58-AF1BF06F3397}" name="21" dataCellStyle="Währung"/>
    <tableColumn id="24" xr3:uid="{B95CDF8D-1F66-40C0-B50D-647C57FA39F6}" name="22" dataCellStyle="Währung"/>
    <tableColumn id="25" xr3:uid="{CB36B0DB-2ADF-4880-A650-73FE116003B6}" name="23" dataCellStyle="Währung"/>
    <tableColumn id="26" xr3:uid="{CBFB55DB-3471-4E3F-A37E-0285973B8F27}" name="24" dataCellStyle="Währung"/>
    <tableColumn id="27" xr3:uid="{F4DFBB3C-C948-4BA7-A707-C449A6858CA3}" name="25" dataCellStyle="Währung"/>
    <tableColumn id="28" xr3:uid="{8923D8AE-0049-4107-8D52-AB090B7B3CEF}" name="26" dataCellStyle="Währung"/>
    <tableColumn id="29" xr3:uid="{269E1956-9656-4C67-93E3-0D1DB7B2A59E}" name="27" dataCellStyle="Währung"/>
    <tableColumn id="30" xr3:uid="{92A8BFA8-15FA-43B0-8C78-D093830A29D2}" name="28" dataCellStyle="Währung"/>
    <tableColumn id="31" xr3:uid="{B74914D9-6185-4E18-8930-671D4F2C7198}" name="29" dataCellStyle="Währung"/>
    <tableColumn id="32" xr3:uid="{84B28AB1-E2A7-4A51-A28C-C82F7AC86D66}" name="30" dataCellStyle="Währung"/>
    <tableColumn id="33" xr3:uid="{B46378F0-33C1-46DF-8131-277061E6901C}" name="31"/>
    <tableColumn id="44" xr3:uid="{151CDBB9-5148-495A-A5BD-2C6C2E052882}" name="Gesamt" dataDxfId="84" dataCellStyle="Währung">
      <calculatedColumnFormula>SUM(Tabelle1[[#This Row],[1]:[31]])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ADCE-EEE9-418F-9CA8-9179406E428F}" name="Tabelle33" displayName="Tabelle33" ref="E30:R46" totalsRowShown="0">
  <autoFilter ref="E30:R46" xr:uid="{DE35ADCE-EEE9-418F-9CA8-9179406E428F}"/>
  <tableColumns count="14">
    <tableColumn id="1" xr3:uid="{93B5B1F2-00D2-4A11-8072-96E0DDF86E5E}" name="Ausgaben"/>
    <tableColumn id="2" xr3:uid="{A3D4B7C5-9148-4310-93E7-6773B301A187}" name="Januar" dataCellStyle="Währung"/>
    <tableColumn id="3" xr3:uid="{975EBCCF-DB74-482E-AACB-A5A70BE778A4}" name="Februar" dataCellStyle="Währung"/>
    <tableColumn id="4" xr3:uid="{691325A4-D2C5-41C1-B537-EA6C95CF0B32}" name="März" dataCellStyle="Währung"/>
    <tableColumn id="5" xr3:uid="{37F7FCAE-CFF4-43C5-B83C-AB13234A53A9}" name="April" dataCellStyle="Währung"/>
    <tableColumn id="6" xr3:uid="{B4D3BBC0-E2E6-4DEF-BE27-A3CB72BCA338}" name="Mai" dataCellStyle="Währung"/>
    <tableColumn id="7" xr3:uid="{B4186B4A-51B8-41A2-BFA3-70E9C6F61C56}" name="Juni" dataCellStyle="Währung"/>
    <tableColumn id="8" xr3:uid="{874C7323-D4F6-46F6-A91C-6C7EFE77EC42}" name="Juli" dataCellStyle="Währung"/>
    <tableColumn id="9" xr3:uid="{9B456EFC-4617-4FF9-9928-7CB689DF9454}" name="August" dataCellStyle="Währung"/>
    <tableColumn id="10" xr3:uid="{390B7ADB-3812-406E-A04E-A63AC1C2D38D}" name="September" dataCellStyle="Währung"/>
    <tableColumn id="11" xr3:uid="{1E5CFB7F-FD2A-4363-A3BE-83606EF1984B}" name="Oktober" dataCellStyle="Währung"/>
    <tableColumn id="12" xr3:uid="{4F277FB1-71E3-49CB-BE97-8E219670CB85}" name="November" dataCellStyle="Währung"/>
    <tableColumn id="13" xr3:uid="{AEEB5F70-F8D1-43EF-B6CB-A9B0D8EB58CC}" name="Dezember" dataCellStyle="Währung"/>
    <tableColumn id="14" xr3:uid="{4E7A9E2E-0A9F-46EE-97B3-D51090A41102}" name="Brutto Jahr" dataDxfId="83" dataCellStyle="Währung">
      <calculatedColumnFormula>SUM(F31:Q31)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4" dT="2023-04-13T16:47:49.99" personId="{49290DAB-B241-4795-8334-45883E6613E7}" id="{E4FF3EE9-C3BC-41C2-821D-75DCD667525C}">
    <text xml:space="preserve">DJI FPV 2 Akku Ricardo
</text>
  </threadedComment>
  <threadedComment ref="G36" dT="2023-02-21T20:43:24.98" personId="{E83979F7-2907-4535-9064-7CB4143FF75A}" id="{DFDD3908-03AA-4899-9CFC-3DFC529B2284}">
    <text>NOK / Kino</text>
  </threadedComment>
  <threadedComment ref="I36" dT="2023-04-16T13:12:27.86" personId="{49290DAB-B241-4795-8334-45883E6613E7}" id="{E29F0FDE-7C75-4583-AADB-322D38BA2B90}">
    <text>80.- kasino</text>
  </threadedComment>
  <threadedComment ref="H39" dT="2023-04-13T16:46:08.95" personId="{49290DAB-B241-4795-8334-45883E6613E7}" id="{C0C63E12-652F-4C62-AB82-7B64737BB5F8}">
    <text>Fahrschule 200 + 200 + 500</text>
  </threadedComment>
  <threadedComment ref="I39" dT="2023-04-13T16:50:08.93" personId="{49290DAB-B241-4795-8334-45883E6613E7}" id="{6CBDB840-5480-4201-8CBB-2A477242F144}">
    <text>100 SBB Halbtax / 310 Thierry Fahrschule / 155.- Führerausweis</text>
  </threadedComment>
  <threadedComment ref="I39" dT="2023-04-21T19:22:33.54" personId="{49290DAB-B241-4795-8334-45883E6613E7}" id="{A8D0E8E8-E18B-4EE2-B6D4-2EA139D1B05D}" parentId="{6CBDB840-5480-4201-8CBB-2A477242F144}">
    <text>WAB Kurs 390.-</text>
  </threadedComment>
  <threadedComment ref="G41" dT="2023-02-05T11:17:07.95" personId="{E83979F7-2907-4535-9064-7CB4143FF75A}" id="{0C3C9F6D-AF28-42E1-B95B-AED61F4CDB00}">
    <text>Transport für Drohnenabholung</text>
  </threadedComment>
  <threadedComment ref="G41" dT="2023-02-08T16:49:04.29" personId="{E83979F7-2907-4535-9064-7CB4143FF75A}" id="{85C8F4FA-A5F5-4690-9061-D7AF37C07CA2}" parentId="{0C3C9F6D-AF28-42E1-B95B-AED61F4CDB00}">
    <text>30 .- für Bewilligung auto kanton sz</text>
  </threadedComment>
  <threadedComment ref="G41" dT="2023-04-13T16:31:10.78" personId="{49290DAB-B241-4795-8334-45883E6613E7}" id="{77BE07D8-CBBA-4C5D-BD44-06EB25264910}" parentId="{0C3C9F6D-AF28-42E1-B95B-AED61F4CDB00}">
    <text xml:space="preserve">Coiffeur
</text>
  </threadedComment>
  <threadedComment ref="H42" dT="2023-04-13T16:44:26.88" personId="{49290DAB-B241-4795-8334-45883E6613E7}" id="{ED1CA7EA-6592-4251-AB85-726422E5630D}">
    <text>1300 Papi / 1800 Geburtstag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BB46"/>
  <sheetViews>
    <sheetView zoomScale="85" zoomScaleNormal="85" workbookViewId="0">
      <selection activeCell="J39" sqref="J39"/>
    </sheetView>
  </sheetViews>
  <sheetFormatPr baseColWidth="10" defaultColWidth="8.90625" defaultRowHeight="14.5" x14ac:dyDescent="0.35"/>
  <cols>
    <col min="5" max="5" width="30.90625" customWidth="1"/>
    <col min="6" max="6" width="15.08984375" customWidth="1"/>
    <col min="7" max="7" width="18.54296875" customWidth="1"/>
    <col min="8" max="8" width="16.54296875" customWidth="1"/>
    <col min="9" max="9" width="15.90625" customWidth="1"/>
    <col min="10" max="10" width="14.08984375" customWidth="1"/>
    <col min="11" max="11" width="16.453125" customWidth="1"/>
    <col min="12" max="12" width="14.453125" customWidth="1"/>
    <col min="13" max="14" width="14.90625" customWidth="1"/>
    <col min="15" max="16" width="14.54296875" customWidth="1"/>
    <col min="17" max="17" width="15.90625" customWidth="1"/>
    <col min="18" max="18" width="16" customWidth="1"/>
    <col min="19" max="19" width="21.453125" customWidth="1"/>
    <col min="20" max="20" width="10.453125" customWidth="1"/>
    <col min="21" max="21" width="11.08984375" customWidth="1"/>
    <col min="22" max="29" width="11.453125" customWidth="1"/>
    <col min="30" max="30" width="12.08984375" customWidth="1"/>
    <col min="31" max="31" width="11.90625" customWidth="1"/>
    <col min="32" max="39" width="12.08984375" customWidth="1"/>
    <col min="40" max="40" width="12.54296875" customWidth="1"/>
    <col min="41" max="41" width="12.08984375" customWidth="1"/>
    <col min="42" max="50" width="12.54296875" customWidth="1"/>
    <col min="51" max="51" width="12.08984375" customWidth="1"/>
    <col min="52" max="60" width="12.54296875" customWidth="1"/>
    <col min="61" max="61" width="12.08984375" customWidth="1"/>
    <col min="62" max="63" width="12.54296875" customWidth="1"/>
  </cols>
  <sheetData>
    <row r="2" spans="5:54" x14ac:dyDescent="0.35">
      <c r="E2" s="58" t="s">
        <v>0</v>
      </c>
      <c r="F2" s="58"/>
    </row>
    <row r="3" spans="5:54" x14ac:dyDescent="0.35">
      <c r="E3">
        <v>2022</v>
      </c>
      <c r="F3">
        <v>2023</v>
      </c>
    </row>
    <row r="4" spans="5:54" x14ac:dyDescent="0.35">
      <c r="E4" s="3">
        <f>SUM(R24)</f>
        <v>-522.5</v>
      </c>
      <c r="F4" s="3">
        <f>R46</f>
        <v>3748.5</v>
      </c>
    </row>
    <row r="7" spans="5:54" ht="18.5" x14ac:dyDescent="0.45">
      <c r="E7" s="4">
        <v>2022</v>
      </c>
    </row>
    <row r="8" spans="5:54" x14ac:dyDescent="0.35">
      <c r="E8" s="1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61</v>
      </c>
      <c r="U8" t="s">
        <v>26</v>
      </c>
      <c r="V8" t="s">
        <v>14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t="s">
        <v>33</v>
      </c>
      <c r="AD8" t="s">
        <v>34</v>
      </c>
      <c r="AE8" t="s">
        <v>35</v>
      </c>
      <c r="AF8" t="s">
        <v>36</v>
      </c>
      <c r="AG8" t="s">
        <v>37</v>
      </c>
      <c r="AH8" t="s">
        <v>38</v>
      </c>
      <c r="AI8" t="s">
        <v>39</v>
      </c>
      <c r="AJ8" t="s">
        <v>40</v>
      </c>
      <c r="AK8" t="s">
        <v>41</v>
      </c>
      <c r="AL8" t="s">
        <v>42</v>
      </c>
      <c r="AM8" t="s">
        <v>43</v>
      </c>
      <c r="AN8" t="s">
        <v>44</v>
      </c>
      <c r="AO8" t="s">
        <v>45</v>
      </c>
      <c r="AP8" t="s">
        <v>46</v>
      </c>
      <c r="AQ8" t="s">
        <v>47</v>
      </c>
      <c r="AR8" t="s">
        <v>48</v>
      </c>
      <c r="AS8" t="s">
        <v>49</v>
      </c>
      <c r="AT8" t="s">
        <v>50</v>
      </c>
      <c r="AU8" t="s">
        <v>51</v>
      </c>
      <c r="AV8" t="s">
        <v>52</v>
      </c>
      <c r="AW8" t="s">
        <v>53</v>
      </c>
      <c r="AX8" t="s">
        <v>54</v>
      </c>
      <c r="AY8" t="s">
        <v>55</v>
      </c>
      <c r="AZ8" t="s">
        <v>56</v>
      </c>
      <c r="BA8" t="s">
        <v>57</v>
      </c>
      <c r="BB8" t="s">
        <v>58</v>
      </c>
    </row>
    <row r="9" spans="5:54" x14ac:dyDescent="0.35">
      <c r="E9" s="1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200</v>
      </c>
      <c r="R9" s="2">
        <f>SUM(F9:Q9)</f>
        <v>200</v>
      </c>
      <c r="S9" s="2"/>
      <c r="U9" t="s">
        <v>13</v>
      </c>
      <c r="V9">
        <v>2022</v>
      </c>
      <c r="W9" s="2">
        <v>10</v>
      </c>
      <c r="X9" s="2">
        <v>0</v>
      </c>
      <c r="Y9" s="2">
        <v>0</v>
      </c>
      <c r="Z9" s="2">
        <v>0</v>
      </c>
      <c r="AA9" s="2">
        <v>9</v>
      </c>
      <c r="AB9" s="2">
        <v>4</v>
      </c>
      <c r="AC9" s="2">
        <v>13.5</v>
      </c>
      <c r="AD9" s="2">
        <v>13.5</v>
      </c>
      <c r="AE9" s="2">
        <v>0</v>
      </c>
      <c r="AF9" s="2">
        <v>0</v>
      </c>
      <c r="AG9" s="2">
        <v>0</v>
      </c>
      <c r="AH9" s="2">
        <v>8</v>
      </c>
      <c r="AI9" s="2">
        <v>17</v>
      </c>
      <c r="AJ9" s="2">
        <v>10</v>
      </c>
      <c r="AK9" s="2">
        <v>0</v>
      </c>
      <c r="AL9" s="2">
        <v>9</v>
      </c>
      <c r="AM9" s="2">
        <v>0</v>
      </c>
      <c r="AN9" s="2">
        <v>0</v>
      </c>
      <c r="AO9" s="2">
        <v>18</v>
      </c>
      <c r="AP9" s="2">
        <v>3.5</v>
      </c>
      <c r="AQ9" s="2">
        <v>11</v>
      </c>
      <c r="AR9" s="2">
        <v>12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6</v>
      </c>
      <c r="AZ9" s="2">
        <v>0</v>
      </c>
      <c r="BA9" s="2">
        <v>0</v>
      </c>
      <c r="BB9" s="2">
        <f>SUM(Tabelle1[[#This Row],[1]:[31]])</f>
        <v>144.5</v>
      </c>
    </row>
    <row r="10" spans="5:54" x14ac:dyDescent="0.35">
      <c r="E10" s="1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SUM(BB9)</f>
        <v>144.5</v>
      </c>
      <c r="R10" s="2">
        <f t="shared" ref="R10:R15" si="0">SUM(F10:Q10)</f>
        <v>144.5</v>
      </c>
      <c r="S10" s="2"/>
      <c r="U10" t="s">
        <v>2</v>
      </c>
      <c r="V10">
        <v>2023</v>
      </c>
      <c r="W10" s="2">
        <v>0</v>
      </c>
      <c r="X10" s="2">
        <v>0</v>
      </c>
      <c r="Y10" s="2">
        <v>18</v>
      </c>
      <c r="Z10" s="2">
        <v>0</v>
      </c>
      <c r="AA10" s="2">
        <v>13</v>
      </c>
      <c r="AB10" s="2">
        <v>0</v>
      </c>
      <c r="AC10" s="2">
        <v>0</v>
      </c>
      <c r="AD10" s="2">
        <v>1</v>
      </c>
      <c r="AE10" s="2">
        <v>8</v>
      </c>
      <c r="AF10" s="2">
        <v>14</v>
      </c>
      <c r="AG10" s="2">
        <v>11</v>
      </c>
      <c r="AH10" s="2">
        <v>14</v>
      </c>
      <c r="AI10" s="2">
        <v>10</v>
      </c>
      <c r="AJ10" s="2">
        <v>0</v>
      </c>
      <c r="AK10" s="2">
        <v>0</v>
      </c>
      <c r="AL10" s="2">
        <v>11</v>
      </c>
      <c r="AM10" s="2">
        <v>10</v>
      </c>
      <c r="AN10" s="2">
        <v>10</v>
      </c>
      <c r="AO10" s="2">
        <v>10</v>
      </c>
      <c r="AP10" s="2">
        <v>25</v>
      </c>
      <c r="AQ10" s="2">
        <v>0</v>
      </c>
      <c r="AR10" s="2">
        <v>0</v>
      </c>
      <c r="AS10" s="2">
        <v>10</v>
      </c>
      <c r="AT10" s="2">
        <v>10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14</v>
      </c>
      <c r="BA10" s="2">
        <v>9</v>
      </c>
      <c r="BB10" s="2">
        <f>SUM(Tabelle1[[#This Row],[1]:[31]])</f>
        <v>198</v>
      </c>
    </row>
    <row r="11" spans="5:54" x14ac:dyDescent="0.35">
      <c r="E11" s="1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f t="shared" si="0"/>
        <v>0</v>
      </c>
      <c r="S11" s="2"/>
      <c r="U11" t="s">
        <v>3</v>
      </c>
      <c r="V11">
        <v>2023</v>
      </c>
      <c r="W11" s="2">
        <v>9.5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11</v>
      </c>
      <c r="AE11" s="2">
        <v>0</v>
      </c>
      <c r="AF11" s="2">
        <v>15</v>
      </c>
      <c r="AG11" s="2">
        <v>0</v>
      </c>
      <c r="AH11" s="2">
        <v>8</v>
      </c>
      <c r="AI11" s="2">
        <v>0</v>
      </c>
      <c r="AJ11" s="2">
        <v>0</v>
      </c>
      <c r="AK11" s="2">
        <v>12</v>
      </c>
      <c r="AL11" s="2">
        <v>0</v>
      </c>
      <c r="AM11" s="2">
        <v>0</v>
      </c>
      <c r="AN11" s="2">
        <v>0</v>
      </c>
      <c r="AO11" s="2">
        <v>10</v>
      </c>
      <c r="AP11" s="2">
        <v>12</v>
      </c>
      <c r="AQ11" s="2">
        <v>20</v>
      </c>
      <c r="AR11" s="2"/>
      <c r="AS11" s="2">
        <v>0</v>
      </c>
      <c r="AT11" s="2">
        <v>0</v>
      </c>
      <c r="AU11" s="2"/>
      <c r="AV11" s="2"/>
      <c r="AW11" s="2"/>
      <c r="AX11" s="2"/>
      <c r="AY11" s="2"/>
      <c r="AZ11" s="2"/>
      <c r="BA11" s="2"/>
      <c r="BB11" s="2">
        <f>SUM(Tabelle1[[#This Row],[1]:[31]])</f>
        <v>98.5</v>
      </c>
    </row>
    <row r="12" spans="5:54" x14ac:dyDescent="0.35">
      <c r="E12" s="1" t="s">
        <v>18</v>
      </c>
      <c r="F12" s="2"/>
      <c r="G12" s="2">
        <v>520</v>
      </c>
      <c r="H12" s="2"/>
      <c r="I12" s="2"/>
      <c r="J12" s="2"/>
      <c r="K12" s="2"/>
      <c r="L12" s="2"/>
      <c r="M12" s="2"/>
      <c r="N12" s="2"/>
      <c r="O12" s="2"/>
      <c r="P12" s="2">
        <v>361</v>
      </c>
      <c r="Q12" s="2"/>
      <c r="R12" s="2">
        <f t="shared" si="0"/>
        <v>881</v>
      </c>
      <c r="S12" s="2"/>
      <c r="U12" t="s">
        <v>4</v>
      </c>
      <c r="V12">
        <v>2023</v>
      </c>
      <c r="W12" s="2">
        <v>0</v>
      </c>
      <c r="X12" s="2">
        <v>0</v>
      </c>
      <c r="Y12" s="2">
        <v>18</v>
      </c>
      <c r="Z12" s="2">
        <v>0</v>
      </c>
      <c r="AA12" s="2">
        <v>13</v>
      </c>
      <c r="AB12" s="2">
        <v>0</v>
      </c>
      <c r="AC12" s="2">
        <v>0</v>
      </c>
      <c r="AD12" s="2">
        <v>1</v>
      </c>
      <c r="AE12" s="2">
        <v>8</v>
      </c>
      <c r="AF12" s="2">
        <v>14</v>
      </c>
      <c r="AG12" s="2">
        <v>11</v>
      </c>
      <c r="AH12" s="2">
        <v>14</v>
      </c>
      <c r="AI12" s="2">
        <v>10</v>
      </c>
      <c r="AJ12" s="2">
        <v>0</v>
      </c>
      <c r="AK12" s="2">
        <v>0</v>
      </c>
      <c r="AL12" s="2">
        <v>11</v>
      </c>
      <c r="AM12" s="2">
        <v>10</v>
      </c>
      <c r="AN12" s="2">
        <v>10</v>
      </c>
      <c r="AO12" s="2">
        <v>10</v>
      </c>
      <c r="AP12" s="2">
        <v>25</v>
      </c>
      <c r="AQ12" s="2">
        <v>0</v>
      </c>
      <c r="AR12" s="2">
        <v>0</v>
      </c>
      <c r="AS12" s="2">
        <v>10</v>
      </c>
      <c r="AT12" s="2">
        <v>10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14</v>
      </c>
      <c r="BA12" s="2">
        <v>9</v>
      </c>
      <c r="BB12" s="2">
        <f>SUM(Tabelle1[[#This Row],[1]:[31]])</f>
        <v>198</v>
      </c>
    </row>
    <row r="13" spans="5:54" x14ac:dyDescent="0.35">
      <c r="E13" s="1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15</v>
      </c>
      <c r="R13" s="2">
        <f t="shared" si="0"/>
        <v>15</v>
      </c>
      <c r="S13" s="2"/>
      <c r="U13" t="s">
        <v>5</v>
      </c>
      <c r="V13">
        <v>2023</v>
      </c>
      <c r="W13" s="2">
        <v>0</v>
      </c>
      <c r="X13" s="2">
        <v>0</v>
      </c>
      <c r="Y13" s="2">
        <v>5</v>
      </c>
      <c r="Z13" s="2">
        <v>15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>
        <f>SUM(Tabelle1[[#This Row],[1]:[31]])</f>
        <v>20</v>
      </c>
    </row>
    <row r="14" spans="5:54" x14ac:dyDescent="0.35">
      <c r="E14" s="1" t="s">
        <v>64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5</v>
      </c>
      <c r="R14" s="2">
        <f t="shared" si="0"/>
        <v>5</v>
      </c>
      <c r="S14" s="2"/>
      <c r="U14" t="s">
        <v>6</v>
      </c>
      <c r="V14">
        <v>2023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>
        <f>SUM(Tabelle1[[#This Row],[1]:[31]])</f>
        <v>0</v>
      </c>
    </row>
    <row r="15" spans="5:54" x14ac:dyDescent="0.35">
      <c r="E15" s="1" t="s">
        <v>22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1100</v>
      </c>
      <c r="Q15" s="2"/>
      <c r="R15" s="2">
        <f t="shared" si="0"/>
        <v>1100</v>
      </c>
      <c r="S15" s="2"/>
      <c r="U15" t="s">
        <v>7</v>
      </c>
      <c r="V15">
        <v>2023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>
        <f>SUM(Tabelle1[[#This Row],[1]:[31]])</f>
        <v>0</v>
      </c>
    </row>
    <row r="16" spans="5:54" x14ac:dyDescent="0.35">
      <c r="E16" s="1" t="s">
        <v>24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73</v>
      </c>
      <c r="R16" s="2">
        <f t="shared" ref="R16:R21" si="1">SUM(F16:Q16)</f>
        <v>73</v>
      </c>
      <c r="S16" s="2"/>
      <c r="U16" t="s">
        <v>8</v>
      </c>
      <c r="V16">
        <v>2023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>
        <f>SUM(Tabelle1[[#This Row],[1]:[31]])</f>
        <v>0</v>
      </c>
    </row>
    <row r="17" spans="5:54" x14ac:dyDescent="0.35">
      <c r="E17" s="1" t="s">
        <v>59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3</v>
      </c>
      <c r="Q17" s="2">
        <v>18</v>
      </c>
      <c r="R17" s="2">
        <f t="shared" si="1"/>
        <v>21</v>
      </c>
      <c r="S17" s="2"/>
      <c r="U17" t="s">
        <v>9</v>
      </c>
      <c r="V17">
        <v>2023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SUM(Tabelle1[[#This Row],[1]:[31]])</f>
        <v>0</v>
      </c>
    </row>
    <row r="18" spans="5:54" x14ac:dyDescent="0.35">
      <c r="E18" s="1" t="s">
        <v>60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160</v>
      </c>
      <c r="R18" s="2">
        <f t="shared" si="1"/>
        <v>160</v>
      </c>
      <c r="S18" s="2"/>
      <c r="U18" t="s">
        <v>10</v>
      </c>
      <c r="V18">
        <v>2023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SUM(Tabelle1[[#This Row],[1]:[31]])</f>
        <v>0</v>
      </c>
    </row>
    <row r="19" spans="5:54" x14ac:dyDescent="0.35">
      <c r="E19" s="1" t="s">
        <v>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23</v>
      </c>
      <c r="R19" s="2">
        <f t="shared" si="1"/>
        <v>23</v>
      </c>
      <c r="S19" s="2"/>
      <c r="U19" t="s">
        <v>11</v>
      </c>
      <c r="V19">
        <v>2023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>
        <f>SUM(Tabelle1[[#This Row],[1]:[31]])</f>
        <v>0</v>
      </c>
    </row>
    <row r="20" spans="5:54" x14ac:dyDescent="0.35">
      <c r="E20" s="1" t="s">
        <v>20</v>
      </c>
      <c r="F20" s="2"/>
      <c r="G20" s="2"/>
      <c r="H20" s="2"/>
      <c r="I20" s="2"/>
      <c r="J20" s="2"/>
      <c r="K20" s="2"/>
      <c r="L20" s="2"/>
      <c r="M20" s="2"/>
      <c r="N20" s="2"/>
      <c r="O20" s="2">
        <v>60</v>
      </c>
      <c r="P20" s="2"/>
      <c r="Q20" s="2">
        <v>450</v>
      </c>
      <c r="R20" s="5">
        <f t="shared" si="1"/>
        <v>510</v>
      </c>
      <c r="S20" s="2"/>
      <c r="U20" t="s">
        <v>12</v>
      </c>
      <c r="V20">
        <v>2023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>
        <f>SUM(Tabelle1[[#This Row],[1]:[31]])</f>
        <v>0</v>
      </c>
    </row>
    <row r="21" spans="5:54" x14ac:dyDescent="0.35">
      <c r="E21" s="1" t="s">
        <v>62</v>
      </c>
      <c r="F21" s="2"/>
      <c r="G21" s="2"/>
      <c r="H21" s="2"/>
      <c r="I21" s="2"/>
      <c r="J21" s="2"/>
      <c r="K21" s="2"/>
      <c r="L21" s="2"/>
      <c r="M21" s="6"/>
      <c r="N21" s="6"/>
      <c r="O21" s="6"/>
      <c r="P21" s="6"/>
      <c r="Q21" s="6">
        <v>1650</v>
      </c>
      <c r="R21" s="5">
        <f t="shared" si="1"/>
        <v>1650</v>
      </c>
      <c r="S21" s="2"/>
      <c r="U21" t="s">
        <v>13</v>
      </c>
      <c r="V21">
        <v>2023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>
        <f>SUM(Tabelle1[[#This Row],[1]:[31]])</f>
        <v>0</v>
      </c>
    </row>
    <row r="22" spans="5:54" x14ac:dyDescent="0.35">
      <c r="E22" s="1" t="s">
        <v>63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>SUM(Q20:Q21)</f>
        <v>2100</v>
      </c>
      <c r="R22" s="2">
        <f>SUM(Tabelle3[[#This Row],[Januar]:[Dezember]])</f>
        <v>2100</v>
      </c>
      <c r="S22" s="2"/>
    </row>
    <row r="23" spans="5:54" x14ac:dyDescent="0.35">
      <c r="E23" s="1" t="s">
        <v>1</v>
      </c>
      <c r="F23" s="2">
        <f>SUM(F9:F19)</f>
        <v>0</v>
      </c>
      <c r="G23" s="2">
        <f>SUM(G9:G19)</f>
        <v>520</v>
      </c>
      <c r="H23" s="2">
        <f t="shared" ref="H23:Q23" si="2">SUM(H9:H19)</f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2">
        <f t="shared" si="2"/>
        <v>0</v>
      </c>
      <c r="P23" s="2">
        <f t="shared" si="2"/>
        <v>1464</v>
      </c>
      <c r="Q23" s="2">
        <f t="shared" si="2"/>
        <v>638.5</v>
      </c>
      <c r="R23" s="2">
        <f>SUM(Tabelle3[[#This Row],[Januar]:[Dezember]])</f>
        <v>2622.5</v>
      </c>
      <c r="S23" s="2"/>
    </row>
    <row r="24" spans="5:54" x14ac:dyDescent="0.35">
      <c r="E24" s="1" t="s">
        <v>23</v>
      </c>
      <c r="F24" s="2">
        <f>F22 - F23</f>
        <v>0</v>
      </c>
      <c r="G24" s="2">
        <f>G22 - G23</f>
        <v>-520</v>
      </c>
      <c r="H24" s="2">
        <f t="shared" ref="H24:Q24" si="3">H22 - H23</f>
        <v>0</v>
      </c>
      <c r="I24" s="2">
        <f t="shared" si="3"/>
        <v>0</v>
      </c>
      <c r="J24" s="2">
        <f t="shared" si="3"/>
        <v>0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2">
        <f t="shared" si="3"/>
        <v>-1464</v>
      </c>
      <c r="Q24" s="2">
        <f t="shared" si="3"/>
        <v>1461.5</v>
      </c>
      <c r="R24" s="2">
        <f>SUM(Tabelle3[[#This Row],[Januar]:[Dezember]])</f>
        <v>-522.5</v>
      </c>
      <c r="S24" s="2"/>
    </row>
    <row r="29" spans="5:54" ht="18.5" x14ac:dyDescent="0.45">
      <c r="E29" s="4">
        <v>2023</v>
      </c>
    </row>
    <row r="30" spans="5:54" x14ac:dyDescent="0.35">
      <c r="E30" s="1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11</v>
      </c>
      <c r="P30" t="s">
        <v>12</v>
      </c>
      <c r="Q30" t="s">
        <v>13</v>
      </c>
      <c r="R30" t="s">
        <v>61</v>
      </c>
    </row>
    <row r="31" spans="5:54" x14ac:dyDescent="0.35">
      <c r="E31" s="1" t="s">
        <v>15</v>
      </c>
      <c r="F31" s="2">
        <v>200</v>
      </c>
      <c r="G31" s="2">
        <v>200</v>
      </c>
      <c r="H31" s="2">
        <v>1100</v>
      </c>
      <c r="I31" s="2">
        <v>1100</v>
      </c>
      <c r="J31" s="2"/>
      <c r="K31" s="2"/>
      <c r="L31" s="2"/>
      <c r="M31" s="2"/>
      <c r="N31" s="2"/>
      <c r="O31" s="2"/>
      <c r="P31" s="2"/>
      <c r="Q31" s="2"/>
      <c r="R31" s="2">
        <f>SUM(F31:Q31)</f>
        <v>2600</v>
      </c>
    </row>
    <row r="32" spans="5:54" x14ac:dyDescent="0.35">
      <c r="E32" s="1" t="s">
        <v>16</v>
      </c>
      <c r="F32" s="2">
        <f>BB10</f>
        <v>198</v>
      </c>
      <c r="G32" s="2">
        <f>BB11</f>
        <v>98.5</v>
      </c>
      <c r="H32" s="2">
        <f>BB12</f>
        <v>198</v>
      </c>
      <c r="I32" s="2">
        <f>BB13</f>
        <v>20</v>
      </c>
      <c r="J32" s="2"/>
      <c r="K32" s="2"/>
      <c r="L32" s="2"/>
      <c r="M32" s="2"/>
      <c r="N32" s="2"/>
      <c r="O32" s="2"/>
      <c r="P32" s="2"/>
      <c r="Q32" s="2"/>
      <c r="R32" s="2">
        <f t="shared" ref="R32:R37" si="4">SUM(F32:Q32)</f>
        <v>514.5</v>
      </c>
    </row>
    <row r="33" spans="5:18" x14ac:dyDescent="0.35">
      <c r="E33" s="1" t="s">
        <v>17</v>
      </c>
      <c r="F33" s="2">
        <v>0</v>
      </c>
      <c r="G33" s="2">
        <v>0</v>
      </c>
      <c r="H33" s="2">
        <v>0</v>
      </c>
      <c r="I33" s="2">
        <v>0</v>
      </c>
      <c r="J33" s="2">
        <v>180</v>
      </c>
      <c r="K33" s="2"/>
      <c r="L33" s="2"/>
      <c r="M33" s="2"/>
      <c r="N33" s="2"/>
      <c r="O33" s="2"/>
      <c r="P33" s="2"/>
      <c r="Q33" s="2"/>
      <c r="R33" s="2">
        <f t="shared" si="4"/>
        <v>180</v>
      </c>
    </row>
    <row r="34" spans="5:18" x14ac:dyDescent="0.35">
      <c r="E34" s="1" t="s">
        <v>18</v>
      </c>
      <c r="F34" s="2">
        <v>60</v>
      </c>
      <c r="G34" s="2">
        <v>800</v>
      </c>
      <c r="H34" s="2">
        <v>0</v>
      </c>
      <c r="I34" s="2">
        <v>176</v>
      </c>
      <c r="J34" s="2">
        <v>0</v>
      </c>
      <c r="K34" s="2"/>
      <c r="L34" s="2"/>
      <c r="M34" s="2"/>
      <c r="N34" s="2"/>
      <c r="O34" s="2"/>
      <c r="P34" s="2"/>
      <c r="Q34" s="2"/>
      <c r="R34" s="2">
        <f t="shared" si="4"/>
        <v>1036</v>
      </c>
    </row>
    <row r="35" spans="5:18" x14ac:dyDescent="0.35">
      <c r="E35" s="1" t="s">
        <v>25</v>
      </c>
      <c r="F35" s="2">
        <v>0</v>
      </c>
      <c r="G35" s="2"/>
      <c r="H35" s="2">
        <v>0</v>
      </c>
      <c r="I35" s="2">
        <v>30</v>
      </c>
      <c r="J35" s="2">
        <v>0</v>
      </c>
      <c r="K35" s="2"/>
      <c r="L35" s="2"/>
      <c r="M35" s="2"/>
      <c r="N35" s="2"/>
      <c r="O35" s="2"/>
      <c r="P35" s="2"/>
      <c r="Q35" s="2"/>
      <c r="R35" s="2">
        <f t="shared" si="4"/>
        <v>30</v>
      </c>
    </row>
    <row r="36" spans="5:18" x14ac:dyDescent="0.35">
      <c r="E36" s="1" t="s">
        <v>19</v>
      </c>
      <c r="F36" s="2">
        <v>55</v>
      </c>
      <c r="G36" s="2">
        <v>40</v>
      </c>
      <c r="H36" s="2">
        <v>50</v>
      </c>
      <c r="I36" s="2">
        <v>100</v>
      </c>
      <c r="J36" s="2">
        <v>0</v>
      </c>
      <c r="K36" s="2"/>
      <c r="L36" s="2"/>
      <c r="M36" s="2"/>
      <c r="N36" s="2"/>
      <c r="O36" s="2"/>
      <c r="P36" s="2"/>
      <c r="Q36" s="2"/>
      <c r="R36" s="2">
        <f t="shared" si="4"/>
        <v>245</v>
      </c>
    </row>
    <row r="37" spans="5:18" x14ac:dyDescent="0.35">
      <c r="E37" s="1" t="s">
        <v>22</v>
      </c>
      <c r="F37" s="2">
        <v>290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/>
      <c r="N37" s="2"/>
      <c r="O37" s="2"/>
      <c r="P37" s="2"/>
      <c r="Q37" s="2"/>
      <c r="R37" s="2">
        <f t="shared" si="4"/>
        <v>290</v>
      </c>
    </row>
    <row r="38" spans="5:18" x14ac:dyDescent="0.35">
      <c r="E38" s="1" t="s">
        <v>24</v>
      </c>
      <c r="F38" s="2">
        <v>0</v>
      </c>
      <c r="G38" s="2">
        <v>0</v>
      </c>
      <c r="H38" s="2">
        <v>70</v>
      </c>
      <c r="I38" s="2">
        <v>0</v>
      </c>
      <c r="J38" s="2">
        <v>0</v>
      </c>
      <c r="K38" s="2"/>
      <c r="L38" s="2"/>
      <c r="M38" s="2"/>
      <c r="N38" s="2"/>
      <c r="O38" s="2"/>
      <c r="P38" s="2"/>
      <c r="Q38" s="2"/>
      <c r="R38" s="2">
        <f t="shared" ref="R38:R43" si="5">SUM(F38:Q38)</f>
        <v>70</v>
      </c>
    </row>
    <row r="39" spans="5:18" x14ac:dyDescent="0.35">
      <c r="E39" s="1" t="s">
        <v>59</v>
      </c>
      <c r="F39" s="2">
        <v>5</v>
      </c>
      <c r="G39" s="2">
        <v>7</v>
      </c>
      <c r="H39" s="2">
        <v>900</v>
      </c>
      <c r="I39" s="2">
        <v>955</v>
      </c>
      <c r="J39" s="2"/>
      <c r="K39" s="2"/>
      <c r="L39" s="2"/>
      <c r="M39" s="2"/>
      <c r="N39" s="2"/>
      <c r="O39" s="2"/>
      <c r="P39" s="2"/>
      <c r="Q39" s="2"/>
      <c r="R39" s="2">
        <f t="shared" si="5"/>
        <v>1867</v>
      </c>
    </row>
    <row r="40" spans="5:18" x14ac:dyDescent="0.35">
      <c r="E40" s="1" t="s">
        <v>60</v>
      </c>
      <c r="F40" s="2">
        <v>58</v>
      </c>
      <c r="G40" s="2">
        <v>0</v>
      </c>
      <c r="H40" s="2">
        <v>10</v>
      </c>
      <c r="I40" s="2"/>
      <c r="J40" s="2"/>
      <c r="K40" s="2"/>
      <c r="L40" s="2"/>
      <c r="M40" s="2"/>
      <c r="N40" s="2"/>
      <c r="O40" s="2"/>
      <c r="P40" s="2"/>
      <c r="Q40" s="2"/>
      <c r="R40" s="2">
        <f t="shared" si="5"/>
        <v>68</v>
      </c>
    </row>
    <row r="41" spans="5:18" x14ac:dyDescent="0.35">
      <c r="E41" s="1" t="s">
        <v>21</v>
      </c>
      <c r="F41" s="2">
        <v>0</v>
      </c>
      <c r="G41" s="2">
        <v>80</v>
      </c>
      <c r="H41" s="2">
        <v>10</v>
      </c>
      <c r="I41" s="2">
        <v>35</v>
      </c>
      <c r="J41" s="2"/>
      <c r="K41" s="2"/>
      <c r="L41" s="2"/>
      <c r="M41" s="2"/>
      <c r="N41" s="2"/>
      <c r="O41" s="2"/>
      <c r="P41" s="2"/>
      <c r="Q41" s="2"/>
      <c r="R41" s="2">
        <f t="shared" si="5"/>
        <v>125</v>
      </c>
    </row>
    <row r="42" spans="5:18" x14ac:dyDescent="0.35">
      <c r="E42" s="1" t="s">
        <v>20</v>
      </c>
      <c r="F42" s="2">
        <v>49</v>
      </c>
      <c r="G42" s="2">
        <v>100</v>
      </c>
      <c r="H42" s="2">
        <v>3100</v>
      </c>
      <c r="I42" s="2">
        <v>1325</v>
      </c>
      <c r="J42" s="2"/>
      <c r="K42" s="2"/>
      <c r="L42" s="2"/>
      <c r="M42" s="2"/>
      <c r="N42" s="2"/>
      <c r="O42" s="2"/>
      <c r="P42" s="2"/>
      <c r="Q42" s="2"/>
      <c r="R42" s="5">
        <f t="shared" si="5"/>
        <v>4574</v>
      </c>
    </row>
    <row r="43" spans="5:18" x14ac:dyDescent="0.35">
      <c r="E43" s="1" t="s">
        <v>62</v>
      </c>
      <c r="F43" s="2">
        <v>1550</v>
      </c>
      <c r="G43" s="2">
        <v>1550</v>
      </c>
      <c r="H43" s="2">
        <v>1550</v>
      </c>
      <c r="I43" s="2">
        <v>1550</v>
      </c>
      <c r="J43" s="2"/>
      <c r="K43" s="2"/>
      <c r="L43" s="2"/>
      <c r="M43" s="6"/>
      <c r="N43" s="6"/>
      <c r="O43" s="6"/>
      <c r="P43" s="6"/>
      <c r="Q43" s="6"/>
      <c r="R43" s="5">
        <f t="shared" si="5"/>
        <v>6200</v>
      </c>
    </row>
    <row r="44" spans="5:18" x14ac:dyDescent="0.35">
      <c r="E44" s="1" t="s">
        <v>63</v>
      </c>
      <c r="F44" s="2">
        <f>SUM(F42:F43)</f>
        <v>1599</v>
      </c>
      <c r="G44" s="2">
        <f t="shared" ref="G44:Q44" si="6">SUM(G42:G43)</f>
        <v>1650</v>
      </c>
      <c r="H44" s="2">
        <f t="shared" si="6"/>
        <v>4650</v>
      </c>
      <c r="I44" s="2">
        <f t="shared" si="6"/>
        <v>2875</v>
      </c>
      <c r="J44" s="2">
        <f t="shared" si="6"/>
        <v>0</v>
      </c>
      <c r="K44" s="2">
        <f t="shared" si="6"/>
        <v>0</v>
      </c>
      <c r="L44" s="2">
        <f t="shared" si="6"/>
        <v>0</v>
      </c>
      <c r="M44" s="2">
        <f t="shared" si="6"/>
        <v>0</v>
      </c>
      <c r="N44" s="2">
        <f t="shared" si="6"/>
        <v>0</v>
      </c>
      <c r="O44" s="2">
        <f t="shared" si="6"/>
        <v>0</v>
      </c>
      <c r="P44" s="2">
        <f t="shared" si="6"/>
        <v>0</v>
      </c>
      <c r="Q44" s="2">
        <f t="shared" si="6"/>
        <v>0</v>
      </c>
      <c r="R44" s="2">
        <f>SUM(Tabelle33[[#This Row],[Januar]:[Dezember]])</f>
        <v>10774</v>
      </c>
    </row>
    <row r="45" spans="5:18" x14ac:dyDescent="0.35">
      <c r="E45" s="1" t="s">
        <v>1</v>
      </c>
      <c r="F45" s="2">
        <f>SUM(F31:F41)</f>
        <v>866</v>
      </c>
      <c r="G45" s="2">
        <f>SUM(G31:G41)</f>
        <v>1225.5</v>
      </c>
      <c r="H45" s="2">
        <f t="shared" ref="H45:Q45" si="7">SUM(H31:H41)</f>
        <v>2338</v>
      </c>
      <c r="I45" s="2">
        <f t="shared" si="7"/>
        <v>2416</v>
      </c>
      <c r="J45" s="2">
        <f t="shared" si="7"/>
        <v>180</v>
      </c>
      <c r="K45" s="2">
        <f t="shared" si="7"/>
        <v>0</v>
      </c>
      <c r="L45" s="2">
        <f t="shared" si="7"/>
        <v>0</v>
      </c>
      <c r="M45" s="2">
        <f t="shared" si="7"/>
        <v>0</v>
      </c>
      <c r="N45" s="2">
        <f t="shared" si="7"/>
        <v>0</v>
      </c>
      <c r="O45" s="2">
        <f t="shared" si="7"/>
        <v>0</v>
      </c>
      <c r="P45" s="2">
        <f t="shared" si="7"/>
        <v>0</v>
      </c>
      <c r="Q45" s="2">
        <f t="shared" si="7"/>
        <v>0</v>
      </c>
      <c r="R45" s="2">
        <f>SUM(Tabelle33[[#This Row],[Januar]:[Dezember]])</f>
        <v>7025.5</v>
      </c>
    </row>
    <row r="46" spans="5:18" x14ac:dyDescent="0.35">
      <c r="E46" s="1" t="s">
        <v>23</v>
      </c>
      <c r="F46" s="2">
        <f>F44 - F45</f>
        <v>733</v>
      </c>
      <c r="G46" s="2">
        <f>G44 - G45</f>
        <v>424.5</v>
      </c>
      <c r="H46" s="2">
        <f t="shared" ref="H46" si="8">H44 - H45</f>
        <v>2312</v>
      </c>
      <c r="I46" s="2">
        <f t="shared" ref="I46" si="9">I44 - I45</f>
        <v>459</v>
      </c>
      <c r="J46" s="2">
        <f t="shared" ref="J46" si="10">J44 - J45</f>
        <v>-180</v>
      </c>
      <c r="K46" s="2">
        <f t="shared" ref="K46" si="11">K44 - K45</f>
        <v>0</v>
      </c>
      <c r="L46" s="2">
        <f t="shared" ref="L46" si="12">L44 - L45</f>
        <v>0</v>
      </c>
      <c r="M46" s="2">
        <f t="shared" ref="M46" si="13">M44 - M45</f>
        <v>0</v>
      </c>
      <c r="N46" s="2">
        <f t="shared" ref="N46" si="14">N44 - N45</f>
        <v>0</v>
      </c>
      <c r="O46" s="2">
        <f t="shared" ref="O46" si="15">O44 - O45</f>
        <v>0</v>
      </c>
      <c r="P46" s="2">
        <f t="shared" ref="P46" si="16">P44 - P45</f>
        <v>0</v>
      </c>
      <c r="Q46" s="2">
        <f t="shared" ref="Q46" si="17">Q44 - Q45</f>
        <v>0</v>
      </c>
      <c r="R46" s="2">
        <f>SUM(Tabelle33[[#This Row],[Januar]:[Dezember]])</f>
        <v>3748.5</v>
      </c>
    </row>
  </sheetData>
  <mergeCells count="1">
    <mergeCell ref="E2:F2"/>
  </mergeCells>
  <phoneticPr fontId="3" type="noConversion"/>
  <pageMargins left="0.7" right="0.7" top="0.75" bottom="0.75" header="0.3" footer="0.3"/>
  <pageSetup paperSize="9" orientation="portrait" r:id="rId1"/>
  <ignoredErrors>
    <ignoredError sqref="G44:H44" formulaRange="1"/>
  </ignoredErrors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771A-6222-4CD4-8F4F-47F77F3D985A}">
  <dimension ref="B3:AB60"/>
  <sheetViews>
    <sheetView tabSelected="1" topLeftCell="A53" zoomScale="96" zoomScaleNormal="100" workbookViewId="0">
      <selection activeCell="Z9" sqref="Z9"/>
    </sheetView>
  </sheetViews>
  <sheetFormatPr baseColWidth="10" defaultRowHeight="14.5" x14ac:dyDescent="0.35"/>
  <cols>
    <col min="17" max="17" width="13.90625" customWidth="1"/>
  </cols>
  <sheetData>
    <row r="3" spans="2:28" ht="19" thickBot="1" x14ac:dyDescent="0.5">
      <c r="B3" s="4" t="s">
        <v>65</v>
      </c>
    </row>
    <row r="4" spans="2:28" ht="18.5" x14ac:dyDescent="0.45">
      <c r="B4" s="7" t="s">
        <v>66</v>
      </c>
      <c r="C4" s="8" t="s">
        <v>67</v>
      </c>
      <c r="D4" s="8" t="s">
        <v>68</v>
      </c>
      <c r="E4" s="8" t="s">
        <v>69</v>
      </c>
      <c r="F4" s="8" t="s">
        <v>70</v>
      </c>
      <c r="G4" s="8" t="s">
        <v>71</v>
      </c>
      <c r="H4" s="8" t="s">
        <v>72</v>
      </c>
      <c r="I4" s="8" t="s">
        <v>73</v>
      </c>
      <c r="J4" s="8" t="s">
        <v>74</v>
      </c>
      <c r="K4" s="8" t="s">
        <v>75</v>
      </c>
      <c r="L4" s="8" t="s">
        <v>76</v>
      </c>
      <c r="M4" s="8" t="s">
        <v>77</v>
      </c>
      <c r="N4" s="8" t="s">
        <v>78</v>
      </c>
      <c r="O4" s="8" t="s">
        <v>79</v>
      </c>
      <c r="P4" s="9" t="s">
        <v>80</v>
      </c>
      <c r="Q4" s="1" t="s">
        <v>81</v>
      </c>
      <c r="S4" s="4" t="s">
        <v>82</v>
      </c>
    </row>
    <row r="5" spans="2:28" x14ac:dyDescent="0.35">
      <c r="B5" s="10" t="s">
        <v>83</v>
      </c>
      <c r="C5" s="11">
        <v>3.75</v>
      </c>
      <c r="D5" s="12">
        <v>1</v>
      </c>
      <c r="E5" s="11">
        <v>5</v>
      </c>
      <c r="F5" s="12">
        <v>1</v>
      </c>
      <c r="G5" s="11"/>
      <c r="H5" s="12"/>
      <c r="I5" s="11"/>
      <c r="J5" s="12"/>
      <c r="K5" s="11"/>
      <c r="M5" s="11"/>
      <c r="O5" s="13">
        <f>(C5 *(D5*10) + E5 * (F5 * 10) + G5 * (H5 * 10) + I5 * (J5 * 10) + K5 * (L5*10) +M5 * (N5 * 10)) /( 10 * (D5 + F5 +H5 +J5 + L5 + N5))</f>
        <v>4.375</v>
      </c>
      <c r="P5" s="14">
        <f>MROUND(ROUND(ROUND(O5,3),2),0.5)</f>
        <v>4.5</v>
      </c>
      <c r="Q5" s="24">
        <f>SUM(P5:P9) / 5</f>
        <v>4</v>
      </c>
      <c r="S5" s="1" t="s">
        <v>84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A5">
        <v>8</v>
      </c>
      <c r="AB5" t="s">
        <v>149</v>
      </c>
    </row>
    <row r="6" spans="2:28" x14ac:dyDescent="0.35">
      <c r="B6" s="10" t="s">
        <v>85</v>
      </c>
      <c r="C6" s="11">
        <v>3.1</v>
      </c>
      <c r="D6" s="12">
        <v>1</v>
      </c>
      <c r="E6" s="11">
        <v>3.6</v>
      </c>
      <c r="F6" s="12">
        <v>1</v>
      </c>
      <c r="G6" s="15">
        <v>3.6</v>
      </c>
      <c r="H6" s="12">
        <v>1</v>
      </c>
      <c r="I6" s="11"/>
      <c r="J6" s="12"/>
      <c r="K6" s="11"/>
      <c r="M6" s="11"/>
      <c r="O6" s="13">
        <f t="shared" ref="O6:O9" si="0">(C6 *(D6*10) + E6 * (F6 * 10) + G6 * (H6 * 10) + I6 * (J6 * 10) + K6 * (L6*10) +M6 * (N6 * 10)) /( 10 * (D6 + F6 +H6 +J6 + L6 + N6))</f>
        <v>3.4333333333333331</v>
      </c>
      <c r="P6" s="14">
        <f t="shared" ref="P6:P9" si="1">MROUND(ROUND(ROUND(O6,3),2),0.5)</f>
        <v>3.5</v>
      </c>
      <c r="S6" s="1" t="s">
        <v>86</v>
      </c>
      <c r="T6">
        <f>Q5</f>
        <v>4</v>
      </c>
      <c r="U6">
        <f>Q14</f>
        <v>4.2</v>
      </c>
      <c r="V6">
        <f>Q23</f>
        <v>4.4000000000000004</v>
      </c>
      <c r="W6">
        <f>Q32</f>
        <v>4.4000000000000004</v>
      </c>
      <c r="X6">
        <f>Q41</f>
        <v>4.25</v>
      </c>
      <c r="Y6">
        <f>Q49</f>
        <v>4.25</v>
      </c>
      <c r="Z6" t="e">
        <f>Q57</f>
        <v>#DIV/0!</v>
      </c>
      <c r="AB6">
        <f>SUM(T6:Y6) / 6</f>
        <v>4.25</v>
      </c>
    </row>
    <row r="7" spans="2:28" x14ac:dyDescent="0.35">
      <c r="B7" s="10" t="s">
        <v>87</v>
      </c>
      <c r="C7" s="11">
        <v>4.8</v>
      </c>
      <c r="D7" s="12">
        <v>1</v>
      </c>
      <c r="E7" s="11">
        <v>3.9</v>
      </c>
      <c r="F7" s="12">
        <v>1</v>
      </c>
      <c r="G7" s="11"/>
      <c r="H7" s="12"/>
      <c r="I7" s="11"/>
      <c r="J7" s="12"/>
      <c r="K7" s="11"/>
      <c r="M7" s="11"/>
      <c r="O7" s="13">
        <f t="shared" si="0"/>
        <v>4.3499999999999996</v>
      </c>
      <c r="P7" s="14">
        <f t="shared" si="1"/>
        <v>4.5</v>
      </c>
    </row>
    <row r="8" spans="2:28" ht="18.5" x14ac:dyDescent="0.45">
      <c r="B8" s="10" t="s">
        <v>88</v>
      </c>
      <c r="C8" s="11">
        <v>3.9</v>
      </c>
      <c r="D8" s="12">
        <v>1</v>
      </c>
      <c r="E8" s="11">
        <v>3.8</v>
      </c>
      <c r="F8" s="12">
        <v>1</v>
      </c>
      <c r="G8" s="11"/>
      <c r="H8" s="12"/>
      <c r="I8" s="11"/>
      <c r="J8" s="12"/>
      <c r="K8" s="11"/>
      <c r="M8" s="11"/>
      <c r="O8" s="13">
        <f t="shared" si="0"/>
        <v>3.85</v>
      </c>
      <c r="P8" s="14">
        <f t="shared" si="1"/>
        <v>4</v>
      </c>
      <c r="S8" s="4" t="s">
        <v>89</v>
      </c>
    </row>
    <row r="9" spans="2:28" ht="15" thickBot="1" x14ac:dyDescent="0.4">
      <c r="B9" s="16" t="s">
        <v>90</v>
      </c>
      <c r="C9" s="17">
        <v>4.0999999999999996</v>
      </c>
      <c r="D9" s="18">
        <v>0.33</v>
      </c>
      <c r="E9" s="17">
        <v>3.1</v>
      </c>
      <c r="F9" s="18">
        <v>0.33</v>
      </c>
      <c r="G9" s="17">
        <v>2.1</v>
      </c>
      <c r="H9" s="18">
        <v>0.33</v>
      </c>
      <c r="I9" s="19">
        <v>3.5</v>
      </c>
      <c r="J9" s="18">
        <v>1</v>
      </c>
      <c r="K9" s="19">
        <v>3.5</v>
      </c>
      <c r="L9" s="18">
        <v>1</v>
      </c>
      <c r="M9" s="17">
        <v>4</v>
      </c>
      <c r="N9" s="18">
        <v>1</v>
      </c>
      <c r="O9" s="20">
        <f t="shared" si="0"/>
        <v>3.5260651629072677</v>
      </c>
      <c r="P9" s="21">
        <f t="shared" si="1"/>
        <v>3.5</v>
      </c>
      <c r="S9" s="1" t="s">
        <v>91</v>
      </c>
      <c r="T9" t="s">
        <v>88</v>
      </c>
      <c r="U9" t="s">
        <v>90</v>
      </c>
    </row>
    <row r="10" spans="2:28" x14ac:dyDescent="0.35">
      <c r="P10" s="59"/>
      <c r="S10" s="1" t="s">
        <v>79</v>
      </c>
      <c r="T10">
        <v>5</v>
      </c>
      <c r="U10">
        <v>4.5</v>
      </c>
    </row>
    <row r="11" spans="2:28" x14ac:dyDescent="0.35">
      <c r="P11" s="59"/>
    </row>
    <row r="12" spans="2:28" ht="19" thickBot="1" x14ac:dyDescent="0.5">
      <c r="B12" s="4" t="s">
        <v>92</v>
      </c>
      <c r="P12" s="59"/>
      <c r="S12" s="4" t="s">
        <v>93</v>
      </c>
    </row>
    <row r="13" spans="2:28" x14ac:dyDescent="0.35">
      <c r="B13" s="7" t="s">
        <v>66</v>
      </c>
      <c r="C13" s="8" t="s">
        <v>67</v>
      </c>
      <c r="D13" s="8" t="s">
        <v>68</v>
      </c>
      <c r="E13" s="8" t="s">
        <v>69</v>
      </c>
      <c r="F13" s="8" t="s">
        <v>70</v>
      </c>
      <c r="G13" s="8" t="s">
        <v>71</v>
      </c>
      <c r="H13" s="8" t="s">
        <v>72</v>
      </c>
      <c r="I13" s="8" t="s">
        <v>73</v>
      </c>
      <c r="J13" s="8" t="s">
        <v>74</v>
      </c>
      <c r="K13" s="8" t="s">
        <v>75</v>
      </c>
      <c r="L13" s="8" t="s">
        <v>76</v>
      </c>
      <c r="M13" s="8" t="s">
        <v>77</v>
      </c>
      <c r="N13" s="8" t="s">
        <v>78</v>
      </c>
      <c r="O13" s="8" t="s">
        <v>79</v>
      </c>
      <c r="P13" s="9" t="s">
        <v>80</v>
      </c>
      <c r="Q13" s="1" t="s">
        <v>81</v>
      </c>
      <c r="S13" s="1" t="s">
        <v>91</v>
      </c>
      <c r="T13" s="1" t="s">
        <v>87</v>
      </c>
      <c r="U13" s="1" t="s">
        <v>94</v>
      </c>
      <c r="V13" s="1" t="s">
        <v>90</v>
      </c>
    </row>
    <row r="14" spans="2:28" x14ac:dyDescent="0.35">
      <c r="B14" s="10" t="s">
        <v>83</v>
      </c>
      <c r="C14" s="11">
        <v>4.5</v>
      </c>
      <c r="D14" s="12">
        <v>1</v>
      </c>
      <c r="E14" s="11">
        <v>5</v>
      </c>
      <c r="F14" s="12">
        <v>1</v>
      </c>
      <c r="G14" s="11"/>
      <c r="H14" s="12"/>
      <c r="I14" s="11"/>
      <c r="J14" s="12"/>
      <c r="K14" s="11"/>
      <c r="M14" s="11"/>
      <c r="O14" s="13">
        <f>(C14 *(D14*10) + E14 * (F14 * 10) + G14 * (H14 * 10) + I14 * (J14 * 10) + K14 * (L14*10) +M14 * (N14 * 10)) /( 10 * (D14 + F14 +H14 +J14 + L14 + N14))</f>
        <v>4.75</v>
      </c>
      <c r="P14" s="14">
        <f>MROUND(ROUND(ROUND(O14,3),2),0.5)</f>
        <v>5</v>
      </c>
      <c r="Q14" s="24">
        <f>SUM(P14:P18) / 5</f>
        <v>4.2</v>
      </c>
      <c r="S14" s="1" t="s">
        <v>79</v>
      </c>
      <c r="T14">
        <v>4</v>
      </c>
      <c r="U14">
        <v>2.4</v>
      </c>
      <c r="V14">
        <v>4.5</v>
      </c>
    </row>
    <row r="15" spans="2:28" x14ac:dyDescent="0.35">
      <c r="B15" s="10" t="s">
        <v>85</v>
      </c>
      <c r="C15" s="11">
        <v>3.9</v>
      </c>
      <c r="D15" s="12">
        <v>1</v>
      </c>
      <c r="E15" s="11">
        <v>4.4000000000000004</v>
      </c>
      <c r="F15" s="12">
        <v>1</v>
      </c>
      <c r="G15" s="15">
        <v>4.4000000000000004</v>
      </c>
      <c r="H15" s="12">
        <v>1</v>
      </c>
      <c r="I15" s="11">
        <v>5.25</v>
      </c>
      <c r="J15" s="12">
        <v>1</v>
      </c>
      <c r="K15" s="11"/>
      <c r="M15" s="11"/>
      <c r="O15" s="13">
        <f t="shared" ref="O15:O18" si="2">(C15 *(D15*10) + E15 * (F15 * 10) + G15 * (H15 * 10) + I15 * (J15 * 10) + K15 * (L15*10) +M15 * (N15 * 10)) /( 10 * (D15 + F15 +H15 +J15 + L15 + N15))</f>
        <v>4.4874999999999998</v>
      </c>
      <c r="P15" s="14">
        <f t="shared" ref="P15:P17" si="3">MROUND(ROUND(ROUND(O15,3),2),0.5)</f>
        <v>4.5</v>
      </c>
    </row>
    <row r="16" spans="2:28" ht="18.5" x14ac:dyDescent="0.45">
      <c r="B16" s="10" t="s">
        <v>87</v>
      </c>
      <c r="C16" s="11">
        <v>3.7</v>
      </c>
      <c r="D16" s="12">
        <v>1</v>
      </c>
      <c r="E16" s="11">
        <v>2.6</v>
      </c>
      <c r="F16" s="12">
        <v>1</v>
      </c>
      <c r="G16" s="11"/>
      <c r="H16" s="12"/>
      <c r="I16" s="11"/>
      <c r="J16" s="12"/>
      <c r="K16" s="11"/>
      <c r="M16" s="11"/>
      <c r="O16" s="13">
        <f t="shared" si="2"/>
        <v>3.15</v>
      </c>
      <c r="P16" s="14">
        <f t="shared" si="3"/>
        <v>3</v>
      </c>
      <c r="S16" s="4" t="s">
        <v>95</v>
      </c>
    </row>
    <row r="17" spans="2:24" x14ac:dyDescent="0.35">
      <c r="B17" s="10" t="s">
        <v>88</v>
      </c>
      <c r="C17" s="11">
        <v>4.3</v>
      </c>
      <c r="D17" s="12">
        <v>1</v>
      </c>
      <c r="E17" s="11"/>
      <c r="F17" s="12"/>
      <c r="G17" s="11"/>
      <c r="H17" s="12"/>
      <c r="I17" s="11"/>
      <c r="J17" s="12"/>
      <c r="K17" s="11"/>
      <c r="M17" s="11"/>
      <c r="O17" s="13">
        <f t="shared" si="2"/>
        <v>4.3</v>
      </c>
      <c r="P17" s="14">
        <f t="shared" si="3"/>
        <v>4.5</v>
      </c>
      <c r="S17" t="s">
        <v>91</v>
      </c>
      <c r="T17" t="s">
        <v>87</v>
      </c>
      <c r="U17" t="s">
        <v>90</v>
      </c>
      <c r="V17" t="s">
        <v>83</v>
      </c>
      <c r="W17" t="s">
        <v>88</v>
      </c>
      <c r="X17" t="s">
        <v>153</v>
      </c>
    </row>
    <row r="18" spans="2:24" ht="15" thickBot="1" x14ac:dyDescent="0.4">
      <c r="B18" s="16" t="s">
        <v>90</v>
      </c>
      <c r="C18" s="17">
        <v>2.8</v>
      </c>
      <c r="D18" s="18">
        <v>0.33</v>
      </c>
      <c r="E18" s="17">
        <v>3.4</v>
      </c>
      <c r="F18" s="18">
        <v>0.33</v>
      </c>
      <c r="G18" s="17">
        <v>3.1</v>
      </c>
      <c r="H18" s="18">
        <v>0.33</v>
      </c>
      <c r="I18" s="19">
        <v>3.75</v>
      </c>
      <c r="J18" s="18">
        <v>1</v>
      </c>
      <c r="K18" s="19">
        <v>3.8</v>
      </c>
      <c r="L18" s="18">
        <v>1</v>
      </c>
      <c r="M18" s="17">
        <v>4.3</v>
      </c>
      <c r="N18" s="18">
        <v>1</v>
      </c>
      <c r="O18" s="20">
        <f t="shared" si="2"/>
        <v>3.7390977443609015</v>
      </c>
      <c r="P18" s="21">
        <v>4</v>
      </c>
      <c r="S18" t="s">
        <v>150</v>
      </c>
      <c r="T18">
        <v>4</v>
      </c>
      <c r="U18">
        <v>4</v>
      </c>
      <c r="V18">
        <v>5</v>
      </c>
      <c r="W18">
        <v>4.5</v>
      </c>
      <c r="X18">
        <v>4</v>
      </c>
    </row>
    <row r="19" spans="2:24" x14ac:dyDescent="0.35">
      <c r="S19" t="s">
        <v>151</v>
      </c>
      <c r="T19">
        <v>4</v>
      </c>
      <c r="U19">
        <v>4.5</v>
      </c>
      <c r="X19">
        <v>2.5</v>
      </c>
    </row>
    <row r="20" spans="2:24" x14ac:dyDescent="0.35">
      <c r="S20" t="s">
        <v>152</v>
      </c>
      <c r="T20">
        <v>4</v>
      </c>
      <c r="U20">
        <v>4.5</v>
      </c>
      <c r="V20">
        <v>5</v>
      </c>
      <c r="W20">
        <v>4.5</v>
      </c>
      <c r="X20">
        <v>3.5</v>
      </c>
    </row>
    <row r="21" spans="2:24" ht="19" thickBot="1" x14ac:dyDescent="0.5">
      <c r="B21" s="4" t="s">
        <v>96</v>
      </c>
    </row>
    <row r="22" spans="2:24" x14ac:dyDescent="0.35">
      <c r="B22" s="7" t="s">
        <v>66</v>
      </c>
      <c r="C22" s="8" t="s">
        <v>67</v>
      </c>
      <c r="D22" s="8" t="s">
        <v>68</v>
      </c>
      <c r="E22" s="8" t="s">
        <v>69</v>
      </c>
      <c r="F22" s="8" t="s">
        <v>70</v>
      </c>
      <c r="G22" s="8" t="s">
        <v>71</v>
      </c>
      <c r="H22" s="8" t="s">
        <v>72</v>
      </c>
      <c r="I22" s="8" t="s">
        <v>73</v>
      </c>
      <c r="J22" s="8" t="s">
        <v>74</v>
      </c>
      <c r="K22" s="8" t="s">
        <v>75</v>
      </c>
      <c r="L22" s="8" t="s">
        <v>76</v>
      </c>
      <c r="M22" s="8" t="s">
        <v>77</v>
      </c>
      <c r="N22" s="8" t="s">
        <v>78</v>
      </c>
      <c r="O22" s="8" t="s">
        <v>79</v>
      </c>
      <c r="P22" s="9" t="s">
        <v>80</v>
      </c>
      <c r="Q22" s="1" t="s">
        <v>81</v>
      </c>
    </row>
    <row r="23" spans="2:24" x14ac:dyDescent="0.35">
      <c r="B23" s="10" t="s">
        <v>83</v>
      </c>
      <c r="C23" s="11">
        <v>4.5999999999999996</v>
      </c>
      <c r="D23" s="12">
        <v>1</v>
      </c>
      <c r="E23" s="11">
        <v>5.0999999999999996</v>
      </c>
      <c r="F23" s="12">
        <v>1</v>
      </c>
      <c r="G23" s="11">
        <v>4.75</v>
      </c>
      <c r="H23" s="12">
        <v>1</v>
      </c>
      <c r="I23" s="11"/>
      <c r="J23" s="12"/>
      <c r="K23" s="11"/>
      <c r="M23" s="11"/>
      <c r="O23" s="13">
        <f>(C23 *(D23*10) + E23 * (F23 * 10) + G23 * (H23 * 10) + I23 * (J23 * 10) + K23 * (L23*10) +M23 * (N23 * 10)) /( 10 * (D23 + F23 +H23 +J23 + L23 + N23))</f>
        <v>4.8166666666666664</v>
      </c>
      <c r="P23" s="14">
        <f>MROUND(ROUND(ROUND(O23,3),2),0.5)</f>
        <v>5</v>
      </c>
      <c r="Q23" s="24">
        <f>SUM(P23:P27) / 5</f>
        <v>4.4000000000000004</v>
      </c>
    </row>
    <row r="24" spans="2:24" x14ac:dyDescent="0.35">
      <c r="B24" s="10" t="s">
        <v>85</v>
      </c>
      <c r="C24" s="11">
        <v>2.2000000000000002</v>
      </c>
      <c r="D24" s="12">
        <v>1</v>
      </c>
      <c r="E24" s="11">
        <v>4.5</v>
      </c>
      <c r="F24" s="12">
        <v>1</v>
      </c>
      <c r="G24" s="15">
        <v>3.2</v>
      </c>
      <c r="H24" s="12">
        <v>1</v>
      </c>
      <c r="I24" s="11"/>
      <c r="J24" s="12"/>
      <c r="K24" s="11"/>
      <c r="M24" s="11"/>
      <c r="O24" s="13">
        <f t="shared" ref="O24:O27" si="4">(C24 *(D24*10) + E24 * (F24 * 10) + G24 * (H24 * 10) + I24 * (J24 * 10) + K24 * (L24*10) +M24 * (N24 * 10)) /( 10 * (D24 + F24 +H24 +J24 + L24 + N24))</f>
        <v>3.3</v>
      </c>
      <c r="P24" s="14">
        <f t="shared" ref="P24:P27" si="5">MROUND(ROUND(ROUND(O24,3),2),0.5)</f>
        <v>3.5</v>
      </c>
      <c r="S24" s="24"/>
    </row>
    <row r="25" spans="2:24" x14ac:dyDescent="0.35">
      <c r="B25" s="10" t="s">
        <v>97</v>
      </c>
      <c r="C25" s="11">
        <v>4.8</v>
      </c>
      <c r="D25" s="12">
        <v>1</v>
      </c>
      <c r="E25" s="11">
        <v>4.3</v>
      </c>
      <c r="F25" s="12">
        <v>1</v>
      </c>
      <c r="G25" s="11">
        <v>3.7</v>
      </c>
      <c r="H25" s="12">
        <v>1</v>
      </c>
      <c r="I25" s="11">
        <v>4.75</v>
      </c>
      <c r="J25" s="12">
        <v>1</v>
      </c>
      <c r="K25" s="11"/>
      <c r="M25" s="11"/>
      <c r="O25" s="13">
        <f t="shared" si="4"/>
        <v>4.3875000000000002</v>
      </c>
      <c r="P25" s="14">
        <f t="shared" si="5"/>
        <v>4.5</v>
      </c>
    </row>
    <row r="26" spans="2:24" x14ac:dyDescent="0.35">
      <c r="B26" s="10" t="s">
        <v>88</v>
      </c>
      <c r="C26" s="11">
        <v>5.5</v>
      </c>
      <c r="D26" s="12">
        <v>1</v>
      </c>
      <c r="E26" s="11">
        <v>4.5999999999999996</v>
      </c>
      <c r="F26" s="12">
        <v>1</v>
      </c>
      <c r="G26" s="11">
        <v>3</v>
      </c>
      <c r="H26" s="12">
        <v>1</v>
      </c>
      <c r="I26" s="11"/>
      <c r="J26" s="12"/>
      <c r="K26" s="11"/>
      <c r="M26" s="11"/>
      <c r="O26" s="13">
        <f t="shared" si="4"/>
        <v>4.3666666666666663</v>
      </c>
      <c r="P26" s="14">
        <f t="shared" si="5"/>
        <v>4.5</v>
      </c>
    </row>
    <row r="27" spans="2:24" ht="15" thickBot="1" x14ac:dyDescent="0.4">
      <c r="B27" s="16" t="s">
        <v>90</v>
      </c>
      <c r="C27" s="17">
        <v>2.1</v>
      </c>
      <c r="D27" s="18">
        <v>0.33</v>
      </c>
      <c r="E27" s="17">
        <v>5.2</v>
      </c>
      <c r="F27" s="18">
        <v>0.33</v>
      </c>
      <c r="G27" s="17">
        <v>4.8</v>
      </c>
      <c r="H27" s="18">
        <v>1</v>
      </c>
      <c r="I27" s="19">
        <v>4.5</v>
      </c>
      <c r="J27" s="18">
        <v>1</v>
      </c>
      <c r="K27" s="19"/>
      <c r="L27" s="18"/>
      <c r="M27" s="17"/>
      <c r="N27" s="18"/>
      <c r="O27" s="20">
        <f t="shared" si="4"/>
        <v>4.4018796992481199</v>
      </c>
      <c r="P27" s="21">
        <f t="shared" si="5"/>
        <v>4.5</v>
      </c>
    </row>
    <row r="30" spans="2:24" ht="19" thickBot="1" x14ac:dyDescent="0.5">
      <c r="B30" s="4" t="s">
        <v>98</v>
      </c>
    </row>
    <row r="31" spans="2:24" x14ac:dyDescent="0.35">
      <c r="B31" s="7" t="s">
        <v>66</v>
      </c>
      <c r="C31" s="8" t="s">
        <v>67</v>
      </c>
      <c r="D31" s="8" t="s">
        <v>68</v>
      </c>
      <c r="E31" s="8" t="s">
        <v>69</v>
      </c>
      <c r="F31" s="8" t="s">
        <v>70</v>
      </c>
      <c r="G31" s="8" t="s">
        <v>71</v>
      </c>
      <c r="H31" s="8" t="s">
        <v>72</v>
      </c>
      <c r="I31" s="8" t="s">
        <v>73</v>
      </c>
      <c r="J31" s="8" t="s">
        <v>74</v>
      </c>
      <c r="K31" s="8" t="s">
        <v>75</v>
      </c>
      <c r="L31" s="8" t="s">
        <v>76</v>
      </c>
      <c r="M31" s="8" t="s">
        <v>77</v>
      </c>
      <c r="N31" s="8" t="s">
        <v>78</v>
      </c>
      <c r="O31" s="8" t="s">
        <v>79</v>
      </c>
      <c r="P31" s="9" t="s">
        <v>80</v>
      </c>
      <c r="Q31" s="1" t="s">
        <v>81</v>
      </c>
    </row>
    <row r="32" spans="2:24" x14ac:dyDescent="0.35">
      <c r="B32" s="10" t="s">
        <v>83</v>
      </c>
      <c r="C32" s="11">
        <v>4.25</v>
      </c>
      <c r="D32" s="12">
        <v>1</v>
      </c>
      <c r="E32" s="11">
        <v>4.5</v>
      </c>
      <c r="F32" s="12">
        <v>1</v>
      </c>
      <c r="G32" s="11"/>
      <c r="H32" s="12"/>
      <c r="I32" s="11"/>
      <c r="J32" s="12"/>
      <c r="K32" s="11"/>
      <c r="M32" s="11"/>
      <c r="O32" s="13">
        <f>(C32 *(D32*10) + E32 * (F32 * 10) + G32 * (H32 * 10) + I32 * (J32 * 10) + K32 * (L32*10) +M32 * (N32 * 10)) /( 10 * (D32 + F32 +H32 +J32 + L32 + N32))</f>
        <v>4.375</v>
      </c>
      <c r="P32" s="14">
        <f>MROUND(ROUND(ROUND(O32,3),2),0.5)</f>
        <v>4.5</v>
      </c>
      <c r="Q32" s="24">
        <f>SUM(P32:P36) / 5</f>
        <v>4.4000000000000004</v>
      </c>
    </row>
    <row r="33" spans="2:17" x14ac:dyDescent="0.35">
      <c r="B33" s="10" t="s">
        <v>85</v>
      </c>
      <c r="C33" s="11">
        <v>1.9</v>
      </c>
      <c r="D33" s="12">
        <v>1</v>
      </c>
      <c r="E33" s="11">
        <v>4.9000000000000004</v>
      </c>
      <c r="F33" s="12">
        <v>1</v>
      </c>
      <c r="G33" s="15">
        <v>3</v>
      </c>
      <c r="H33" s="12">
        <v>1</v>
      </c>
      <c r="I33" s="11"/>
      <c r="J33" s="12"/>
      <c r="K33" s="11"/>
      <c r="M33" s="11"/>
      <c r="O33" s="13">
        <f t="shared" ref="O33:O35" si="6">(C33 *(D33*10) + E33 * (F33 * 10) + G33 * (H33 * 10) + I33 * (J33 * 10) + K33 * (L33*10) +M33 * (N33 * 10)) /( 10 * (D33 + F33 +H33 +J33 + L33 + N33))</f>
        <v>3.2666666666666666</v>
      </c>
      <c r="P33" s="14">
        <f t="shared" ref="P33:P36" si="7">MROUND(ROUND(ROUND(O33,3),2),0.5)</f>
        <v>3.5</v>
      </c>
    </row>
    <row r="34" spans="2:17" x14ac:dyDescent="0.35">
      <c r="B34" s="10" t="s">
        <v>97</v>
      </c>
      <c r="C34" s="11">
        <v>4.7</v>
      </c>
      <c r="D34" s="12">
        <v>1</v>
      </c>
      <c r="E34" s="11">
        <v>4.7</v>
      </c>
      <c r="F34" s="12">
        <v>1</v>
      </c>
      <c r="G34" s="11">
        <v>3.8</v>
      </c>
      <c r="H34" s="12">
        <v>1</v>
      </c>
      <c r="I34" s="11">
        <v>5</v>
      </c>
      <c r="J34" s="12">
        <v>1</v>
      </c>
      <c r="K34" s="11"/>
      <c r="M34" s="11"/>
      <c r="O34" s="13">
        <f t="shared" si="6"/>
        <v>4.55</v>
      </c>
      <c r="P34" s="14">
        <f t="shared" si="7"/>
        <v>4.5</v>
      </c>
    </row>
    <row r="35" spans="2:17" x14ac:dyDescent="0.35">
      <c r="B35" s="10" t="s">
        <v>88</v>
      </c>
      <c r="C35" s="11">
        <v>4.5</v>
      </c>
      <c r="D35" s="12">
        <v>1</v>
      </c>
      <c r="E35" s="11">
        <v>5.6</v>
      </c>
      <c r="F35" s="12">
        <v>1</v>
      </c>
      <c r="G35" s="11"/>
      <c r="H35" s="12"/>
      <c r="I35" s="11"/>
      <c r="J35" s="12"/>
      <c r="K35" s="11"/>
      <c r="M35" s="11"/>
      <c r="O35" s="13">
        <f t="shared" si="6"/>
        <v>5.05</v>
      </c>
      <c r="P35" s="14">
        <f t="shared" si="7"/>
        <v>5</v>
      </c>
    </row>
    <row r="36" spans="2:17" ht="15" thickBot="1" x14ac:dyDescent="0.4">
      <c r="B36" s="16" t="s">
        <v>90</v>
      </c>
      <c r="C36" s="17">
        <v>3.5</v>
      </c>
      <c r="D36" s="18">
        <v>0.33</v>
      </c>
      <c r="E36" s="17">
        <v>5.5</v>
      </c>
      <c r="F36" s="18">
        <v>0.33</v>
      </c>
      <c r="G36" s="17">
        <v>4.0999999999999996</v>
      </c>
      <c r="H36" s="18">
        <v>1</v>
      </c>
      <c r="I36" s="19">
        <v>4.25</v>
      </c>
      <c r="J36" s="18">
        <v>1</v>
      </c>
      <c r="K36" s="19"/>
      <c r="L36" s="18"/>
      <c r="M36" s="17"/>
      <c r="N36" s="18"/>
      <c r="O36" s="20">
        <f>(C36 *(D36*10) + E36 * (F36 * 10) + G36 * (H36 * 10) + I36 * (J36 * 10) + K36 * (L36*10) +M36 * (N36 * 10)) /( 10 * (D36 + F36 +H36 +J36 + L36 + N36))</f>
        <v>4.2556390977443606</v>
      </c>
      <c r="P36" s="21">
        <f t="shared" si="7"/>
        <v>4.5</v>
      </c>
    </row>
    <row r="39" spans="2:17" ht="19" thickBot="1" x14ac:dyDescent="0.5">
      <c r="B39" s="4" t="s">
        <v>128</v>
      </c>
    </row>
    <row r="40" spans="2:17" x14ac:dyDescent="0.35">
      <c r="B40" s="7" t="s">
        <v>66</v>
      </c>
      <c r="C40" s="8" t="s">
        <v>67</v>
      </c>
      <c r="D40" s="8" t="s">
        <v>68</v>
      </c>
      <c r="E40" s="8" t="s">
        <v>69</v>
      </c>
      <c r="F40" s="8" t="s">
        <v>70</v>
      </c>
      <c r="G40" s="8" t="s">
        <v>71</v>
      </c>
      <c r="H40" s="8" t="s">
        <v>72</v>
      </c>
      <c r="I40" s="8" t="s">
        <v>73</v>
      </c>
      <c r="J40" s="8" t="s">
        <v>74</v>
      </c>
      <c r="K40" s="8" t="s">
        <v>75</v>
      </c>
      <c r="L40" s="8" t="s">
        <v>76</v>
      </c>
      <c r="M40" s="8" t="s">
        <v>77</v>
      </c>
      <c r="N40" s="8" t="s">
        <v>78</v>
      </c>
      <c r="O40" s="8" t="s">
        <v>79</v>
      </c>
      <c r="P40" s="9" t="s">
        <v>80</v>
      </c>
      <c r="Q40" s="1" t="s">
        <v>81</v>
      </c>
    </row>
    <row r="41" spans="2:17" x14ac:dyDescent="0.35">
      <c r="B41" s="10" t="s">
        <v>99</v>
      </c>
      <c r="C41" s="11">
        <v>4.25</v>
      </c>
      <c r="D41" s="12">
        <v>1</v>
      </c>
      <c r="E41" s="11">
        <v>4</v>
      </c>
      <c r="F41" s="12">
        <v>1</v>
      </c>
      <c r="G41" s="11">
        <v>5.25</v>
      </c>
      <c r="H41" s="12">
        <v>1</v>
      </c>
      <c r="I41" s="11"/>
      <c r="J41" s="12"/>
      <c r="K41" s="11"/>
      <c r="M41" s="11"/>
      <c r="O41" s="13">
        <f>(C41 *(D41*10) + E41 * (F41 * 10) + G41 * (H41 * 10) + I41 * (J41 * 10) + K41 * (L41*10) +M41 * (N41 * 10)) /( 10 * (D41 + F41 +H41 +J41 + L41 + N41))</f>
        <v>4.5</v>
      </c>
      <c r="P41" s="14">
        <f>MROUND(ROUND(ROUND(O41,3),2),0.5)</f>
        <v>4.5</v>
      </c>
      <c r="Q41" s="24">
        <f>SUM(P41:P44) / 4</f>
        <v>4.25</v>
      </c>
    </row>
    <row r="42" spans="2:17" x14ac:dyDescent="0.35">
      <c r="B42" s="10" t="s">
        <v>97</v>
      </c>
      <c r="C42" s="11">
        <v>4.3</v>
      </c>
      <c r="D42" s="12">
        <v>1</v>
      </c>
      <c r="E42" s="11">
        <v>5.8</v>
      </c>
      <c r="F42" s="12">
        <v>1</v>
      </c>
      <c r="G42" s="11">
        <v>4.75</v>
      </c>
      <c r="H42" s="12">
        <v>1</v>
      </c>
      <c r="I42" s="11"/>
      <c r="J42" s="12"/>
      <c r="K42" s="11"/>
      <c r="M42" s="11"/>
      <c r="O42" s="13">
        <f>(C42 *(D42*10) + E42 * (F42 * 10) + G42 * (H42 * 10) + I42 * (J42 * 10) + K42 * (L42*10) +M42 * (N42 * 10)) /( 10 * (D42 + F42 +H42 +J42 + L42 + N42))</f>
        <v>4.95</v>
      </c>
      <c r="P42" s="14">
        <f t="shared" ref="P42:P44" si="8">MROUND(ROUND(ROUND(O42,3),2),0.5)</f>
        <v>5</v>
      </c>
    </row>
    <row r="43" spans="2:17" x14ac:dyDescent="0.35">
      <c r="B43" s="10" t="s">
        <v>85</v>
      </c>
      <c r="C43" s="11">
        <v>2.4</v>
      </c>
      <c r="D43" s="12">
        <v>1</v>
      </c>
      <c r="E43" s="11">
        <v>3.1</v>
      </c>
      <c r="F43" s="12">
        <v>1</v>
      </c>
      <c r="G43" s="11">
        <v>3.5</v>
      </c>
      <c r="H43" s="12">
        <v>1</v>
      </c>
      <c r="I43" s="11"/>
      <c r="J43" s="12"/>
      <c r="K43" s="11"/>
      <c r="M43" s="11"/>
      <c r="O43" s="13">
        <f>(C43 *(D43*10) + E43 * (F43 * 10) + G43 * (H43 * 10) + I43 * (J43 * 10) + K43 * (L43*10) +M43 * (N43 * 10)) /( 10 * (D43 + F43 +H43 +J43 + L43 + N43))</f>
        <v>3</v>
      </c>
      <c r="P43" s="14">
        <f t="shared" si="8"/>
        <v>3</v>
      </c>
    </row>
    <row r="44" spans="2:17" ht="15" thickBot="1" x14ac:dyDescent="0.4">
      <c r="B44" s="16" t="s">
        <v>100</v>
      </c>
      <c r="C44" s="17">
        <v>4</v>
      </c>
      <c r="D44" s="18">
        <v>1</v>
      </c>
      <c r="E44" s="17">
        <v>4.5</v>
      </c>
      <c r="F44" s="18">
        <v>1</v>
      </c>
      <c r="G44" s="17"/>
      <c r="H44" s="18"/>
      <c r="I44" s="17"/>
      <c r="J44" s="18"/>
      <c r="K44" s="17"/>
      <c r="L44" s="22"/>
      <c r="M44" s="17"/>
      <c r="N44" s="22"/>
      <c r="O44" s="20">
        <f>(C44 *(D44*10) + E44 * (F44 * 10) + G44 * (H44 * 10) + I44 * (J44 * 10) + K44 * (L44*10) +M44 * (N44 * 10)) /( 10 * (D44 + F44 +H44 +J44 + L44 + N44))</f>
        <v>4.25</v>
      </c>
      <c r="P44" s="21">
        <f t="shared" si="8"/>
        <v>4.5</v>
      </c>
    </row>
    <row r="47" spans="2:17" ht="19" thickBot="1" x14ac:dyDescent="0.5">
      <c r="B47" s="4" t="s">
        <v>156</v>
      </c>
    </row>
    <row r="48" spans="2:17" x14ac:dyDescent="0.35">
      <c r="B48" s="7" t="s">
        <v>66</v>
      </c>
      <c r="C48" s="8" t="s">
        <v>67</v>
      </c>
      <c r="D48" s="8" t="s">
        <v>68</v>
      </c>
      <c r="E48" s="8" t="s">
        <v>69</v>
      </c>
      <c r="F48" s="8" t="s">
        <v>70</v>
      </c>
      <c r="G48" s="8" t="s">
        <v>71</v>
      </c>
      <c r="H48" s="8" t="s">
        <v>72</v>
      </c>
      <c r="I48" s="8" t="s">
        <v>73</v>
      </c>
      <c r="J48" s="8" t="s">
        <v>74</v>
      </c>
      <c r="K48" s="8" t="s">
        <v>75</v>
      </c>
      <c r="L48" s="8" t="s">
        <v>76</v>
      </c>
      <c r="M48" s="8" t="s">
        <v>77</v>
      </c>
      <c r="N48" s="8" t="s">
        <v>78</v>
      </c>
      <c r="O48" s="8" t="s">
        <v>79</v>
      </c>
      <c r="P48" s="9" t="s">
        <v>80</v>
      </c>
      <c r="Q48" s="1" t="s">
        <v>81</v>
      </c>
    </row>
    <row r="49" spans="2:17" x14ac:dyDescent="0.35">
      <c r="B49" s="10" t="s">
        <v>99</v>
      </c>
      <c r="C49" s="11">
        <v>4.25</v>
      </c>
      <c r="D49" s="12">
        <v>1</v>
      </c>
      <c r="E49" s="11">
        <v>5.25</v>
      </c>
      <c r="F49" s="12">
        <v>1</v>
      </c>
      <c r="G49" s="11">
        <v>4.5</v>
      </c>
      <c r="H49" s="12">
        <v>1</v>
      </c>
      <c r="I49" s="11"/>
      <c r="J49" s="12"/>
      <c r="K49" s="11"/>
      <c r="M49" s="11"/>
      <c r="O49" s="13">
        <f>(C49 *(D49*10) + E49 * (F49 * 10) + G49 * (H49 * 10) + I49 * (J49 * 10) + K49 * (L49*10) +M49 * (N49 * 10)) /( 10 * (D49 + F49 +H49 +J49 + L49 + N49))</f>
        <v>4.666666666666667</v>
      </c>
      <c r="P49" s="14">
        <f>MROUND(ROUND(ROUND(O49,3),2),0.5)</f>
        <v>4.5</v>
      </c>
      <c r="Q49" s="24">
        <f>SUM(P49:P52) / 4</f>
        <v>4.25</v>
      </c>
    </row>
    <row r="50" spans="2:17" x14ac:dyDescent="0.35">
      <c r="B50" s="10" t="s">
        <v>97</v>
      </c>
      <c r="C50" s="11">
        <v>4.7</v>
      </c>
      <c r="D50" s="12">
        <v>1</v>
      </c>
      <c r="E50" s="11">
        <v>3.9</v>
      </c>
      <c r="F50" s="12">
        <v>1</v>
      </c>
      <c r="G50" s="11">
        <v>5</v>
      </c>
      <c r="H50" s="12">
        <v>1</v>
      </c>
      <c r="I50" s="11"/>
      <c r="J50" s="12"/>
      <c r="K50" s="11"/>
      <c r="M50" s="11"/>
      <c r="O50" s="13">
        <f>(C50 *(D50*10) + E50 * (F50 * 10) + G50 * (H50 * 10) + I50 * (J50 * 10) + K50 * (L50*10) +M50 * (N50 * 10)) /( 10 * (D50 + F50 +H50 +J50 + L50 + N50))</f>
        <v>4.5333333333333332</v>
      </c>
      <c r="P50" s="14">
        <f t="shared" ref="P50:P52" si="9">MROUND(ROUND(ROUND(O50,3),2),0.5)</f>
        <v>4.5</v>
      </c>
    </row>
    <row r="51" spans="2:17" x14ac:dyDescent="0.35">
      <c r="B51" s="10" t="s">
        <v>85</v>
      </c>
      <c r="C51" s="11">
        <v>2.6</v>
      </c>
      <c r="D51" s="12">
        <v>1</v>
      </c>
      <c r="E51" s="11">
        <v>3.2</v>
      </c>
      <c r="F51" s="12">
        <v>1</v>
      </c>
      <c r="G51" s="11">
        <v>2.9</v>
      </c>
      <c r="H51" s="12">
        <v>1</v>
      </c>
      <c r="I51" s="11"/>
      <c r="J51" s="12"/>
      <c r="K51" s="11"/>
      <c r="M51" s="11"/>
      <c r="O51" s="13">
        <f>(C51 *(D51*10) + E51 * (F51 * 10) + G51 * (H51 * 10) + I51 * (J51 * 10) + K51 * (L51*10) +M51 * (N51 * 10)) /( 10 * (D51 + F51 +H51 +J51 + L51 + N51))</f>
        <v>2.9</v>
      </c>
      <c r="P51" s="14">
        <f t="shared" si="9"/>
        <v>3</v>
      </c>
    </row>
    <row r="52" spans="2:17" ht="15" thickBot="1" x14ac:dyDescent="0.4">
      <c r="B52" s="16" t="s">
        <v>100</v>
      </c>
      <c r="C52" s="17">
        <v>4</v>
      </c>
      <c r="D52" s="18">
        <v>1</v>
      </c>
      <c r="E52" s="17">
        <v>5.8</v>
      </c>
      <c r="F52" s="18">
        <v>1</v>
      </c>
      <c r="G52" s="17"/>
      <c r="H52" s="18"/>
      <c r="I52" s="17"/>
      <c r="J52" s="18"/>
      <c r="K52" s="17"/>
      <c r="L52" s="22"/>
      <c r="M52" s="17"/>
      <c r="N52" s="22"/>
      <c r="O52" s="20">
        <f>(C52 *(D52*10) + E52 * (F52 * 10) + G52 * (H52 * 10) + I52 * (J52 * 10) + K52 * (L52*10) +M52 * (N52 * 10)) /( 10 * (D52 + F52 +H52 +J52 + L52 + N52))</f>
        <v>4.9000000000000004</v>
      </c>
      <c r="P52" s="21">
        <f t="shared" si="9"/>
        <v>5</v>
      </c>
    </row>
    <row r="55" spans="2:17" ht="19" thickBot="1" x14ac:dyDescent="0.5">
      <c r="B55" s="4" t="s">
        <v>192</v>
      </c>
    </row>
    <row r="56" spans="2:17" x14ac:dyDescent="0.35">
      <c r="B56" s="7" t="s">
        <v>66</v>
      </c>
      <c r="C56" s="8" t="s">
        <v>67</v>
      </c>
      <c r="D56" s="8" t="s">
        <v>68</v>
      </c>
      <c r="E56" s="8" t="s">
        <v>69</v>
      </c>
      <c r="F56" s="8" t="s">
        <v>70</v>
      </c>
      <c r="G56" s="8" t="s">
        <v>71</v>
      </c>
      <c r="H56" s="8" t="s">
        <v>72</v>
      </c>
      <c r="I56" s="8" t="s">
        <v>73</v>
      </c>
      <c r="J56" s="8" t="s">
        <v>74</v>
      </c>
      <c r="K56" s="8" t="s">
        <v>75</v>
      </c>
      <c r="L56" s="8" t="s">
        <v>76</v>
      </c>
      <c r="M56" s="8" t="s">
        <v>77</v>
      </c>
      <c r="N56" s="8" t="s">
        <v>78</v>
      </c>
      <c r="O56" s="8" t="s">
        <v>79</v>
      </c>
      <c r="P56" s="9" t="s">
        <v>80</v>
      </c>
      <c r="Q56" s="1" t="s">
        <v>81</v>
      </c>
    </row>
    <row r="57" spans="2:17" x14ac:dyDescent="0.35">
      <c r="B57" s="10" t="s">
        <v>99</v>
      </c>
      <c r="C57" s="11"/>
      <c r="D57" s="12"/>
      <c r="E57" s="11"/>
      <c r="F57" s="12"/>
      <c r="G57" s="11"/>
      <c r="H57" s="12"/>
      <c r="I57" s="11"/>
      <c r="J57" s="12"/>
      <c r="K57" s="11"/>
      <c r="M57" s="11"/>
      <c r="O57" s="13" t="e">
        <f>(C57 *(D57*10) + E57 * (F57 * 10) + G57 * (H57 * 10) + I57 * (J57 * 10) + K57 * (L57*10) +M57 * (N57 * 10)) /( 10 * (D57 + F57 +H57 +J57 + L57 + N57))</f>
        <v>#DIV/0!</v>
      </c>
      <c r="P57" s="14" t="e">
        <f>MROUND(ROUND(ROUND(O57,3),2),0.5)</f>
        <v>#DIV/0!</v>
      </c>
      <c r="Q57" s="24" t="e">
        <f>SUM(P57:P60) / 4</f>
        <v>#DIV/0!</v>
      </c>
    </row>
    <row r="58" spans="2:17" x14ac:dyDescent="0.35">
      <c r="B58" s="10" t="s">
        <v>97</v>
      </c>
      <c r="C58" s="11"/>
      <c r="D58" s="12"/>
      <c r="E58" s="11"/>
      <c r="F58" s="12"/>
      <c r="G58" s="11"/>
      <c r="H58" s="12"/>
      <c r="I58" s="11"/>
      <c r="J58" s="12"/>
      <c r="K58" s="11"/>
      <c r="M58" s="11"/>
      <c r="O58" s="13" t="e">
        <f>(C58 *(D58*10) + E58 * (F58 * 10) + G58 * (H58 * 10) + I58 * (J58 * 10) + K58 * (L58*10) +M58 * (N58 * 10)) /( 10 * (D58 + F58 +H58 +J58 + L58 + N58))</f>
        <v>#DIV/0!</v>
      </c>
      <c r="P58" s="14" t="e">
        <f t="shared" ref="P58:P60" si="10">MROUND(ROUND(ROUND(O58,3),2),0.5)</f>
        <v>#DIV/0!</v>
      </c>
    </row>
    <row r="59" spans="2:17" x14ac:dyDescent="0.35">
      <c r="B59" s="10" t="s">
        <v>85</v>
      </c>
      <c r="C59" s="11"/>
      <c r="D59" s="12"/>
      <c r="E59" s="11"/>
      <c r="F59" s="12"/>
      <c r="G59" s="11"/>
      <c r="H59" s="12"/>
      <c r="I59" s="11"/>
      <c r="J59" s="12"/>
      <c r="K59" s="11"/>
      <c r="M59" s="11"/>
      <c r="O59" s="13" t="e">
        <f>(C59 *(D59*10) + E59 * (F59 * 10) + G59 * (H59 * 10) + I59 * (J59 * 10) + K59 * (L59*10) +M59 * (N59 * 10)) /( 10 * (D59 + F59 +H59 +J59 + L59 + N59))</f>
        <v>#DIV/0!</v>
      </c>
      <c r="P59" s="14" t="e">
        <f t="shared" si="10"/>
        <v>#DIV/0!</v>
      </c>
    </row>
    <row r="60" spans="2:17" ht="15" thickBot="1" x14ac:dyDescent="0.4">
      <c r="B60" s="16" t="s">
        <v>100</v>
      </c>
      <c r="C60" s="17"/>
      <c r="D60" s="18"/>
      <c r="E60" s="17"/>
      <c r="F60" s="18"/>
      <c r="G60" s="17"/>
      <c r="H60" s="18"/>
      <c r="I60" s="17"/>
      <c r="J60" s="18"/>
      <c r="K60" s="17"/>
      <c r="L60" s="22"/>
      <c r="M60" s="17"/>
      <c r="N60" s="22"/>
      <c r="O60" s="20" t="e">
        <f>(C60 *(D60*10) + E60 * (F60 * 10) + G60 * (H60 * 10) + I60 * (J60 * 10) + K60 * (L60*10) +M60 * (N60 * 10)) /( 10 * (D60 + F60 +H60 +J60 + L60 + N60))</f>
        <v>#DIV/0!</v>
      </c>
      <c r="P60" s="21" t="e">
        <f t="shared" si="10"/>
        <v>#DIV/0!</v>
      </c>
    </row>
  </sheetData>
  <conditionalFormatting sqref="C5:C9 E5:E9 G5:G9 I5:I9 K5:K9 M5:M9 O5:O9 C14:C18 E14:E18 G14:G18 I14:I18 K14:K18 M14:M18 O14:O18 C23:C27 E23:E27 G23:G27 I23:I27 K23:K27 M23:M27 O23:O27 C32:C36 E32:E36 G32:G36 I32:I36 K32:K36 M32:M36 O32:O36">
    <cfRule type="cellIs" dxfId="82" priority="38" operator="between">
      <formula>1</formula>
      <formula>2.5</formula>
    </cfRule>
  </conditionalFormatting>
  <conditionalFormatting sqref="C5:C9 E5:E9 G5:G9 I5:I9 K5:K9 M5:M9">
    <cfRule type="cellIs" dxfId="81" priority="76" operator="greaterThan">
      <formula>4.9</formula>
    </cfRule>
    <cfRule type="cellIs" dxfId="80" priority="75" operator="lessThan">
      <formula>4</formula>
    </cfRule>
    <cfRule type="cellIs" dxfId="79" priority="69" operator="greaterThan">
      <formula>4.4</formula>
    </cfRule>
    <cfRule type="cellIs" dxfId="78" priority="70" operator="between">
      <formula>4</formula>
      <formula>4.4</formula>
    </cfRule>
  </conditionalFormatting>
  <conditionalFormatting sqref="C14:C18 E14:E18 G14:G18 I14:I18 K14:K18 M14:M18">
    <cfRule type="cellIs" dxfId="77" priority="66" operator="greaterThan">
      <formula>4.9</formula>
    </cfRule>
    <cfRule type="cellIs" dxfId="76" priority="65" operator="lessThan">
      <formula>4</formula>
    </cfRule>
    <cfRule type="cellIs" dxfId="75" priority="60" operator="between">
      <formula>4</formula>
      <formula>4.4</formula>
    </cfRule>
    <cfRule type="cellIs" dxfId="74" priority="59" operator="greaterThan">
      <formula>4.4</formula>
    </cfRule>
  </conditionalFormatting>
  <conditionalFormatting sqref="C23:C27 E23:E27 G23:G27 I23:I27 K23:K27 M23:M27">
    <cfRule type="cellIs" dxfId="73" priority="56" operator="greaterThan">
      <formula>4.9</formula>
    </cfRule>
    <cfRule type="cellIs" dxfId="72" priority="55" operator="lessThan">
      <formula>4</formula>
    </cfRule>
    <cfRule type="cellIs" dxfId="71" priority="50" operator="between">
      <formula>4</formula>
      <formula>4.4</formula>
    </cfRule>
    <cfRule type="cellIs" dxfId="70" priority="49" operator="greaterThan">
      <formula>4.4</formula>
    </cfRule>
  </conditionalFormatting>
  <conditionalFormatting sqref="C32:C36 E32:E36 G32:G36 I32:I36 K32:K36 M32:M36">
    <cfRule type="cellIs" dxfId="69" priority="45" operator="lessThan">
      <formula>4</formula>
    </cfRule>
    <cfRule type="cellIs" dxfId="68" priority="39" operator="greaterThan">
      <formula>4.4</formula>
    </cfRule>
    <cfRule type="cellIs" dxfId="67" priority="40" operator="between">
      <formula>4</formula>
      <formula>4.4</formula>
    </cfRule>
    <cfRule type="cellIs" dxfId="66" priority="46" operator="greaterThan">
      <formula>4.9</formula>
    </cfRule>
  </conditionalFormatting>
  <conditionalFormatting sqref="C41:C44 E41:E44 G41:G44 I41:I44 K41:K44 M41:M44 O41:O44">
    <cfRule type="cellIs" dxfId="65" priority="27" operator="between">
      <formula>1</formula>
      <formula>2.5</formula>
    </cfRule>
  </conditionalFormatting>
  <conditionalFormatting sqref="C41:C44 E41:E44 G41:G44 I41:I44 K41:K44 M41:M44">
    <cfRule type="cellIs" dxfId="64" priority="28" operator="greaterThan">
      <formula>4.4</formula>
    </cfRule>
    <cfRule type="cellIs" dxfId="63" priority="29" operator="between">
      <formula>4</formula>
      <formula>4.4</formula>
    </cfRule>
    <cfRule type="cellIs" dxfId="62" priority="34" operator="lessThan">
      <formula>4</formula>
    </cfRule>
  </conditionalFormatting>
  <conditionalFormatting sqref="C41:C44 E41:E44">
    <cfRule type="cellIs" dxfId="61" priority="35" operator="greaterThan">
      <formula>4.9</formula>
    </cfRule>
  </conditionalFormatting>
  <conditionalFormatting sqref="C49:C52 E49:E52 I49:I52 K49:K52 M49:M52 O49:O52 G49:G52">
    <cfRule type="cellIs" dxfId="60" priority="14" operator="between">
      <formula>1</formula>
      <formula>2.5</formula>
    </cfRule>
  </conditionalFormatting>
  <conditionalFormatting sqref="C49:C52 E49:E52 I49:I52 K49:K52 M49:M52 G49:G52">
    <cfRule type="cellIs" dxfId="59" priority="15" operator="greaterThan">
      <formula>4.4</formula>
    </cfRule>
    <cfRule type="cellIs" dxfId="58" priority="16" operator="between">
      <formula>4</formula>
      <formula>4.4</formula>
    </cfRule>
    <cfRule type="cellIs" dxfId="57" priority="21" operator="lessThan">
      <formula>4</formula>
    </cfRule>
  </conditionalFormatting>
  <conditionalFormatting sqref="C49:C52 E49:E52">
    <cfRule type="cellIs" dxfId="56" priority="22" operator="greaterThan">
      <formula>4.9</formula>
    </cfRule>
  </conditionalFormatting>
  <conditionalFormatting sqref="C5:N5 D6:D9 F6:F9 H6:H9 J6:J9">
    <cfRule type="cellIs" dxfId="55" priority="78" operator="greaterThan">
      <formula>4.9</formula>
    </cfRule>
  </conditionalFormatting>
  <conditionalFormatting sqref="C5:N9">
    <cfRule type="cellIs" dxfId="54" priority="74" operator="equal">
      <formula>0</formula>
    </cfRule>
  </conditionalFormatting>
  <conditionalFormatting sqref="C14:N14 D15:D18 F15:F18 H15:H18 J15:J18">
    <cfRule type="cellIs" dxfId="53" priority="68" operator="greaterThan">
      <formula>4.9</formula>
    </cfRule>
  </conditionalFormatting>
  <conditionalFormatting sqref="C14:N18">
    <cfRule type="cellIs" dxfId="52" priority="64" operator="equal">
      <formula>0</formula>
    </cfRule>
  </conditionalFormatting>
  <conditionalFormatting sqref="C23:N23 D24:D27 F24:F27 H24:H27 J24:J27">
    <cfRule type="cellIs" dxfId="51" priority="58" operator="greaterThan">
      <formula>4.9</formula>
    </cfRule>
  </conditionalFormatting>
  <conditionalFormatting sqref="C23:N27">
    <cfRule type="cellIs" dxfId="50" priority="54" operator="equal">
      <formula>0</formula>
    </cfRule>
  </conditionalFormatting>
  <conditionalFormatting sqref="C32:N32 D33:D36 F33:F36 H33:H36 J33:J36">
    <cfRule type="cellIs" dxfId="49" priority="48" operator="greaterThan">
      <formula>4.9</formula>
    </cfRule>
  </conditionalFormatting>
  <conditionalFormatting sqref="C32:N36">
    <cfRule type="cellIs" dxfId="48" priority="44" operator="equal">
      <formula>0</formula>
    </cfRule>
  </conditionalFormatting>
  <conditionalFormatting sqref="C41:N41 D42:D44 F42:F44 H42:H44 J42:J44">
    <cfRule type="cellIs" dxfId="47" priority="37" operator="greaterThan">
      <formula>4.9</formula>
    </cfRule>
  </conditionalFormatting>
  <conditionalFormatting sqref="C41:N44">
    <cfRule type="cellIs" dxfId="46" priority="33" operator="equal">
      <formula>0</formula>
    </cfRule>
  </conditionalFormatting>
  <conditionalFormatting sqref="C49:N49 D50:D52 F50:F52 H50:H52 J50:J52">
    <cfRule type="cellIs" dxfId="45" priority="24" operator="greaterThan">
      <formula>4.9</formula>
    </cfRule>
  </conditionalFormatting>
  <conditionalFormatting sqref="C49:N52">
    <cfRule type="cellIs" dxfId="44" priority="20" operator="equal">
      <formula>0</formula>
    </cfRule>
  </conditionalFormatting>
  <conditionalFormatting sqref="G41:M44">
    <cfRule type="cellIs" dxfId="43" priority="25" operator="greaterThan">
      <formula>4.9</formula>
    </cfRule>
  </conditionalFormatting>
  <conditionalFormatting sqref="G49:M52">
    <cfRule type="cellIs" dxfId="42" priority="12" operator="greaterThan">
      <formula>4.9</formula>
    </cfRule>
  </conditionalFormatting>
  <conditionalFormatting sqref="P5:P9">
    <cfRule type="cellIs" dxfId="41" priority="71" operator="equal">
      <formula>4</formula>
    </cfRule>
    <cfRule type="cellIs" dxfId="40" priority="72" operator="greaterThan">
      <formula>4.4</formula>
    </cfRule>
  </conditionalFormatting>
  <conditionalFormatting sqref="P5:P52">
    <cfRule type="cellIs" dxfId="39" priority="19" operator="lessThan">
      <formula>4</formula>
    </cfRule>
  </conditionalFormatting>
  <conditionalFormatting sqref="P14:P18">
    <cfRule type="cellIs" dxfId="38" priority="61" operator="equal">
      <formula>4</formula>
    </cfRule>
    <cfRule type="cellIs" dxfId="37" priority="62" operator="greaterThan">
      <formula>4.4</formula>
    </cfRule>
  </conditionalFormatting>
  <conditionalFormatting sqref="P23:P27">
    <cfRule type="cellIs" dxfId="36" priority="51" operator="equal">
      <formula>4</formula>
    </cfRule>
    <cfRule type="cellIs" dxfId="35" priority="52" operator="greaterThan">
      <formula>4.4</formula>
    </cfRule>
  </conditionalFormatting>
  <conditionalFormatting sqref="P32:P36">
    <cfRule type="cellIs" dxfId="34" priority="42" operator="greaterThan">
      <formula>4.4</formula>
    </cfRule>
    <cfRule type="cellIs" dxfId="33" priority="41" operator="equal">
      <formula>4</formula>
    </cfRule>
  </conditionalFormatting>
  <conditionalFormatting sqref="P41:P44">
    <cfRule type="cellIs" dxfId="32" priority="31" operator="greaterThan">
      <formula>4.4</formula>
    </cfRule>
    <cfRule type="cellIs" dxfId="31" priority="30" operator="equal">
      <formula>4</formula>
    </cfRule>
  </conditionalFormatting>
  <conditionalFormatting sqref="P49:P52">
    <cfRule type="cellIs" dxfId="30" priority="18" operator="greaterThan">
      <formula>4.4</formula>
    </cfRule>
    <cfRule type="cellIs" dxfId="29" priority="17" operator="equal">
      <formula>4</formula>
    </cfRule>
  </conditionalFormatting>
  <conditionalFormatting sqref="C57:C60 E57:E60 I57:I60 K57:K60 M57:M60 O57:O60 G57:G60">
    <cfRule type="cellIs" dxfId="10" priority="2" operator="between">
      <formula>1</formula>
      <formula>2.5</formula>
    </cfRule>
  </conditionalFormatting>
  <conditionalFormatting sqref="C57:C60 E57:E60 I57:I60 K57:K60 M57:M60 G57:G60">
    <cfRule type="cellIs" dxfId="9" priority="3" operator="greaterThan">
      <formula>4.4</formula>
    </cfRule>
    <cfRule type="cellIs" dxfId="8" priority="4" operator="between">
      <formula>4</formula>
      <formula>4.4</formula>
    </cfRule>
    <cfRule type="cellIs" dxfId="7" priority="9" operator="lessThan">
      <formula>4</formula>
    </cfRule>
  </conditionalFormatting>
  <conditionalFormatting sqref="C57:C60 E57:E60">
    <cfRule type="cellIs" dxfId="6" priority="10" operator="greaterThan">
      <formula>4.9</formula>
    </cfRule>
  </conditionalFormatting>
  <conditionalFormatting sqref="C57:N57 D58:D60 F58:F60 H58:H60 J58:J60">
    <cfRule type="cellIs" dxfId="5" priority="11" operator="greaterThan">
      <formula>4.9</formula>
    </cfRule>
  </conditionalFormatting>
  <conditionalFormatting sqref="C57:N60">
    <cfRule type="cellIs" dxfId="4" priority="8" operator="equal">
      <formula>0</formula>
    </cfRule>
  </conditionalFormatting>
  <conditionalFormatting sqref="G57:M60">
    <cfRule type="cellIs" dxfId="3" priority="1" operator="greaterThan">
      <formula>4.9</formula>
    </cfRule>
  </conditionalFormatting>
  <conditionalFormatting sqref="P55:P60">
    <cfRule type="cellIs" dxfId="2" priority="7" operator="lessThan">
      <formula>4</formula>
    </cfRule>
  </conditionalFormatting>
  <conditionalFormatting sqref="P57:P60">
    <cfRule type="cellIs" dxfId="0" priority="5" operator="equal">
      <formula>4</formula>
    </cfRule>
    <cfRule type="cellIs" dxfId="1" priority="6" operator="greaterThan">
      <formula>4.4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19D5-0572-4215-8946-9E5860EC0CD8}">
  <dimension ref="B3:Z28"/>
  <sheetViews>
    <sheetView zoomScale="85" zoomScaleNormal="85" workbookViewId="0">
      <selection activeCell="H31" sqref="H31"/>
    </sheetView>
  </sheetViews>
  <sheetFormatPr baseColWidth="10" defaultRowHeight="14.5" x14ac:dyDescent="0.35"/>
  <cols>
    <col min="21" max="21" width="32.90625" customWidth="1"/>
    <col min="22" max="22" width="20.90625" customWidth="1"/>
    <col min="24" max="24" width="24.453125" customWidth="1"/>
    <col min="25" max="25" width="16.08984375" customWidth="1"/>
    <col min="26" max="26" width="22.08984375" customWidth="1"/>
  </cols>
  <sheetData>
    <row r="3" spans="2:26" ht="19" thickBot="1" x14ac:dyDescent="0.5">
      <c r="C3" s="4" t="s">
        <v>101</v>
      </c>
      <c r="T3" t="s">
        <v>129</v>
      </c>
    </row>
    <row r="4" spans="2:26" x14ac:dyDescent="0.35">
      <c r="C4" s="7" t="s">
        <v>66</v>
      </c>
      <c r="D4" s="8" t="s">
        <v>67</v>
      </c>
      <c r="E4" s="8" t="s">
        <v>68</v>
      </c>
      <c r="F4" s="8" t="s">
        <v>69</v>
      </c>
      <c r="G4" s="8" t="s">
        <v>70</v>
      </c>
      <c r="H4" s="8" t="s">
        <v>71</v>
      </c>
      <c r="I4" s="8" t="s">
        <v>72</v>
      </c>
      <c r="J4" s="8" t="s">
        <v>73</v>
      </c>
      <c r="K4" s="8" t="s">
        <v>74</v>
      </c>
      <c r="L4" s="8" t="s">
        <v>75</v>
      </c>
      <c r="M4" s="8" t="s">
        <v>76</v>
      </c>
      <c r="N4" s="8" t="s">
        <v>77</v>
      </c>
      <c r="O4" s="8" t="s">
        <v>78</v>
      </c>
      <c r="P4" s="8" t="s">
        <v>79</v>
      </c>
      <c r="Q4" s="9" t="s">
        <v>80</v>
      </c>
      <c r="R4" s="1" t="s">
        <v>81</v>
      </c>
      <c r="T4" s="7" t="s">
        <v>66</v>
      </c>
      <c r="U4" s="1" t="s">
        <v>135</v>
      </c>
      <c r="V4" s="1" t="s">
        <v>133</v>
      </c>
      <c r="W4" s="8" t="s">
        <v>79</v>
      </c>
      <c r="X4" s="1" t="s">
        <v>130</v>
      </c>
      <c r="Y4" s="1" t="s">
        <v>131</v>
      </c>
      <c r="Z4" s="1" t="s">
        <v>132</v>
      </c>
    </row>
    <row r="5" spans="2:26" x14ac:dyDescent="0.35">
      <c r="B5" t="s">
        <v>102</v>
      </c>
      <c r="C5" s="10" t="s">
        <v>108</v>
      </c>
      <c r="D5" s="11">
        <v>5.5</v>
      </c>
      <c r="E5" s="12">
        <v>1</v>
      </c>
      <c r="F5" s="11"/>
      <c r="G5" s="12"/>
      <c r="H5" s="11"/>
      <c r="I5" s="12"/>
      <c r="J5" s="11"/>
      <c r="K5" s="12"/>
      <c r="L5" s="11"/>
      <c r="N5" s="11"/>
      <c r="P5" s="13">
        <f>(D5 *(E5*10) + F5 * (G5 * 10) + H5 * (I5 * 10) + J5 * (K5 * 10) + L5 * (M5*10) +N5 * (O5 * 10)) /( 10 * (E5 + G5 +I5 +K5 + M5 + O5))</f>
        <v>5.5</v>
      </c>
      <c r="Q5" s="14">
        <f>MROUND(ROUND(ROUND(P5,3),2),0.5)</f>
        <v>5.5</v>
      </c>
      <c r="R5" s="11">
        <f>SUM(Q5:Q26) / 22</f>
        <v>4.8181818181818183</v>
      </c>
      <c r="T5" s="10" t="s">
        <v>134</v>
      </c>
      <c r="U5" s="25" t="s">
        <v>136</v>
      </c>
      <c r="V5" s="26">
        <v>44308</v>
      </c>
      <c r="W5">
        <v>5</v>
      </c>
      <c r="X5" t="s">
        <v>137</v>
      </c>
      <c r="Y5" t="s">
        <v>137</v>
      </c>
      <c r="Z5" t="s">
        <v>137</v>
      </c>
    </row>
    <row r="6" spans="2:26" x14ac:dyDescent="0.35">
      <c r="C6" s="10" t="s">
        <v>109</v>
      </c>
      <c r="D6" s="11">
        <v>5.2</v>
      </c>
      <c r="E6" s="12">
        <v>1</v>
      </c>
      <c r="F6" s="11">
        <v>4.7</v>
      </c>
      <c r="G6" s="12">
        <v>1</v>
      </c>
      <c r="H6" s="11">
        <v>4.7</v>
      </c>
      <c r="I6" s="12">
        <v>0.5</v>
      </c>
      <c r="J6" s="11">
        <v>2.9</v>
      </c>
      <c r="K6" s="12">
        <v>1</v>
      </c>
      <c r="L6" s="11"/>
      <c r="N6" s="11"/>
      <c r="P6" s="13">
        <f t="shared" ref="P6:P7" si="0">(D6 *(E6*10) + F6 * (G6 * 10) + H6 * (I6 * 10) + J6 * (K6 * 10) + L6 * (M6*10) +N6 * (O6 * 10)) /( 10 * (E6 + G6 +I6 +K6 + M6 + O6))</f>
        <v>4.3285714285714283</v>
      </c>
      <c r="Q6" s="14">
        <f t="shared" ref="Q6:Q7" si="1">MROUND(ROUND(ROUND(P6,3),2),0.5)</f>
        <v>4.5</v>
      </c>
      <c r="T6" s="10" t="s">
        <v>138</v>
      </c>
      <c r="U6" s="11" t="s">
        <v>139</v>
      </c>
      <c r="V6" s="26">
        <v>44183</v>
      </c>
      <c r="W6">
        <v>4</v>
      </c>
      <c r="X6" t="s">
        <v>137</v>
      </c>
      <c r="Y6" t="s">
        <v>137</v>
      </c>
      <c r="Z6" t="s">
        <v>137</v>
      </c>
    </row>
    <row r="7" spans="2:26" x14ac:dyDescent="0.35">
      <c r="C7" s="10" t="s">
        <v>110</v>
      </c>
      <c r="D7" s="11">
        <v>4.3</v>
      </c>
      <c r="E7" s="12">
        <v>1</v>
      </c>
      <c r="F7" s="11">
        <v>4.9000000000000004</v>
      </c>
      <c r="G7" s="12">
        <v>1</v>
      </c>
      <c r="H7" s="11">
        <v>4.3</v>
      </c>
      <c r="I7" s="12">
        <v>1</v>
      </c>
      <c r="J7" s="11">
        <v>4.2</v>
      </c>
      <c r="K7" s="12">
        <v>1</v>
      </c>
      <c r="L7" s="11"/>
      <c r="N7" s="11"/>
      <c r="P7" s="13">
        <f t="shared" si="0"/>
        <v>4.4249999999999998</v>
      </c>
      <c r="Q7" s="14">
        <f t="shared" si="1"/>
        <v>4.5</v>
      </c>
      <c r="T7" s="10" t="s">
        <v>140</v>
      </c>
      <c r="U7" s="11" t="s">
        <v>141</v>
      </c>
      <c r="V7" s="26">
        <v>44819</v>
      </c>
      <c r="W7">
        <v>4</v>
      </c>
      <c r="X7" t="s">
        <v>137</v>
      </c>
      <c r="Y7" t="s">
        <v>137</v>
      </c>
      <c r="Z7" t="s">
        <v>137</v>
      </c>
    </row>
    <row r="8" spans="2:26" ht="15" thickBot="1" x14ac:dyDescent="0.4">
      <c r="C8" s="16" t="s">
        <v>111</v>
      </c>
      <c r="D8" s="17">
        <v>5.7</v>
      </c>
      <c r="E8" s="18">
        <v>1</v>
      </c>
      <c r="F8" s="17">
        <v>6</v>
      </c>
      <c r="G8" s="18">
        <v>1</v>
      </c>
      <c r="H8" s="17">
        <v>4</v>
      </c>
      <c r="I8" s="18">
        <v>1</v>
      </c>
      <c r="J8" s="17">
        <v>4.3</v>
      </c>
      <c r="K8" s="18">
        <v>4</v>
      </c>
      <c r="L8" s="17"/>
      <c r="M8" s="22"/>
      <c r="N8" s="17"/>
      <c r="O8" s="22"/>
      <c r="P8" s="20">
        <v>4.8</v>
      </c>
      <c r="Q8" s="21">
        <f t="shared" ref="Q8" si="2">MROUND(ROUND(ROUND(P8,3),2),0.5)</f>
        <v>5</v>
      </c>
      <c r="T8" s="10" t="s">
        <v>142</v>
      </c>
      <c r="U8" s="11" t="s">
        <v>143</v>
      </c>
      <c r="V8" s="26">
        <v>44645</v>
      </c>
      <c r="W8">
        <v>4</v>
      </c>
      <c r="X8" t="s">
        <v>137</v>
      </c>
      <c r="Y8" t="s">
        <v>144</v>
      </c>
      <c r="Z8" t="s">
        <v>144</v>
      </c>
    </row>
    <row r="9" spans="2:26" x14ac:dyDescent="0.35">
      <c r="B9" t="s">
        <v>103</v>
      </c>
      <c r="C9" s="10" t="s">
        <v>114</v>
      </c>
      <c r="D9" s="11">
        <v>4.5999999999999996</v>
      </c>
      <c r="E9" s="12">
        <v>1</v>
      </c>
      <c r="F9" s="11">
        <v>4.5999999999999996</v>
      </c>
      <c r="G9" s="12">
        <v>1</v>
      </c>
      <c r="H9" s="11">
        <v>5.0999999999999996</v>
      </c>
      <c r="I9" s="12">
        <v>0.5</v>
      </c>
      <c r="J9" s="11"/>
      <c r="K9" s="12"/>
      <c r="L9" s="11"/>
      <c r="N9" s="11"/>
      <c r="P9" s="13">
        <f t="shared" ref="P9:P11" si="3">(D9 *(E9*10) + F9 * (G9 * 10) + H9 * (I9 * 10) + J9 * (K9 * 10) + L9 * (M9*10) +N9 * (O9 * 10)) /( 10 * (E9 + G9 +I9 +K9 + M9 + O9))</f>
        <v>4.7</v>
      </c>
      <c r="Q9" s="14">
        <f t="shared" ref="Q9:Q11" si="4">MROUND(ROUND(ROUND(P9,3),2),0.5)</f>
        <v>4.5</v>
      </c>
      <c r="T9" s="10" t="s">
        <v>145</v>
      </c>
      <c r="U9" s="11" t="s">
        <v>146</v>
      </c>
      <c r="V9" s="26">
        <v>44456</v>
      </c>
      <c r="W9">
        <v>4.5</v>
      </c>
      <c r="X9" t="s">
        <v>137</v>
      </c>
      <c r="Y9" t="s">
        <v>137</v>
      </c>
      <c r="Z9" t="s">
        <v>137</v>
      </c>
    </row>
    <row r="10" spans="2:26" x14ac:dyDescent="0.35">
      <c r="C10" s="10" t="s">
        <v>113</v>
      </c>
      <c r="D10" s="11">
        <v>5.0999999999999996</v>
      </c>
      <c r="E10" s="12">
        <v>1</v>
      </c>
      <c r="F10" s="11">
        <v>4.3</v>
      </c>
      <c r="G10" s="12">
        <v>1</v>
      </c>
      <c r="H10" s="11">
        <v>5.2</v>
      </c>
      <c r="I10" s="12">
        <v>1</v>
      </c>
      <c r="J10" s="11">
        <v>3.8</v>
      </c>
      <c r="K10" s="12">
        <v>1</v>
      </c>
      <c r="L10" s="11">
        <v>6</v>
      </c>
      <c r="M10" s="23">
        <v>1</v>
      </c>
      <c r="N10" s="11"/>
      <c r="P10" s="13">
        <f t="shared" si="3"/>
        <v>4.88</v>
      </c>
      <c r="Q10" s="14">
        <f t="shared" si="4"/>
        <v>5</v>
      </c>
      <c r="T10" s="10" t="s">
        <v>147</v>
      </c>
      <c r="U10" s="11" t="s">
        <v>148</v>
      </c>
      <c r="V10" s="26">
        <v>44232</v>
      </c>
      <c r="W10">
        <v>3.5</v>
      </c>
      <c r="X10" t="s">
        <v>137</v>
      </c>
      <c r="Y10" t="s">
        <v>144</v>
      </c>
      <c r="Z10" t="s">
        <v>137</v>
      </c>
    </row>
    <row r="11" spans="2:26" x14ac:dyDescent="0.35">
      <c r="C11" s="10" t="s">
        <v>112</v>
      </c>
      <c r="D11" s="11">
        <v>4.2</v>
      </c>
      <c r="E11" s="12">
        <v>1</v>
      </c>
      <c r="F11" s="11">
        <v>4.7</v>
      </c>
      <c r="G11" s="12">
        <v>1</v>
      </c>
      <c r="H11" s="11"/>
      <c r="I11" s="12"/>
      <c r="J11" s="11"/>
      <c r="K11" s="12"/>
      <c r="L11" s="11"/>
      <c r="N11" s="11"/>
      <c r="P11" s="13">
        <f t="shared" si="3"/>
        <v>4.45</v>
      </c>
      <c r="Q11" s="14">
        <f t="shared" si="4"/>
        <v>4.5</v>
      </c>
      <c r="T11" s="10" t="s">
        <v>154</v>
      </c>
      <c r="U11" s="11" t="s">
        <v>155</v>
      </c>
      <c r="V11" s="26">
        <v>44949</v>
      </c>
      <c r="W11">
        <v>5.5</v>
      </c>
      <c r="X11" t="s">
        <v>157</v>
      </c>
      <c r="Y11" t="s">
        <v>157</v>
      </c>
      <c r="Z11" t="s">
        <v>157</v>
      </c>
    </row>
    <row r="12" spans="2:26" ht="15" thickBot="1" x14ac:dyDescent="0.4">
      <c r="C12" s="16" t="s">
        <v>115</v>
      </c>
      <c r="D12" s="17">
        <v>4</v>
      </c>
      <c r="E12" s="18">
        <v>1</v>
      </c>
      <c r="F12" s="17"/>
      <c r="G12" s="18"/>
      <c r="H12" s="17"/>
      <c r="I12" s="18"/>
      <c r="J12" s="17"/>
      <c r="K12" s="18"/>
      <c r="L12" s="17"/>
      <c r="M12" s="22"/>
      <c r="N12" s="17"/>
      <c r="O12" s="22"/>
      <c r="P12" s="20">
        <f t="shared" ref="P12:P24" si="5">(D12 *(E12*10) + F12 * (G12 * 10) + H12 * (I12 * 10) + J12 * (K12 * 10) + L12 * (M12*10) +N12 * (O12 * 10)) /( 10 * (E12 + G12 +I12 +K12 + M12 + O12))</f>
        <v>4</v>
      </c>
      <c r="Q12" s="21">
        <f t="shared" ref="Q12:Q24" si="6">MROUND(ROUND(ROUND(P12,3),2),0.5)</f>
        <v>4</v>
      </c>
    </row>
    <row r="13" spans="2:26" x14ac:dyDescent="0.35">
      <c r="B13" t="s">
        <v>104</v>
      </c>
      <c r="C13" s="10" t="s">
        <v>116</v>
      </c>
      <c r="D13" s="11">
        <v>2.6</v>
      </c>
      <c r="E13" s="12">
        <v>0.2</v>
      </c>
      <c r="F13" s="11">
        <v>4.5</v>
      </c>
      <c r="G13" s="12">
        <v>0.3</v>
      </c>
      <c r="H13" s="11">
        <v>5</v>
      </c>
      <c r="I13" s="12">
        <v>0.5</v>
      </c>
      <c r="J13" s="11"/>
      <c r="K13" s="12"/>
      <c r="L13" s="11"/>
      <c r="N13" s="11"/>
      <c r="P13" s="13">
        <f t="shared" si="5"/>
        <v>4.37</v>
      </c>
      <c r="Q13" s="14">
        <f t="shared" si="6"/>
        <v>4.5</v>
      </c>
      <c r="W13" s="1" t="s">
        <v>149</v>
      </c>
    </row>
    <row r="14" spans="2:26" x14ac:dyDescent="0.35">
      <c r="C14" s="10" t="s">
        <v>117</v>
      </c>
      <c r="D14" s="11">
        <v>3.6</v>
      </c>
      <c r="E14" s="12">
        <v>1</v>
      </c>
      <c r="F14" s="11">
        <v>4.0999999999999996</v>
      </c>
      <c r="G14" s="12">
        <v>1</v>
      </c>
      <c r="H14" s="11">
        <v>1.8</v>
      </c>
      <c r="I14" s="12">
        <v>1</v>
      </c>
      <c r="J14" s="11">
        <v>3.5</v>
      </c>
      <c r="K14" s="12">
        <v>1</v>
      </c>
      <c r="L14" s="11"/>
      <c r="N14" s="11"/>
      <c r="P14" s="13">
        <f t="shared" si="5"/>
        <v>3.25</v>
      </c>
      <c r="Q14" s="14">
        <f t="shared" si="6"/>
        <v>3.5</v>
      </c>
      <c r="W14">
        <f>SUM(W5:W11)/7</f>
        <v>4.3571428571428568</v>
      </c>
    </row>
    <row r="15" spans="2:26" x14ac:dyDescent="0.35">
      <c r="C15" s="10" t="s">
        <v>118</v>
      </c>
      <c r="D15" s="11">
        <v>4.8</v>
      </c>
      <c r="E15" s="12">
        <v>1</v>
      </c>
      <c r="F15" s="11">
        <v>5.4</v>
      </c>
      <c r="G15" s="12">
        <v>1</v>
      </c>
      <c r="H15" s="11">
        <v>5.0999999999999996</v>
      </c>
      <c r="I15" s="12">
        <v>1</v>
      </c>
      <c r="J15" s="11"/>
      <c r="K15" s="12"/>
      <c r="L15" s="11"/>
      <c r="N15" s="11"/>
      <c r="P15" s="13">
        <f t="shared" si="5"/>
        <v>5.0999999999999996</v>
      </c>
      <c r="Q15" s="14">
        <f t="shared" si="6"/>
        <v>5</v>
      </c>
    </row>
    <row r="16" spans="2:26" ht="15" thickBot="1" x14ac:dyDescent="0.4">
      <c r="C16" s="16" t="s">
        <v>119</v>
      </c>
      <c r="D16" s="17">
        <v>4.2</v>
      </c>
      <c r="E16" s="18">
        <v>1</v>
      </c>
      <c r="F16" s="17">
        <v>4.2</v>
      </c>
      <c r="G16" s="18">
        <v>1</v>
      </c>
      <c r="H16" s="17"/>
      <c r="I16" s="18"/>
      <c r="J16" s="17"/>
      <c r="K16" s="18"/>
      <c r="L16" s="17"/>
      <c r="M16" s="22"/>
      <c r="N16" s="17"/>
      <c r="O16" s="22"/>
      <c r="P16" s="20">
        <f t="shared" si="5"/>
        <v>4.2</v>
      </c>
      <c r="Q16" s="21">
        <f t="shared" si="6"/>
        <v>4</v>
      </c>
    </row>
    <row r="17" spans="2:17" x14ac:dyDescent="0.35">
      <c r="B17" t="s">
        <v>105</v>
      </c>
      <c r="C17" s="10" t="s">
        <v>120</v>
      </c>
      <c r="D17" s="11">
        <v>4.8</v>
      </c>
      <c r="E17" s="12">
        <v>1</v>
      </c>
      <c r="F17" s="11"/>
      <c r="G17" s="12"/>
      <c r="H17" s="11"/>
      <c r="I17" s="12"/>
      <c r="J17" s="11"/>
      <c r="K17" s="12"/>
      <c r="L17" s="11"/>
      <c r="N17" s="11"/>
      <c r="P17" s="13">
        <f t="shared" si="5"/>
        <v>4.8</v>
      </c>
      <c r="Q17" s="14">
        <f t="shared" si="6"/>
        <v>5</v>
      </c>
    </row>
    <row r="18" spans="2:17" x14ac:dyDescent="0.35">
      <c r="C18" s="10" t="s">
        <v>121</v>
      </c>
      <c r="D18" s="11">
        <v>3.5</v>
      </c>
      <c r="E18" s="12">
        <v>1</v>
      </c>
      <c r="F18" s="11">
        <v>5</v>
      </c>
      <c r="G18" s="12">
        <v>1</v>
      </c>
      <c r="H18" s="11"/>
      <c r="I18" s="12"/>
      <c r="J18" s="11"/>
      <c r="K18" s="12"/>
      <c r="L18" s="11"/>
      <c r="N18" s="11"/>
      <c r="P18" s="13">
        <f t="shared" si="5"/>
        <v>4.25</v>
      </c>
      <c r="Q18" s="14">
        <f t="shared" si="6"/>
        <v>4.5</v>
      </c>
    </row>
    <row r="19" spans="2:17" x14ac:dyDescent="0.35">
      <c r="C19" s="10" t="s">
        <v>122</v>
      </c>
      <c r="D19" s="11">
        <v>5.4</v>
      </c>
      <c r="E19" s="12">
        <v>1</v>
      </c>
      <c r="F19" s="11"/>
      <c r="G19" s="12"/>
      <c r="H19" s="11"/>
      <c r="I19" s="12"/>
      <c r="J19" s="11"/>
      <c r="K19" s="12"/>
      <c r="L19" s="11"/>
      <c r="N19" s="11"/>
      <c r="P19" s="13">
        <f t="shared" si="5"/>
        <v>5.4</v>
      </c>
      <c r="Q19" s="14">
        <f t="shared" si="6"/>
        <v>5.5</v>
      </c>
    </row>
    <row r="20" spans="2:17" ht="15" thickBot="1" x14ac:dyDescent="0.4">
      <c r="C20" s="16" t="s">
        <v>123</v>
      </c>
      <c r="D20" s="17">
        <v>5.7</v>
      </c>
      <c r="E20" s="18">
        <v>1</v>
      </c>
      <c r="F20" s="17">
        <v>5.8</v>
      </c>
      <c r="G20" s="18">
        <v>1</v>
      </c>
      <c r="H20" s="17"/>
      <c r="I20" s="18"/>
      <c r="J20" s="17"/>
      <c r="K20" s="18"/>
      <c r="L20" s="17"/>
      <c r="M20" s="22"/>
      <c r="N20" s="17"/>
      <c r="O20" s="22"/>
      <c r="P20" s="20">
        <f t="shared" si="5"/>
        <v>5.75</v>
      </c>
      <c r="Q20" s="21">
        <f t="shared" si="6"/>
        <v>6</v>
      </c>
    </row>
    <row r="21" spans="2:17" x14ac:dyDescent="0.35">
      <c r="B21" t="s">
        <v>106</v>
      </c>
      <c r="C21" s="10" t="s">
        <v>125</v>
      </c>
      <c r="D21" s="11">
        <v>4.5</v>
      </c>
      <c r="E21" s="12">
        <v>1</v>
      </c>
      <c r="F21" s="11">
        <v>4.75</v>
      </c>
      <c r="G21" s="12">
        <v>0.75</v>
      </c>
      <c r="H21" s="11">
        <v>5</v>
      </c>
      <c r="I21" s="12">
        <v>0.25</v>
      </c>
      <c r="J21" s="11">
        <v>3</v>
      </c>
      <c r="K21" s="12">
        <v>0.25</v>
      </c>
      <c r="L21" s="11"/>
      <c r="N21" s="11"/>
      <c r="P21" s="13">
        <f t="shared" si="5"/>
        <v>4.4722222222222223</v>
      </c>
      <c r="Q21" s="14">
        <f t="shared" si="6"/>
        <v>4.5</v>
      </c>
    </row>
    <row r="22" spans="2:17" x14ac:dyDescent="0.35">
      <c r="C22" s="10" t="s">
        <v>126</v>
      </c>
      <c r="D22" s="11">
        <v>4</v>
      </c>
      <c r="E22" s="12">
        <v>1</v>
      </c>
      <c r="F22" s="11"/>
      <c r="G22" s="12"/>
      <c r="H22" s="11"/>
      <c r="I22" s="12"/>
      <c r="J22" s="11"/>
      <c r="K22" s="12"/>
      <c r="L22" s="11"/>
      <c r="N22" s="11"/>
      <c r="P22" s="13">
        <f t="shared" si="5"/>
        <v>4</v>
      </c>
      <c r="Q22" s="14">
        <f t="shared" si="6"/>
        <v>4</v>
      </c>
    </row>
    <row r="23" spans="2:17" x14ac:dyDescent="0.35">
      <c r="C23" s="10" t="s">
        <v>127</v>
      </c>
      <c r="D23" s="11">
        <v>5.3</v>
      </c>
      <c r="E23" s="12">
        <v>1</v>
      </c>
      <c r="F23" s="11">
        <v>5.7</v>
      </c>
      <c r="G23" s="12">
        <v>1</v>
      </c>
      <c r="H23" s="11">
        <v>6</v>
      </c>
      <c r="I23" s="12">
        <v>1</v>
      </c>
      <c r="J23" s="11"/>
      <c r="K23" s="12"/>
      <c r="L23" s="11"/>
      <c r="N23" s="11"/>
      <c r="P23" s="13">
        <f t="shared" si="5"/>
        <v>5.666666666666667</v>
      </c>
      <c r="Q23" s="14">
        <f t="shared" si="6"/>
        <v>5.5</v>
      </c>
    </row>
    <row r="24" spans="2:17" ht="15" thickBot="1" x14ac:dyDescent="0.4">
      <c r="C24" s="16" t="s">
        <v>124</v>
      </c>
      <c r="D24" s="17">
        <v>5.6</v>
      </c>
      <c r="E24" s="18">
        <v>0.35</v>
      </c>
      <c r="F24" s="17">
        <v>5.9</v>
      </c>
      <c r="G24" s="18">
        <v>0.32</v>
      </c>
      <c r="H24" s="17">
        <v>4.5</v>
      </c>
      <c r="I24" s="18">
        <v>0.33</v>
      </c>
      <c r="J24" s="17"/>
      <c r="K24" s="18"/>
      <c r="L24" s="17"/>
      <c r="M24" s="22"/>
      <c r="N24" s="17"/>
      <c r="O24" s="22"/>
      <c r="P24" s="20">
        <f t="shared" si="5"/>
        <v>5.3330000000000002</v>
      </c>
      <c r="Q24" s="21">
        <f t="shared" si="6"/>
        <v>5.5</v>
      </c>
    </row>
    <row r="25" spans="2:17" x14ac:dyDescent="0.35">
      <c r="B25" t="s">
        <v>107</v>
      </c>
      <c r="C25" s="10" t="s">
        <v>158</v>
      </c>
      <c r="D25" s="11">
        <v>4.33</v>
      </c>
      <c r="E25" s="12">
        <v>0.25</v>
      </c>
      <c r="F25" s="11">
        <v>5.07</v>
      </c>
      <c r="G25" s="12">
        <v>0.75</v>
      </c>
      <c r="H25" s="11"/>
      <c r="I25" s="12"/>
      <c r="J25" s="11"/>
      <c r="K25" s="12"/>
      <c r="L25" s="11"/>
      <c r="N25" s="11"/>
      <c r="P25" s="13">
        <f>(D25 *(E25*10) + F25 * (G25 * 10) + H25 * (I25 * 10) + J25 * (K25 * 10) + L25 * (M25*10) +N25 * (O25 * 10)) /( 10 * (E25 + G25 +I25 +K25 + M25 + O25))</f>
        <v>4.8850000000000007</v>
      </c>
      <c r="Q25" s="14">
        <f t="shared" ref="Q25:Q28" si="7">MROUND(ROUND(ROUND(P25,3),2),0.5)</f>
        <v>5</v>
      </c>
    </row>
    <row r="26" spans="2:17" x14ac:dyDescent="0.35">
      <c r="C26" s="10" t="s">
        <v>159</v>
      </c>
      <c r="D26" s="11">
        <v>6</v>
      </c>
      <c r="E26" s="12">
        <v>1</v>
      </c>
      <c r="F26" s="11"/>
      <c r="G26" s="12"/>
      <c r="H26" s="11"/>
      <c r="I26" s="12"/>
      <c r="J26" s="11"/>
      <c r="K26" s="12"/>
      <c r="L26" s="11"/>
      <c r="N26" s="11"/>
      <c r="P26" s="13">
        <f>(D26 *(E26*10) + F26 * (G26 * 10) + H26 * (I26 * 10) + J26 * (K26 * 10) + L26 * (M26*10) +N26 * (O26 * 10)) /( 10 * (E26 + G26 +I26 +K26 + M26 + O26))</f>
        <v>6</v>
      </c>
      <c r="Q26" s="14">
        <f t="shared" si="7"/>
        <v>6</v>
      </c>
    </row>
    <row r="27" spans="2:17" x14ac:dyDescent="0.35">
      <c r="C27" s="10" t="s">
        <v>122</v>
      </c>
      <c r="D27" s="11"/>
      <c r="E27" s="12"/>
      <c r="F27" s="11"/>
      <c r="G27" s="12"/>
      <c r="H27" s="11"/>
      <c r="I27" s="12"/>
      <c r="J27" s="11"/>
      <c r="K27" s="12"/>
      <c r="L27" s="11"/>
      <c r="N27" s="11"/>
      <c r="P27" s="13" t="e">
        <f t="shared" ref="P27:P28" si="8">(D27 *(E27*10) + F27 * (G27 * 10) + H27 * (I27 * 10) + J27 * (K27 * 10) + L27 * (M27*10) +N27 * (O27 * 10)) /( 10 * (E27 + G27 +I27 +K27 + M27 + O27))</f>
        <v>#DIV/0!</v>
      </c>
      <c r="Q27" s="14" t="e">
        <f t="shared" si="7"/>
        <v>#DIV/0!</v>
      </c>
    </row>
    <row r="28" spans="2:17" ht="15" thickBot="1" x14ac:dyDescent="0.4">
      <c r="C28" s="16" t="s">
        <v>123</v>
      </c>
      <c r="D28" s="17"/>
      <c r="E28" s="18"/>
      <c r="F28" s="17"/>
      <c r="G28" s="18"/>
      <c r="H28" s="17"/>
      <c r="I28" s="18"/>
      <c r="J28" s="17"/>
      <c r="K28" s="18"/>
      <c r="L28" s="17"/>
      <c r="M28" s="22"/>
      <c r="N28" s="17"/>
      <c r="O28" s="22"/>
      <c r="P28" s="20" t="e">
        <f t="shared" si="8"/>
        <v>#DIV/0!</v>
      </c>
      <c r="Q28" s="21" t="e">
        <f t="shared" si="7"/>
        <v>#DIV/0!</v>
      </c>
    </row>
  </sheetData>
  <phoneticPr fontId="3" type="noConversion"/>
  <conditionalFormatting sqref="D5:D28 F5:F28 H5:H28 J5:J28 L5:L28 N5:N28 P5:P28">
    <cfRule type="cellIs" dxfId="28" priority="12" operator="between">
      <formula>1</formula>
      <formula>2.5</formula>
    </cfRule>
  </conditionalFormatting>
  <conditionalFormatting sqref="D5:D28 F5:F28 H5:H28 J5:J28 L5:L28 N5:N28">
    <cfRule type="cellIs" dxfId="27" priority="13" operator="greaterThan">
      <formula>4.4</formula>
    </cfRule>
    <cfRule type="cellIs" dxfId="26" priority="14" operator="between">
      <formula>4</formula>
      <formula>4.4</formula>
    </cfRule>
    <cfRule type="cellIs" dxfId="25" priority="19" operator="lessThan">
      <formula>4</formula>
    </cfRule>
  </conditionalFormatting>
  <conditionalFormatting sqref="D5:D28 F5:F28">
    <cfRule type="cellIs" dxfId="24" priority="20" operator="greaterThan">
      <formula>4.9</formula>
    </cfRule>
  </conditionalFormatting>
  <conditionalFormatting sqref="D25">
    <cfRule type="cellIs" dxfId="23" priority="1" operator="equal">
      <formula>0</formula>
    </cfRule>
  </conditionalFormatting>
  <conditionalFormatting sqref="D5:O5 E6:E28 G6:G28 I6:I28 K6:K28">
    <cfRule type="cellIs" dxfId="22" priority="22" operator="greaterThan">
      <formula>4.9</formula>
    </cfRule>
  </conditionalFormatting>
  <conditionalFormatting sqref="D5:O28">
    <cfRule type="cellIs" dxfId="21" priority="2" operator="equal">
      <formula>0</formula>
    </cfRule>
  </conditionalFormatting>
  <conditionalFormatting sqref="H5:N28">
    <cfRule type="cellIs" dxfId="20" priority="11" operator="greaterThan">
      <formula>4.9</formula>
    </cfRule>
  </conditionalFormatting>
  <conditionalFormatting sqref="Q5:Q28">
    <cfRule type="cellIs" dxfId="19" priority="15" operator="equal">
      <formula>4</formula>
    </cfRule>
    <cfRule type="cellIs" dxfId="18" priority="16" operator="greaterThan">
      <formula>4.4</formula>
    </cfRule>
    <cfRule type="cellIs" dxfId="17" priority="17" operator="lessThan">
      <formula>4</formula>
    </cfRule>
  </conditionalFormatting>
  <conditionalFormatting sqref="U5:U11">
    <cfRule type="cellIs" dxfId="16" priority="3" operator="between">
      <formula>1</formula>
      <formula>2.5</formula>
    </cfRule>
    <cfRule type="cellIs" dxfId="15" priority="4" operator="greaterThan">
      <formula>4.4</formula>
    </cfRule>
    <cfRule type="cellIs" dxfId="14" priority="5" operator="between">
      <formula>4</formula>
      <formula>4.4</formula>
    </cfRule>
    <cfRule type="cellIs" dxfId="13" priority="6" operator="equal">
      <formula>0</formula>
    </cfRule>
    <cfRule type="cellIs" dxfId="12" priority="7" operator="lessThan">
      <formula>4</formula>
    </cfRule>
    <cfRule type="cellIs" dxfId="11" priority="8" operator="greaterThan">
      <formula>4.9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659B-4B31-4CD5-B1AA-24A804A0F238}">
  <dimension ref="C6:S18"/>
  <sheetViews>
    <sheetView topLeftCell="A4" zoomScale="96" zoomScaleNormal="100" workbookViewId="0">
      <selection activeCell="R22" sqref="R22"/>
    </sheetView>
  </sheetViews>
  <sheetFormatPr baseColWidth="10" defaultRowHeight="14.5" x14ac:dyDescent="0.35"/>
  <cols>
    <col min="3" max="3" width="19.54296875" bestFit="1" customWidth="1"/>
    <col min="4" max="4" width="20.453125" bestFit="1" customWidth="1"/>
    <col min="5" max="5" width="11" bestFit="1" customWidth="1"/>
    <col min="6" max="6" width="11.08984375" bestFit="1" customWidth="1"/>
    <col min="7" max="7" width="15" bestFit="1" customWidth="1"/>
    <col min="8" max="9" width="11" bestFit="1" customWidth="1"/>
    <col min="10" max="10" width="15" bestFit="1" customWidth="1"/>
    <col min="11" max="12" width="11" bestFit="1" customWidth="1"/>
    <col min="13" max="13" width="15" bestFit="1" customWidth="1"/>
    <col min="14" max="14" width="11" bestFit="1" customWidth="1"/>
    <col min="15" max="17" width="15" bestFit="1" customWidth="1"/>
    <col min="18" max="18" width="12.81640625" bestFit="1" customWidth="1"/>
    <col min="19" max="19" width="11.1796875" bestFit="1" customWidth="1"/>
  </cols>
  <sheetData>
    <row r="6" spans="3:19" x14ac:dyDescent="0.35">
      <c r="C6" s="27" t="s">
        <v>160</v>
      </c>
      <c r="D6" s="28" t="s">
        <v>161</v>
      </c>
      <c r="E6" s="28" t="s">
        <v>161</v>
      </c>
      <c r="F6" s="29" t="s">
        <v>162</v>
      </c>
      <c r="G6" s="30" t="s">
        <v>161</v>
      </c>
      <c r="H6" s="30" t="s">
        <v>161</v>
      </c>
      <c r="I6" s="30" t="s">
        <v>161</v>
      </c>
      <c r="J6" s="31" t="s">
        <v>163</v>
      </c>
      <c r="K6" s="31"/>
      <c r="L6" s="31"/>
      <c r="M6" s="32"/>
      <c r="N6" s="32"/>
      <c r="O6" s="33" t="s">
        <v>164</v>
      </c>
      <c r="P6" s="28" t="s">
        <v>164</v>
      </c>
      <c r="Q6" s="34" t="s">
        <v>164</v>
      </c>
    </row>
    <row r="7" spans="3:19" x14ac:dyDescent="0.35">
      <c r="C7" s="27" t="s">
        <v>165</v>
      </c>
      <c r="D7" s="28" t="s">
        <v>166</v>
      </c>
      <c r="E7" s="28" t="s">
        <v>166</v>
      </c>
      <c r="F7" s="29" t="s">
        <v>167</v>
      </c>
      <c r="G7" s="30" t="s">
        <v>168</v>
      </c>
      <c r="H7" s="30" t="s">
        <v>168</v>
      </c>
      <c r="I7" s="30" t="s">
        <v>168</v>
      </c>
      <c r="J7" s="31" t="s">
        <v>169</v>
      </c>
      <c r="K7" s="31" t="s">
        <v>169</v>
      </c>
      <c r="L7" s="31" t="s">
        <v>169</v>
      </c>
      <c r="M7" s="32" t="s">
        <v>169</v>
      </c>
      <c r="N7" s="32" t="s">
        <v>169</v>
      </c>
      <c r="O7" s="33" t="s">
        <v>170</v>
      </c>
      <c r="P7" s="28" t="s">
        <v>170</v>
      </c>
      <c r="Q7" s="34" t="s">
        <v>170</v>
      </c>
    </row>
    <row r="8" spans="3:19" x14ac:dyDescent="0.35">
      <c r="C8" s="27" t="s">
        <v>171</v>
      </c>
      <c r="D8" s="28" t="s">
        <v>172</v>
      </c>
      <c r="E8" s="28" t="s">
        <v>172</v>
      </c>
      <c r="F8" s="29" t="s">
        <v>173</v>
      </c>
      <c r="G8" s="30" t="s">
        <v>174</v>
      </c>
      <c r="H8" s="30" t="s">
        <v>174</v>
      </c>
      <c r="I8" s="30" t="s">
        <v>174</v>
      </c>
      <c r="J8" s="31" t="s">
        <v>175</v>
      </c>
      <c r="K8" s="31" t="s">
        <v>175</v>
      </c>
      <c r="L8" s="31" t="s">
        <v>175</v>
      </c>
      <c r="M8" s="32" t="s">
        <v>175</v>
      </c>
      <c r="N8" s="32" t="s">
        <v>175</v>
      </c>
      <c r="O8" s="33" t="s">
        <v>174</v>
      </c>
      <c r="P8" s="28" t="s">
        <v>176</v>
      </c>
      <c r="Q8" s="34" t="s">
        <v>177</v>
      </c>
    </row>
    <row r="9" spans="3:19" x14ac:dyDescent="0.35">
      <c r="C9" s="27" t="s">
        <v>178</v>
      </c>
      <c r="D9" s="28">
        <v>707</v>
      </c>
      <c r="E9" s="28">
        <v>708</v>
      </c>
      <c r="F9" s="35">
        <v>409</v>
      </c>
      <c r="G9" s="30">
        <v>707</v>
      </c>
      <c r="H9" s="30">
        <v>708</v>
      </c>
      <c r="I9" s="30">
        <v>709</v>
      </c>
      <c r="J9" s="31">
        <v>237</v>
      </c>
      <c r="K9" s="31">
        <v>238</v>
      </c>
      <c r="L9" s="31">
        <v>239</v>
      </c>
      <c r="M9" s="32">
        <v>240</v>
      </c>
      <c r="N9" s="32">
        <v>241</v>
      </c>
      <c r="O9" s="33">
        <v>325</v>
      </c>
      <c r="P9" s="28">
        <v>335</v>
      </c>
      <c r="Q9" s="34">
        <v>327</v>
      </c>
    </row>
    <row r="10" spans="3:19" x14ac:dyDescent="0.35">
      <c r="C10" s="27" t="s">
        <v>179</v>
      </c>
      <c r="D10" s="36">
        <v>25</v>
      </c>
      <c r="E10" s="36">
        <v>25</v>
      </c>
      <c r="F10" s="37">
        <v>50</v>
      </c>
      <c r="G10" s="38">
        <v>25</v>
      </c>
      <c r="H10" s="38">
        <v>25</v>
      </c>
      <c r="I10" s="38">
        <v>25</v>
      </c>
      <c r="J10" s="39">
        <v>80</v>
      </c>
      <c r="K10" s="39">
        <v>80</v>
      </c>
      <c r="L10" s="39">
        <v>80</v>
      </c>
      <c r="M10" s="40">
        <v>80</v>
      </c>
      <c r="N10" s="40">
        <v>80</v>
      </c>
      <c r="O10" s="41">
        <v>50</v>
      </c>
      <c r="P10" s="36">
        <v>50</v>
      </c>
      <c r="Q10" s="42">
        <v>50</v>
      </c>
      <c r="R10" s="3"/>
    </row>
    <row r="11" spans="3:19" x14ac:dyDescent="0.35">
      <c r="C11" s="27" t="s">
        <v>180</v>
      </c>
      <c r="D11" s="36">
        <f>SUM(D10:E10)</f>
        <v>50</v>
      </c>
      <c r="E11" s="36"/>
      <c r="F11" s="37">
        <v>50</v>
      </c>
      <c r="G11" s="38">
        <f>SUM(G10:I10)</f>
        <v>75</v>
      </c>
      <c r="H11" s="38"/>
      <c r="I11" s="38"/>
      <c r="J11" s="43">
        <f>SUM(J10:L10)</f>
        <v>240</v>
      </c>
      <c r="K11" s="44"/>
      <c r="L11" s="44"/>
      <c r="M11" s="45">
        <f>SUM(M10:N10)</f>
        <v>160</v>
      </c>
      <c r="N11" s="46"/>
      <c r="O11" s="41">
        <v>50</v>
      </c>
      <c r="P11" s="36">
        <v>50</v>
      </c>
      <c r="Q11" s="42">
        <v>50</v>
      </c>
      <c r="R11" s="3">
        <f>SUM(D11:Q11)</f>
        <v>725</v>
      </c>
      <c r="S11" t="s">
        <v>181</v>
      </c>
    </row>
    <row r="12" spans="3:19" x14ac:dyDescent="0.35">
      <c r="C12" s="27" t="s">
        <v>182</v>
      </c>
      <c r="D12" s="36">
        <v>234</v>
      </c>
      <c r="E12" s="36"/>
      <c r="F12" s="37">
        <v>59</v>
      </c>
      <c r="G12" s="38">
        <v>453</v>
      </c>
      <c r="H12" s="38"/>
      <c r="I12" s="38"/>
      <c r="J12" s="39">
        <v>635</v>
      </c>
      <c r="K12" s="39"/>
      <c r="L12" s="39"/>
      <c r="M12" s="40">
        <v>405</v>
      </c>
      <c r="N12" s="40"/>
      <c r="O12" s="41">
        <v>201</v>
      </c>
      <c r="P12" s="36">
        <v>189</v>
      </c>
      <c r="Q12" s="42">
        <v>198</v>
      </c>
      <c r="R12" s="57">
        <f>SUM(D12:Q12)</f>
        <v>2374</v>
      </c>
      <c r="S12" t="s">
        <v>183</v>
      </c>
    </row>
    <row r="13" spans="3:19" x14ac:dyDescent="0.35">
      <c r="C13" s="27" t="s">
        <v>184</v>
      </c>
      <c r="D13" s="36">
        <f>D12 * 0.12</f>
        <v>28.08</v>
      </c>
      <c r="E13" s="36"/>
      <c r="F13" s="37">
        <f>F12 * 0.12</f>
        <v>7.08</v>
      </c>
      <c r="G13" s="38">
        <f>G12*0.12</f>
        <v>54.36</v>
      </c>
      <c r="H13" s="38"/>
      <c r="I13" s="38"/>
      <c r="J13" s="39">
        <f>J12*0.12</f>
        <v>76.2</v>
      </c>
      <c r="K13" s="39"/>
      <c r="L13" s="39"/>
      <c r="M13" s="40">
        <f>M12*0.12</f>
        <v>48.6</v>
      </c>
      <c r="N13" s="40"/>
      <c r="O13" s="41">
        <f>O12*0.12</f>
        <v>24.119999999999997</v>
      </c>
      <c r="P13" s="36">
        <f>P12*0.12</f>
        <v>22.68</v>
      </c>
      <c r="Q13" s="42">
        <f>Q12*0.12</f>
        <v>23.759999999999998</v>
      </c>
      <c r="R13" s="3">
        <f>SUM(D13:Q13)</f>
        <v>284.88</v>
      </c>
      <c r="S13" t="s">
        <v>184</v>
      </c>
    </row>
    <row r="14" spans="3:19" x14ac:dyDescent="0.35">
      <c r="C14" s="27" t="s">
        <v>185</v>
      </c>
      <c r="D14" s="36">
        <f>D12-D11--D13</f>
        <v>212.07999999999998</v>
      </c>
      <c r="E14" s="36"/>
      <c r="F14" s="37">
        <f>F12 - F13 -F11</f>
        <v>1.9200000000000017</v>
      </c>
      <c r="G14" s="38">
        <f>G12-G11-G13</f>
        <v>323.64</v>
      </c>
      <c r="H14" s="38"/>
      <c r="I14" s="38"/>
      <c r="J14" s="39">
        <f>J12-J11-J13</f>
        <v>318.8</v>
      </c>
      <c r="K14" s="39"/>
      <c r="L14" s="39"/>
      <c r="M14" s="40">
        <f>M12-M11-M13</f>
        <v>196.4</v>
      </c>
      <c r="N14" s="40"/>
      <c r="O14" s="41">
        <f>O12-O11-O13</f>
        <v>126.88</v>
      </c>
      <c r="P14" s="36">
        <f>P12-P13-P11</f>
        <v>116.32</v>
      </c>
      <c r="Q14" s="42">
        <f>Q12-Q11-Q13</f>
        <v>124.24000000000001</v>
      </c>
      <c r="R14" s="2">
        <f>SUM(D14:Q14) + 100</f>
        <v>1520.2800000000002</v>
      </c>
      <c r="S14" t="s">
        <v>186</v>
      </c>
    </row>
    <row r="15" spans="3:19" x14ac:dyDescent="0.35">
      <c r="C15" s="27" t="s">
        <v>187</v>
      </c>
      <c r="D15" s="47">
        <v>45063.642361111109</v>
      </c>
      <c r="E15" s="48"/>
      <c r="F15" s="49" t="s">
        <v>188</v>
      </c>
      <c r="G15" s="50">
        <v>45063.642361111109</v>
      </c>
      <c r="H15" s="51"/>
      <c r="I15" s="51"/>
      <c r="J15" s="52" t="s">
        <v>188</v>
      </c>
      <c r="K15" s="44"/>
      <c r="L15" s="44"/>
      <c r="M15" s="53" t="s">
        <v>188</v>
      </c>
      <c r="N15" s="46"/>
      <c r="O15" s="54">
        <v>45062.65625</v>
      </c>
      <c r="P15" s="47">
        <v>45063.777777777781</v>
      </c>
      <c r="Q15" s="55">
        <v>45063.791666666664</v>
      </c>
    </row>
    <row r="16" spans="3:19" x14ac:dyDescent="0.35">
      <c r="C16" s="56" t="s">
        <v>189</v>
      </c>
      <c r="D16">
        <v>1232558072</v>
      </c>
      <c r="G16">
        <v>1232558974</v>
      </c>
      <c r="J16">
        <v>1232406984</v>
      </c>
      <c r="M16">
        <v>1232314260</v>
      </c>
      <c r="O16">
        <v>1232355242</v>
      </c>
      <c r="P16">
        <v>1232560236</v>
      </c>
      <c r="Q16">
        <v>1232637712</v>
      </c>
    </row>
    <row r="17" spans="3:19" x14ac:dyDescent="0.35">
      <c r="C17" s="27" t="s">
        <v>190</v>
      </c>
      <c r="D17" s="2">
        <v>231</v>
      </c>
      <c r="G17" s="2">
        <v>280</v>
      </c>
      <c r="J17" s="2">
        <v>617</v>
      </c>
      <c r="M17" s="2">
        <v>370</v>
      </c>
      <c r="O17" s="2">
        <v>158</v>
      </c>
      <c r="P17" s="2">
        <v>132</v>
      </c>
      <c r="Q17" s="2">
        <v>50</v>
      </c>
      <c r="R17" s="57">
        <f>SUM(Q17,P17,O17,M17,J17,G17,D17)</f>
        <v>1838</v>
      </c>
      <c r="S17" s="57">
        <f>SUM(D11,G11,J11,M11,O11,P11,Q11)</f>
        <v>675</v>
      </c>
    </row>
    <row r="18" spans="3:19" x14ac:dyDescent="0.35">
      <c r="C18" s="56" t="s">
        <v>191</v>
      </c>
      <c r="D18" s="2">
        <v>120</v>
      </c>
      <c r="E18" s="2"/>
      <c r="F18" s="2"/>
      <c r="G18" s="2">
        <v>451</v>
      </c>
      <c r="H18" s="2"/>
      <c r="I18" s="2"/>
      <c r="J18" s="2">
        <v>635</v>
      </c>
      <c r="K18" s="2"/>
      <c r="L18" s="2"/>
      <c r="M18" s="2">
        <v>405</v>
      </c>
      <c r="N18" s="2"/>
      <c r="O18" s="2">
        <v>141</v>
      </c>
      <c r="P18" s="2">
        <v>141</v>
      </c>
      <c r="Q18" s="2">
        <v>141</v>
      </c>
      <c r="R18" s="57">
        <f>SUM(Q18,P18,O18,M18,J18,G18,D18)</f>
        <v>2034</v>
      </c>
      <c r="S18" s="5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Finanzen</vt:lpstr>
      <vt:lpstr>BMS</vt:lpstr>
      <vt:lpstr>TBZ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Benedetto</dc:creator>
  <cp:lastModifiedBy>Leandro Benedetto</cp:lastModifiedBy>
  <dcterms:created xsi:type="dcterms:W3CDTF">2015-06-05T18:19:34Z</dcterms:created>
  <dcterms:modified xsi:type="dcterms:W3CDTF">2023-06-13T12:58:47Z</dcterms:modified>
</cp:coreProperties>
</file>