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UFJF\Disciplinas\4° Período\Estrutura de Dados II\Trabalho\TrabalhoParte2\Resultados\"/>
    </mc:Choice>
  </mc:AlternateContent>
  <xr:revisionPtr revIDLastSave="0" documentId="13_ncr:1_{93BE42F1-8980-4A69-AA58-F23EC3F6E447}" xr6:coauthVersionLast="43" xr6:coauthVersionMax="43" xr10:uidLastSave="{00000000-0000-0000-0000-000000000000}"/>
  <bookViews>
    <workbookView xWindow="-120" yWindow="-120" windowWidth="20730" windowHeight="11160" activeTab="5" xr2:uid="{1CC7ADB8-F0F4-4DCD-99B6-5D226C9EC457}"/>
  </bookViews>
  <sheets>
    <sheet name="Seed1" sheetId="1" r:id="rId1"/>
    <sheet name="Seed2" sheetId="2" r:id="rId2"/>
    <sheet name="Seed3" sheetId="3" r:id="rId3"/>
    <sheet name="Seed4" sheetId="4" r:id="rId4"/>
    <sheet name="Seed5" sheetId="5" r:id="rId5"/>
    <sheet name="Méd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6" l="1"/>
  <c r="C11" i="6" l="1"/>
  <c r="E11" i="6"/>
  <c r="F11" i="6"/>
  <c r="C10" i="6"/>
  <c r="D10" i="6"/>
  <c r="E10" i="6"/>
  <c r="F10" i="6"/>
  <c r="B11" i="6"/>
  <c r="B10" i="6"/>
  <c r="C9" i="6"/>
  <c r="D9" i="6"/>
  <c r="E9" i="6"/>
  <c r="F9" i="6"/>
  <c r="B9" i="6"/>
  <c r="F11" i="5" l="1"/>
  <c r="E11" i="5"/>
  <c r="D11" i="5"/>
  <c r="C11" i="5"/>
  <c r="B11" i="5"/>
  <c r="F11" i="4"/>
  <c r="E11" i="4"/>
  <c r="D11" i="4"/>
  <c r="C11" i="4"/>
  <c r="B11" i="4"/>
  <c r="F11" i="3"/>
  <c r="E11" i="3"/>
  <c r="D11" i="3"/>
  <c r="C11" i="3"/>
  <c r="B11" i="3"/>
  <c r="F11" i="2"/>
  <c r="E11" i="2"/>
  <c r="D11" i="2" l="1"/>
  <c r="D17" i="2" s="1"/>
  <c r="C11" i="2"/>
  <c r="C17" i="2" s="1"/>
  <c r="B11" i="2"/>
  <c r="C4" i="6"/>
  <c r="D4" i="6"/>
  <c r="E4" i="6"/>
  <c r="F4" i="6"/>
  <c r="B4" i="6"/>
  <c r="C3" i="6"/>
  <c r="D3" i="6"/>
  <c r="E3" i="6"/>
  <c r="F3" i="6"/>
  <c r="B3" i="6"/>
  <c r="C17" i="5"/>
  <c r="F16" i="5"/>
  <c r="E16" i="5"/>
  <c r="D16" i="5"/>
  <c r="C16" i="5"/>
  <c r="B16" i="5"/>
  <c r="F17" i="5"/>
  <c r="E17" i="5"/>
  <c r="D17" i="5"/>
  <c r="B17" i="5"/>
  <c r="C17" i="4"/>
  <c r="F16" i="4"/>
  <c r="E16" i="4"/>
  <c r="D16" i="4"/>
  <c r="C16" i="4"/>
  <c r="B16" i="4"/>
  <c r="F17" i="4"/>
  <c r="E17" i="4"/>
  <c r="D17" i="4"/>
  <c r="B17" i="4"/>
  <c r="F17" i="3"/>
  <c r="E17" i="3"/>
  <c r="B17" i="3"/>
  <c r="F16" i="3"/>
  <c r="E16" i="3"/>
  <c r="D16" i="3"/>
  <c r="C16" i="3"/>
  <c r="B16" i="3"/>
  <c r="D17" i="3"/>
  <c r="C17" i="3"/>
  <c r="F16" i="2"/>
  <c r="E16" i="2"/>
  <c r="E16" i="6" s="1"/>
  <c r="D16" i="2"/>
  <c r="D16" i="6" s="1"/>
  <c r="C16" i="2"/>
  <c r="B16" i="2"/>
  <c r="F17" i="2"/>
  <c r="F17" i="6" s="1"/>
  <c r="E17" i="2"/>
  <c r="B17" i="2"/>
  <c r="C17" i="1"/>
  <c r="D17" i="1"/>
  <c r="E17" i="1"/>
  <c r="F17" i="1"/>
  <c r="B17" i="1"/>
  <c r="C16" i="1"/>
  <c r="D16" i="1"/>
  <c r="E16" i="1"/>
  <c r="F16" i="1"/>
  <c r="B16" i="1"/>
  <c r="F11" i="1"/>
  <c r="E11" i="1"/>
  <c r="D11" i="1"/>
  <c r="C11" i="1"/>
  <c r="B11" i="1"/>
  <c r="F16" i="6" l="1"/>
  <c r="E17" i="6"/>
  <c r="D17" i="6"/>
  <c r="C17" i="6"/>
  <c r="C16" i="6"/>
  <c r="B16" i="6"/>
  <c r="B17" i="6"/>
</calcChain>
</file>

<file path=xl/sharedStrings.xml><?xml version="1.0" encoding="utf-8"?>
<sst xmlns="http://schemas.openxmlformats.org/spreadsheetml/2006/main" count="76" uniqueCount="8">
  <si>
    <t xml:space="preserve">                                           Tempo de Compressão                                  </t>
  </si>
  <si>
    <t xml:space="preserve">                                         Tamanho do Código                                   </t>
  </si>
  <si>
    <t xml:space="preserve">                                        Taxa de Compressão                                    </t>
  </si>
  <si>
    <t>Algoritmo/N</t>
  </si>
  <si>
    <t>Huffman</t>
  </si>
  <si>
    <t>LZW</t>
  </si>
  <si>
    <t>Chave(Sinopse)</t>
  </si>
  <si>
    <t>Tamanho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</si>
</sst>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NumberFormat="1" applyBorder="1"/>
    <xf numFmtId="3" fontId="0" fillId="0" borderId="3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Tempo de 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Média!$A$3</c:f>
              <c:strCache>
                <c:ptCount val="1"/>
                <c:pt idx="0">
                  <c:v>LZW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Média!$B$2:$F$2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Média!$B$3:$F$3</c:f>
              <c:numCache>
                <c:formatCode>General</c:formatCode>
                <c:ptCount val="5"/>
                <c:pt idx="0">
                  <c:v>3.4352399999999998E-2</c:v>
                </c:pt>
                <c:pt idx="1">
                  <c:v>0.24447619999999998</c:v>
                </c:pt>
                <c:pt idx="2">
                  <c:v>1.2171939999999999</c:v>
                </c:pt>
                <c:pt idx="3">
                  <c:v>2.5050300000000001</c:v>
                </c:pt>
                <c:pt idx="4">
                  <c:v>11.713000000000001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5-4317-9F5B-EAF41FF07419}"/>
            </c:ext>
          </c:extLst>
        </c:ser>
        <c:ser>
          <c:idx val="1"/>
          <c:order val="1"/>
          <c:tx>
            <c:strRef>
              <c:f>Média!$A$4</c:f>
              <c:strCache>
                <c:ptCount val="1"/>
                <c:pt idx="0">
                  <c:v>Huffman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Média!$B$2:$F$2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Média!$B$4:$F$4</c:f>
              <c:numCache>
                <c:formatCode>General</c:formatCode>
                <c:ptCount val="5"/>
                <c:pt idx="0">
                  <c:v>4.8057999999999998E-3</c:v>
                </c:pt>
                <c:pt idx="1">
                  <c:v>4.8732400000000002E-2</c:v>
                </c:pt>
                <c:pt idx="2">
                  <c:v>0.29600019999999999</c:v>
                </c:pt>
                <c:pt idx="3">
                  <c:v>0.49650660000000002</c:v>
                </c:pt>
                <c:pt idx="4">
                  <c:v>2.9488180000000002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5-4317-9F5B-EAF41FF074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84344479"/>
        <c:axId val="550199663"/>
      </c:barChart>
      <c:catAx>
        <c:axId val="6843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sinopses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199663"/>
        <c:crosses val="autoZero"/>
        <c:auto val="1"/>
        <c:lblAlgn val="ctr"/>
        <c:lblOffset val="100"/>
        <c:noMultiLvlLbl val="0"/>
      </c:catAx>
      <c:valAx>
        <c:axId val="5501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344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 (Títulos)"/>
                <a:ea typeface="+mn-ea"/>
                <a:cs typeface="+mn-cs"/>
              </a:defRPr>
            </a:pPr>
            <a:r>
              <a:rPr lang="pt-BR" b="0" cap="none" baseline="0">
                <a:latin typeface="Calibri Light (Títulos)"/>
              </a:rPr>
              <a:t>Tamanho do Arquivo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alibri Light (Títulos)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Média!$A$9</c:f>
              <c:strCache>
                <c:ptCount val="1"/>
                <c:pt idx="0">
                  <c:v>Chave(Sinopse)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Média!$B$8:$F$8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Média!$B$9:$F$9</c:f>
              <c:numCache>
                <c:formatCode>General</c:formatCode>
                <c:ptCount val="5"/>
                <c:pt idx="0">
                  <c:v>3.0372800009776133E-2</c:v>
                </c:pt>
                <c:pt idx="1">
                  <c:v>0.31411773693059536</c:v>
                </c:pt>
                <c:pt idx="2">
                  <c:v>1.5821584370266157</c:v>
                </c:pt>
                <c:pt idx="3">
                  <c:v>3.1344798811000345</c:v>
                </c:pt>
                <c:pt idx="4">
                  <c:v>14.111422847438901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F-4903-A153-BC0BDDFD2E01}"/>
            </c:ext>
          </c:extLst>
        </c:ser>
        <c:ser>
          <c:idx val="1"/>
          <c:order val="1"/>
          <c:tx>
            <c:strRef>
              <c:f>Média!$A$10</c:f>
              <c:strCache>
                <c:ptCount val="1"/>
                <c:pt idx="0">
                  <c:v>LZW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Média!$B$8:$F$8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Média!$B$10:$F$10</c:f>
              <c:numCache>
                <c:formatCode>General</c:formatCode>
                <c:ptCount val="5"/>
                <c:pt idx="0">
                  <c:v>3.6127275796222241E-2</c:v>
                </c:pt>
                <c:pt idx="1">
                  <c:v>0.32147083377088076</c:v>
                </c:pt>
                <c:pt idx="2">
                  <c:v>1.4758604370819564</c:v>
                </c:pt>
                <c:pt idx="3">
                  <c:v>2.833279114285935</c:v>
                </c:pt>
                <c:pt idx="4">
                  <c:v>11.800233409073998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F-4903-A153-BC0BDDFD2E01}"/>
            </c:ext>
          </c:extLst>
        </c:ser>
        <c:ser>
          <c:idx val="2"/>
          <c:order val="2"/>
          <c:tx>
            <c:strRef>
              <c:f>Média!$A$11</c:f>
              <c:strCache>
                <c:ptCount val="1"/>
                <c:pt idx="0">
                  <c:v>Huffman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Média!$B$8:$F$8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Média!$B$11:$F$11</c:f>
              <c:numCache>
                <c:formatCode>General</c:formatCode>
                <c:ptCount val="5"/>
                <c:pt idx="0">
                  <c:v>1.7534030923187258E-2</c:v>
                </c:pt>
                <c:pt idx="1">
                  <c:v>0.18390142198172751</c:v>
                </c:pt>
                <c:pt idx="2">
                  <c:v>0.92852682869833403</c:v>
                </c:pt>
                <c:pt idx="3">
                  <c:v>1.8388572177495579</c:v>
                </c:pt>
                <c:pt idx="4">
                  <c:v>8.2881881554380072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F-4903-A153-BC0BDDFD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31999"/>
        <c:axId val="387289599"/>
      </c:lineChart>
      <c:catAx>
        <c:axId val="4423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Sinopses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289599"/>
        <c:crosses val="autoZero"/>
        <c:auto val="1"/>
        <c:lblAlgn val="ctr"/>
        <c:lblOffset val="100"/>
        <c:noMultiLvlLbl val="0"/>
      </c:catAx>
      <c:valAx>
        <c:axId val="3872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em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3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latin typeface="Calibri Light (Títulos)"/>
              </a:rPr>
              <a:t>Taxa de 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Média!$A$16</c:f>
              <c:strCache>
                <c:ptCount val="1"/>
                <c:pt idx="0">
                  <c:v>LZW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Média!$B$15:$F$15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Média!$B$16:$F$16</c:f>
              <c:numCache>
                <c:formatCode>General</c:formatCode>
                <c:ptCount val="5"/>
                <c:pt idx="0">
                  <c:v>1.1897490303159945</c:v>
                </c:pt>
                <c:pt idx="1">
                  <c:v>1.0234050523770779</c:v>
                </c:pt>
                <c:pt idx="2">
                  <c:v>0.93281844427838256</c:v>
                </c:pt>
                <c:pt idx="3">
                  <c:v>0.90390761502605965</c:v>
                </c:pt>
                <c:pt idx="4">
                  <c:v>0.83621853987712069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187-9F62-FBD42688DA88}"/>
            </c:ext>
          </c:extLst>
        </c:ser>
        <c:ser>
          <c:idx val="1"/>
          <c:order val="1"/>
          <c:tx>
            <c:strRef>
              <c:f>Média!$A$17</c:f>
              <c:strCache>
                <c:ptCount val="1"/>
                <c:pt idx="0">
                  <c:v>Huffman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Média!$B$15:$F$15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Média!$B$17:$F$17</c:f>
              <c:numCache>
                <c:formatCode>General</c:formatCode>
                <c:ptCount val="5"/>
                <c:pt idx="0">
                  <c:v>0.5771808178157104</c:v>
                </c:pt>
                <c:pt idx="1">
                  <c:v>0.58543885769867621</c:v>
                </c:pt>
                <c:pt idx="2">
                  <c:v>0.58686752711429879</c:v>
                </c:pt>
                <c:pt idx="3">
                  <c:v>0.58665280544666998</c:v>
                </c:pt>
                <c:pt idx="4">
                  <c:v>0.58733894129905129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187-9F62-FBD42688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17407"/>
        <c:axId val="493062351"/>
      </c:barChart>
      <c:lineChart>
        <c:grouping val="standard"/>
        <c:varyColors val="0"/>
        <c:ser>
          <c:idx val="2"/>
          <c:order val="2"/>
          <c:tx>
            <c:strRef>
              <c:f>Média!$A$18</c:f>
              <c:strCache>
                <c:ptCount val="1"/>
                <c:pt idx="0">
                  <c:v>Tamanho real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Média!$B$15:$F$15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45573</c:v>
                </c:pt>
              </c:numCache>
            </c:numRef>
          </c:cat>
          <c:val>
            <c:numRef>
              <c:f>Média!$B$18:$F$18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7-4187-9F62-FBD42688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17407"/>
        <c:axId val="493062351"/>
      </c:lineChart>
      <c:catAx>
        <c:axId val="68231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cap="all" baseline="0"/>
                  <a:t>Número de Sinopses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062351"/>
        <c:crosses val="autoZero"/>
        <c:auto val="1"/>
        <c:lblAlgn val="ctr"/>
        <c:lblOffset val="100"/>
        <c:noMultiLvlLbl val="0"/>
      </c:catAx>
      <c:valAx>
        <c:axId val="4930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cap="all" baseline="0"/>
                  <a:t>% em relação ao tamanho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3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100012</xdr:rowOff>
    </xdr:from>
    <xdr:to>
      <xdr:col>15</xdr:col>
      <xdr:colOff>552450</xdr:colOff>
      <xdr:row>14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29851C-8A14-4428-A5B9-C3172D3E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166687</xdr:rowOff>
    </xdr:from>
    <xdr:to>
      <xdr:col>16</xdr:col>
      <xdr:colOff>95250</xdr:colOff>
      <xdr:row>30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8753F0-B58A-4C28-9F2F-E76A91EE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19</xdr:row>
      <xdr:rowOff>4762</xdr:rowOff>
    </xdr:from>
    <xdr:to>
      <xdr:col>7</xdr:col>
      <xdr:colOff>257175</xdr:colOff>
      <xdr:row>33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67811A-2C57-43E7-A8F1-70CF9100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1E0-CD94-47B3-8FA6-ECB7511AC446}">
  <dimension ref="A1:F17"/>
  <sheetViews>
    <sheetView workbookViewId="0">
      <selection activeCell="F16" sqref="F16"/>
    </sheetView>
  </sheetViews>
  <sheetFormatPr defaultRowHeight="15" x14ac:dyDescent="0.25"/>
  <cols>
    <col min="1" max="1" width="14.42578125" customWidth="1"/>
    <col min="5" max="5" width="9.42578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3.1956999999999999E-2</v>
      </c>
      <c r="C3" s="4">
        <v>0.23568500000000001</v>
      </c>
      <c r="D3" s="4">
        <v>1.21441</v>
      </c>
      <c r="E3" s="4">
        <v>2.5566200000000001</v>
      </c>
      <c r="F3" s="4">
        <v>12.2803</v>
      </c>
    </row>
    <row r="4" spans="1:6" x14ac:dyDescent="0.25">
      <c r="A4" s="3" t="s">
        <v>4</v>
      </c>
      <c r="B4" s="4">
        <v>3.9950000000000003E-3</v>
      </c>
      <c r="C4" s="4">
        <v>4.7935999999999999E-2</v>
      </c>
      <c r="D4" s="4">
        <v>0.27163700000000002</v>
      </c>
      <c r="E4" s="4">
        <v>0.48332199999999997</v>
      </c>
      <c r="F4" s="4">
        <v>2.9839899999999999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28070</v>
      </c>
      <c r="C9" s="3">
        <v>317552</v>
      </c>
      <c r="D9" s="3">
        <v>1586835</v>
      </c>
      <c r="E9" s="6">
        <v>3119611</v>
      </c>
      <c r="F9" s="6">
        <v>14111237</v>
      </c>
    </row>
    <row r="10" spans="1:6" x14ac:dyDescent="0.25">
      <c r="A10" s="3" t="s">
        <v>5</v>
      </c>
      <c r="B10" s="3">
        <v>33546</v>
      </c>
      <c r="C10" s="3">
        <v>325512</v>
      </c>
      <c r="D10" s="3">
        <v>1479008</v>
      </c>
      <c r="E10" s="6">
        <v>2819868</v>
      </c>
      <c r="F10" s="6">
        <v>11800078</v>
      </c>
    </row>
    <row r="11" spans="1:6" x14ac:dyDescent="0.25">
      <c r="A11" s="3" t="s">
        <v>4</v>
      </c>
      <c r="B11" s="3">
        <f>QUOTIENT(128407,8)</f>
        <v>16050</v>
      </c>
      <c r="C11" s="3">
        <f>QUOTIENT(1488194,8)</f>
        <v>186024</v>
      </c>
      <c r="D11" s="3">
        <f>QUOTIENT(7452566,8)</f>
        <v>931570</v>
      </c>
      <c r="E11" s="3">
        <f>QUOTIENT(14624328,8)</f>
        <v>1828041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1.1950837192732455</v>
      </c>
      <c r="C16" s="3">
        <f t="shared" ref="C16:F16" si="0">C10/C9</f>
        <v>1.0250667607195043</v>
      </c>
      <c r="D16" s="3">
        <f t="shared" si="0"/>
        <v>0.93204901580819677</v>
      </c>
      <c r="E16" s="3">
        <f t="shared" si="0"/>
        <v>0.90391654600525517</v>
      </c>
      <c r="F16" s="3">
        <f t="shared" si="0"/>
        <v>0.83621853987712058</v>
      </c>
    </row>
    <row r="17" spans="1:6" x14ac:dyDescent="0.25">
      <c r="A17" s="3" t="s">
        <v>4</v>
      </c>
      <c r="B17" s="3">
        <f>B11/B9</f>
        <v>0.57178482365514782</v>
      </c>
      <c r="C17" s="3">
        <f t="shared" ref="C17:F17" si="1">C11/C9</f>
        <v>0.58580641910616216</v>
      </c>
      <c r="D17" s="3">
        <f t="shared" si="1"/>
        <v>0.58706166677694904</v>
      </c>
      <c r="E17" s="3">
        <f t="shared" si="1"/>
        <v>0.58598363706244139</v>
      </c>
      <c r="F17" s="3">
        <f t="shared" si="1"/>
        <v>0.58733894129905129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3074-E89F-4858-89E8-4DAD030A4103}">
  <dimension ref="A1:F17"/>
  <sheetViews>
    <sheetView workbookViewId="0">
      <selection activeCell="F12" sqref="F12"/>
    </sheetView>
  </sheetViews>
  <sheetFormatPr defaultRowHeight="15" x14ac:dyDescent="0.25"/>
  <cols>
    <col min="1" max="1" width="14.5703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3.5950999999999997E-2</v>
      </c>
      <c r="C3" s="4">
        <v>0.21571299999999999</v>
      </c>
      <c r="D3" s="4">
        <v>1.2103900000000001</v>
      </c>
      <c r="E3" s="4">
        <v>2.5486</v>
      </c>
      <c r="F3" s="4">
        <v>11.624499999999999</v>
      </c>
    </row>
    <row r="4" spans="1:6" x14ac:dyDescent="0.25">
      <c r="A4" s="3" t="s">
        <v>4</v>
      </c>
      <c r="B4" s="4">
        <v>4.0220000000000004E-3</v>
      </c>
      <c r="C4" s="4">
        <v>5.5925999999999997E-2</v>
      </c>
      <c r="D4" s="4">
        <v>0.26763799999999999</v>
      </c>
      <c r="E4" s="4">
        <v>0.615178</v>
      </c>
      <c r="F4" s="4">
        <v>2.94408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31995</v>
      </c>
      <c r="C9" s="3">
        <v>315532</v>
      </c>
      <c r="D9" s="3">
        <v>1575936</v>
      </c>
      <c r="E9" s="6">
        <v>3151278</v>
      </c>
      <c r="F9" s="6">
        <v>14111237</v>
      </c>
    </row>
    <row r="10" spans="1:6" x14ac:dyDescent="0.25">
      <c r="A10" s="3" t="s">
        <v>5</v>
      </c>
      <c r="B10" s="3">
        <v>37954</v>
      </c>
      <c r="C10" s="3">
        <v>322783</v>
      </c>
      <c r="D10" s="3">
        <v>1471342</v>
      </c>
      <c r="E10" s="6">
        <v>2848205</v>
      </c>
      <c r="F10" s="6">
        <v>11800078</v>
      </c>
    </row>
    <row r="11" spans="1:6" x14ac:dyDescent="0.25">
      <c r="A11" s="3" t="s">
        <v>4</v>
      </c>
      <c r="B11" s="3">
        <f>QUOTIENT(148741,8)</f>
        <v>18592</v>
      </c>
      <c r="C11" s="3">
        <f>QUOTIENT(1481107,8)</f>
        <v>185138</v>
      </c>
      <c r="D11" s="3">
        <f>QUOTIENT(7394804,8)</f>
        <v>924350</v>
      </c>
      <c r="E11" s="3">
        <f>QUOTIENT(14803560,8)</f>
        <v>1850445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1.1862478512267542</v>
      </c>
      <c r="C16" s="3">
        <f t="shared" ref="C16:F16" si="0">C10/C9</f>
        <v>1.0229802365528695</v>
      </c>
      <c r="D16" s="3">
        <f t="shared" si="0"/>
        <v>0.93363055352501623</v>
      </c>
      <c r="E16" s="3">
        <f t="shared" si="0"/>
        <v>0.90382536862822005</v>
      </c>
      <c r="F16" s="3">
        <f t="shared" si="0"/>
        <v>0.83621853987712058</v>
      </c>
    </row>
    <row r="17" spans="1:6" x14ac:dyDescent="0.25">
      <c r="A17" s="3" t="s">
        <v>4</v>
      </c>
      <c r="B17" s="3">
        <f>B11/B9</f>
        <v>0.58109079543678699</v>
      </c>
      <c r="C17" s="3">
        <f t="shared" ref="C17:F17" si="1">C11/C9</f>
        <v>0.58674872913048437</v>
      </c>
      <c r="D17" s="3">
        <f t="shared" si="1"/>
        <v>0.58654031635802473</v>
      </c>
      <c r="E17" s="3">
        <f t="shared" si="1"/>
        <v>0.58720461983995065</v>
      </c>
      <c r="F17" s="3">
        <f t="shared" si="1"/>
        <v>0.58733894129905129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47CD-FF45-4D94-B2CD-394C76D21FF9}">
  <dimension ref="A1:F17"/>
  <sheetViews>
    <sheetView workbookViewId="0">
      <selection activeCell="F12" sqref="F12"/>
    </sheetView>
  </sheetViews>
  <sheetFormatPr defaultRowHeight="15" x14ac:dyDescent="0.25"/>
  <cols>
    <col min="1" max="1" width="14.710937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2.7959999999999999E-2</v>
      </c>
      <c r="C3" s="4">
        <v>0.23969499999999999</v>
      </c>
      <c r="D3" s="4">
        <v>1.2702800000000001</v>
      </c>
      <c r="E3" s="4">
        <v>2.6085500000000001</v>
      </c>
      <c r="F3" s="4">
        <v>11.576499999999999</v>
      </c>
    </row>
    <row r="4" spans="1:6" x14ac:dyDescent="0.25">
      <c r="A4" s="3" t="s">
        <v>4</v>
      </c>
      <c r="B4" s="4">
        <v>3.9960000000000004E-3</v>
      </c>
      <c r="C4" s="4">
        <v>3.9933000000000003E-2</v>
      </c>
      <c r="D4" s="4">
        <v>0.35954799999999998</v>
      </c>
      <c r="E4" s="4">
        <v>0.46737499999999998</v>
      </c>
      <c r="F4" s="4">
        <v>2.82823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29394</v>
      </c>
      <c r="C9" s="3">
        <v>306925</v>
      </c>
      <c r="D9" s="3">
        <v>1575846</v>
      </c>
      <c r="E9" s="6">
        <v>3146955</v>
      </c>
      <c r="F9" s="6">
        <v>14111237</v>
      </c>
    </row>
    <row r="10" spans="1:6" x14ac:dyDescent="0.25">
      <c r="A10" s="3" t="s">
        <v>5</v>
      </c>
      <c r="B10" s="3">
        <v>35204</v>
      </c>
      <c r="C10" s="3">
        <v>313910</v>
      </c>
      <c r="D10" s="3">
        <v>1470383</v>
      </c>
      <c r="E10" s="6">
        <v>2843697</v>
      </c>
      <c r="F10" s="6">
        <v>11800078</v>
      </c>
    </row>
    <row r="11" spans="1:6" x14ac:dyDescent="0.25">
      <c r="A11" s="3" t="s">
        <v>4</v>
      </c>
      <c r="B11" s="3">
        <f>QUOTIENT(136921,8)</f>
        <v>17115</v>
      </c>
      <c r="C11" s="3">
        <f>QUOTIENT(1431072,8)</f>
        <v>178884</v>
      </c>
      <c r="D11" s="3">
        <f>QUOTIENT(7394709,8)</f>
        <v>924338</v>
      </c>
      <c r="E11" s="3">
        <f>QUOTIENT(14783335,8)</f>
        <v>1847916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1.1976593862693066</v>
      </c>
      <c r="C16" s="3">
        <f t="shared" ref="C16:F16" si="0">C10/C9</f>
        <v>1.0227580027694063</v>
      </c>
      <c r="D16" s="3">
        <f t="shared" si="0"/>
        <v>0.93307531319684789</v>
      </c>
      <c r="E16" s="3">
        <f t="shared" si="0"/>
        <v>0.9036344656977936</v>
      </c>
      <c r="F16" s="3">
        <f t="shared" si="0"/>
        <v>0.83621853987712058</v>
      </c>
    </row>
    <row r="17" spans="1:6" x14ac:dyDescent="0.25">
      <c r="A17" s="3" t="s">
        <v>4</v>
      </c>
      <c r="B17" s="3">
        <f>B11/B9</f>
        <v>0.58226168605837925</v>
      </c>
      <c r="C17" s="3">
        <f t="shared" ref="C17:F17" si="1">C11/C9</f>
        <v>0.58282642339333712</v>
      </c>
      <c r="D17" s="3">
        <f t="shared" si="1"/>
        <v>0.58656619999670023</v>
      </c>
      <c r="E17" s="3">
        <f t="shared" si="1"/>
        <v>0.58720763404624465</v>
      </c>
      <c r="F17" s="3">
        <f t="shared" si="1"/>
        <v>0.58733894129905129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BB0C-B6D0-4E9F-95F4-5CD9C1147B35}">
  <dimension ref="A1:F17"/>
  <sheetViews>
    <sheetView workbookViewId="0">
      <selection activeCell="F12" sqref="F12"/>
    </sheetView>
  </sheetViews>
  <sheetFormatPr defaultRowHeight="15" x14ac:dyDescent="0.25"/>
  <cols>
    <col min="1" max="1" width="14.5703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3.1955999999999998E-2</v>
      </c>
      <c r="C3" s="4">
        <v>0.21171799999999999</v>
      </c>
      <c r="D3" s="4">
        <v>1.1505000000000001</v>
      </c>
      <c r="E3" s="4">
        <v>2.3489</v>
      </c>
      <c r="F3" s="4">
        <v>11.7845</v>
      </c>
    </row>
    <row r="4" spans="1:6" x14ac:dyDescent="0.25">
      <c r="A4" s="3" t="s">
        <v>4</v>
      </c>
      <c r="B4" s="4">
        <v>3.9960000000000004E-3</v>
      </c>
      <c r="C4" s="4">
        <v>4.7935999999999999E-2</v>
      </c>
      <c r="D4" s="4">
        <v>0.29557499999999998</v>
      </c>
      <c r="E4" s="4">
        <v>0.45935700000000002</v>
      </c>
      <c r="F4" s="4">
        <v>3.0679099999999999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32472</v>
      </c>
      <c r="C9" s="3">
        <v>313573</v>
      </c>
      <c r="D9" s="3">
        <v>1599098</v>
      </c>
      <c r="E9" s="6">
        <v>3123076</v>
      </c>
      <c r="F9" s="6">
        <v>14111237</v>
      </c>
    </row>
    <row r="10" spans="1:6" x14ac:dyDescent="0.25">
      <c r="A10" s="3" t="s">
        <v>5</v>
      </c>
      <c r="B10" s="3">
        <v>38349</v>
      </c>
      <c r="C10" s="3">
        <v>321123</v>
      </c>
      <c r="D10" s="3">
        <v>1490251</v>
      </c>
      <c r="E10" s="6">
        <v>2822806</v>
      </c>
      <c r="F10" s="6">
        <v>11800078</v>
      </c>
    </row>
    <row r="11" spans="1:6" x14ac:dyDescent="0.25">
      <c r="A11" s="3" t="s">
        <v>4</v>
      </c>
      <c r="B11" s="3">
        <f>QUOTIENT(150122,8)</f>
        <v>18765</v>
      </c>
      <c r="C11" s="3">
        <f>QUOTIENT(1469451,8)</f>
        <v>183681</v>
      </c>
      <c r="D11" s="3">
        <f>QUOTIENT(7530312,8)</f>
        <v>941289</v>
      </c>
      <c r="E11" s="3">
        <f>QUOTIENT(14652829,8)</f>
        <v>1831603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1.1809866962305986</v>
      </c>
      <c r="C16" s="3">
        <f t="shared" ref="C16:F16" si="0">C10/C9</f>
        <v>1.0240773280862829</v>
      </c>
      <c r="D16" s="3">
        <f t="shared" si="0"/>
        <v>0.93193225180695616</v>
      </c>
      <c r="E16" s="3">
        <f t="shared" si="0"/>
        <v>0.90385440508011972</v>
      </c>
      <c r="F16" s="3">
        <f t="shared" si="0"/>
        <v>0.83621853987712058</v>
      </c>
    </row>
    <row r="17" spans="1:6" x14ac:dyDescent="0.25">
      <c r="A17" s="3" t="s">
        <v>4</v>
      </c>
      <c r="B17" s="3">
        <f>B11/B9</f>
        <v>0.57788248337028825</v>
      </c>
      <c r="C17" s="3">
        <f t="shared" ref="C17:F17" si="1">C11/C9</f>
        <v>0.58576790731344852</v>
      </c>
      <c r="D17" s="3">
        <f t="shared" si="1"/>
        <v>0.58863746937335926</v>
      </c>
      <c r="E17" s="3">
        <f t="shared" si="1"/>
        <v>0.58647404033715478</v>
      </c>
      <c r="F17" s="3">
        <f t="shared" si="1"/>
        <v>0.58733894129905129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A98A-84F5-4544-B9A0-55311B539E24}">
  <dimension ref="A1:F17"/>
  <sheetViews>
    <sheetView workbookViewId="0">
      <selection activeCell="F12" sqref="F12"/>
    </sheetView>
  </sheetViews>
  <sheetFormatPr defaultRowHeight="15" x14ac:dyDescent="0.25"/>
  <cols>
    <col min="1" max="1" width="14.42578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4.3937999999999998E-2</v>
      </c>
      <c r="C3" s="4">
        <v>0.31957000000000002</v>
      </c>
      <c r="D3" s="4">
        <v>1.2403900000000001</v>
      </c>
      <c r="E3" s="4">
        <v>2.4624799999999998</v>
      </c>
      <c r="F3" s="4">
        <v>11.299200000000001</v>
      </c>
    </row>
    <row r="4" spans="1:6" x14ac:dyDescent="0.25">
      <c r="A4" s="3" t="s">
        <v>4</v>
      </c>
      <c r="B4" s="4">
        <v>8.0199999999999994E-3</v>
      </c>
      <c r="C4" s="4">
        <v>5.1930999999999998E-2</v>
      </c>
      <c r="D4" s="4">
        <v>0.285603</v>
      </c>
      <c r="E4" s="4">
        <v>0.45730100000000001</v>
      </c>
      <c r="F4" s="4">
        <v>2.91988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29931</v>
      </c>
      <c r="C9" s="3">
        <v>316986</v>
      </c>
      <c r="D9" s="3">
        <v>1572973</v>
      </c>
      <c r="E9" s="6">
        <v>3131273</v>
      </c>
      <c r="F9" s="6">
        <v>14111237</v>
      </c>
    </row>
    <row r="10" spans="1:6" x14ac:dyDescent="0.25">
      <c r="A10" s="3" t="s">
        <v>5</v>
      </c>
      <c r="B10" s="3">
        <v>35581</v>
      </c>
      <c r="C10" s="3">
        <v>324005</v>
      </c>
      <c r="D10" s="3">
        <v>1468221</v>
      </c>
      <c r="E10" s="6">
        <v>2831633</v>
      </c>
      <c r="F10" s="6">
        <v>11800078</v>
      </c>
    </row>
    <row r="11" spans="1:6" x14ac:dyDescent="0.25">
      <c r="A11" s="3" t="s">
        <v>4</v>
      </c>
      <c r="B11" s="3">
        <f>QUOTIENT(137179,8)</f>
        <v>17147</v>
      </c>
      <c r="C11" s="3">
        <f>QUOTIENT(1486148,8)</f>
        <v>185768</v>
      </c>
      <c r="D11" s="3">
        <f>QUOTIENT(7368209,8)</f>
        <v>921026</v>
      </c>
      <c r="E11" s="3">
        <f>QUOTIENT(14689282,8)</f>
        <v>1836160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1.1887674985800676</v>
      </c>
      <c r="C16" s="3">
        <f t="shared" ref="C16:F16" si="0">C10/C9</f>
        <v>1.0221429337573269</v>
      </c>
      <c r="D16" s="3">
        <f t="shared" si="0"/>
        <v>0.93340508705489544</v>
      </c>
      <c r="E16" s="3">
        <f t="shared" si="0"/>
        <v>0.90430728971890983</v>
      </c>
      <c r="F16" s="3">
        <f t="shared" si="0"/>
        <v>0.83621853987712058</v>
      </c>
    </row>
    <row r="17" spans="1:6" x14ac:dyDescent="0.25">
      <c r="A17" s="3" t="s">
        <v>4</v>
      </c>
      <c r="B17" s="3">
        <f>B11/B9</f>
        <v>0.57288430055794992</v>
      </c>
      <c r="C17" s="3">
        <f t="shared" ref="C17:F17" si="1">C11/C9</f>
        <v>0.58604480954994853</v>
      </c>
      <c r="D17" s="3">
        <f t="shared" si="1"/>
        <v>0.58553198306646081</v>
      </c>
      <c r="E17" s="3">
        <f t="shared" si="1"/>
        <v>0.58639409594755876</v>
      </c>
      <c r="F17" s="3">
        <f t="shared" si="1"/>
        <v>0.58733894129905129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8A1-0CAC-4185-AFA8-28B7BAA141EF}">
  <dimension ref="A1:F18"/>
  <sheetViews>
    <sheetView tabSelected="1" topLeftCell="A13" zoomScaleNormal="100" workbookViewId="0">
      <selection activeCell="D17" sqref="D17"/>
    </sheetView>
  </sheetViews>
  <sheetFormatPr defaultRowHeight="15" x14ac:dyDescent="0.25"/>
  <cols>
    <col min="1" max="1" width="14.5703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/>
      <c r="B2" s="7">
        <v>100</v>
      </c>
      <c r="C2" s="7">
        <v>1000</v>
      </c>
      <c r="D2" s="7">
        <v>5000</v>
      </c>
      <c r="E2" s="7">
        <v>10000</v>
      </c>
      <c r="F2" s="7">
        <v>45573</v>
      </c>
    </row>
    <row r="3" spans="1:6" x14ac:dyDescent="0.25">
      <c r="A3" s="3" t="s">
        <v>5</v>
      </c>
      <c r="B3" s="4">
        <f>(Seed1!B3+Seed2!B3+Seed3!B3+Seed4!B3+Seed5!B3)/5</f>
        <v>3.4352399999999998E-2</v>
      </c>
      <c r="C3" s="4">
        <f>(Seed1!C3+Seed2!C3+Seed3!C3+Seed4!C3+Seed5!C3)/5</f>
        <v>0.24447619999999998</v>
      </c>
      <c r="D3" s="4">
        <f>(Seed1!D3+Seed2!D3+Seed3!D3+Seed4!D3+Seed5!D3)/5</f>
        <v>1.2171939999999999</v>
      </c>
      <c r="E3" s="4">
        <f>(Seed1!E3+Seed2!E3+Seed3!E3+Seed4!E3+Seed5!E3)/5</f>
        <v>2.5050300000000001</v>
      </c>
      <c r="F3" s="4">
        <f>(Seed1!F3+Seed2!F3+Seed3!F3+Seed4!F3+Seed5!F3)/5</f>
        <v>11.713000000000001</v>
      </c>
    </row>
    <row r="4" spans="1:6" x14ac:dyDescent="0.25">
      <c r="A4" s="3" t="s">
        <v>4</v>
      </c>
      <c r="B4" s="4">
        <f>(Seed1!B4+Seed2!B4+Seed3!B4+Seed4!B4+Seed5!B4)/5</f>
        <v>4.8057999999999998E-3</v>
      </c>
      <c r="C4" s="4">
        <f>(Seed1!C4+Seed2!C4+Seed3!C4+Seed4!C4+Seed5!C4)/5</f>
        <v>4.8732400000000002E-2</v>
      </c>
      <c r="D4" s="4">
        <f>(Seed1!D4+Seed2!D4+Seed3!D4+Seed4!D4+Seed5!D4)/5</f>
        <v>0.29600019999999999</v>
      </c>
      <c r="E4" s="4">
        <f>(Seed1!E4+Seed2!E4+Seed3!E4+Seed4!E4+Seed5!E4)/5</f>
        <v>0.49650660000000002</v>
      </c>
      <c r="F4" s="4">
        <f>(Seed1!F4+Seed2!F4+Seed3!F4+Seed4!F4+Seed5!F4)/5</f>
        <v>2.9488180000000002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/>
      <c r="B8" s="7">
        <v>100</v>
      </c>
      <c r="C8" s="7">
        <v>1000</v>
      </c>
      <c r="D8" s="7">
        <v>5000</v>
      </c>
      <c r="E8" s="7">
        <v>10000</v>
      </c>
      <c r="F8" s="7">
        <v>45573</v>
      </c>
    </row>
    <row r="9" spans="1:6" x14ac:dyDescent="0.25">
      <c r="A9" s="3" t="s">
        <v>6</v>
      </c>
      <c r="B9" s="4">
        <f>((Seed1!B9+Seed2!B9+Seed3!B9+Seed4!B9+Seed5!B9)/5)/999986.83</f>
        <v>3.0372800009776133E-2</v>
      </c>
      <c r="C9" s="4">
        <f>((Seed1!C9+Seed2!C9+Seed3!C9+Seed4!C9+Seed5!C9)/5)/999986.83</f>
        <v>0.31411773693059536</v>
      </c>
      <c r="D9" s="4">
        <f>((Seed1!D9+Seed2!D9+Seed3!D9+Seed4!D9+Seed5!D9)/5)/999986.83</f>
        <v>1.5821584370266157</v>
      </c>
      <c r="E9" s="4">
        <f>((Seed1!E9+Seed2!E9+Seed3!E9+Seed4!E9+Seed5!E9)/5)/999986.83</f>
        <v>3.1344798811000345</v>
      </c>
      <c r="F9" s="4">
        <f>((Seed1!F9+Seed2!F9+Seed3!F9+Seed4!F9+Seed5!F9)/5)/999986.83</f>
        <v>14.111422847438901</v>
      </c>
    </row>
    <row r="10" spans="1:6" x14ac:dyDescent="0.25">
      <c r="A10" s="3" t="s">
        <v>5</v>
      </c>
      <c r="B10" s="4">
        <f>((Seed1!B10+Seed2!B10+Seed3!B10+Seed4!B10+Seed5!B10)/5)/999986.83</f>
        <v>3.6127275796222241E-2</v>
      </c>
      <c r="C10" s="4">
        <f>((Seed1!C10+Seed2!C10+Seed3!C10+Seed4!C10+Seed5!C10)/5)/999986.83</f>
        <v>0.32147083377088076</v>
      </c>
      <c r="D10" s="4">
        <f>((Seed1!D10+Seed2!D10+Seed3!D10+Seed4!D10+Seed5!D10)/5)/999986.83</f>
        <v>1.4758604370819564</v>
      </c>
      <c r="E10" s="4">
        <f>((Seed1!E10+Seed2!E10+Seed3!E10+Seed4!E10+Seed5!E10)/5)/999986.83</f>
        <v>2.833279114285935</v>
      </c>
      <c r="F10" s="4">
        <f>((Seed1!F10+Seed2!F10+Seed3!F10+Seed4!F10+Seed5!F10)/5)/999986.83</f>
        <v>11.800233409073998</v>
      </c>
    </row>
    <row r="11" spans="1:6" x14ac:dyDescent="0.25">
      <c r="A11" s="3" t="s">
        <v>4</v>
      </c>
      <c r="B11" s="4">
        <f>((Seed1!B11+Seed2!B11+Seed3!B11+Seed4!B11+Seed5!B11)/5)/999986.83</f>
        <v>1.7534030923187258E-2</v>
      </c>
      <c r="C11" s="4">
        <f>((Seed1!C11+Seed2!C11+Seed3!C11+Seed4!C11+Seed5!C11)/5)/999986.83</f>
        <v>0.18390142198172751</v>
      </c>
      <c r="D11" s="4">
        <f>((Seed1!D11+Seed2!D11+Seed3!D11+Seed4!D11+Seed5!D11)/5)/999986.83</f>
        <v>0.92852682869833403</v>
      </c>
      <c r="E11" s="4">
        <f>((Seed1!E11+Seed2!E11+Seed3!E11+Seed4!E11+Seed5!E11)/5)/999986.83</f>
        <v>1.8388572177495579</v>
      </c>
      <c r="F11" s="4">
        <f>((Seed1!F11+Seed2!F11+Seed3!F11+Seed4!F11+Seed5!F11)/5)/999986.83</f>
        <v>8.2881881554380072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/>
      <c r="B15" s="7">
        <v>100</v>
      </c>
      <c r="C15" s="7">
        <v>1000</v>
      </c>
      <c r="D15" s="7">
        <v>5000</v>
      </c>
      <c r="E15" s="7">
        <v>10000</v>
      </c>
      <c r="F15" s="7">
        <v>45573</v>
      </c>
    </row>
    <row r="16" spans="1:6" x14ac:dyDescent="0.25">
      <c r="A16" s="3" t="s">
        <v>5</v>
      </c>
      <c r="B16" s="4">
        <f>(Seed1!B16+Seed2!B16+Seed3!B16+Seed4!B16+Seed5!B16)/5</f>
        <v>1.1897490303159945</v>
      </c>
      <c r="C16" s="4">
        <f>(Seed1!C16+Seed2!C16+Seed3!C16+Seed4!C16+Seed5!C16)/5</f>
        <v>1.0234050523770779</v>
      </c>
      <c r="D16" s="4">
        <f>(Seed1!D16+Seed2!D16+Seed3!D16+Seed4!D16+Seed5!D16)/5</f>
        <v>0.93281844427838256</v>
      </c>
      <c r="E16" s="4">
        <f>(Seed1!E16+Seed2!E16+Seed3!E16+Seed4!E16+Seed5!E16)/5</f>
        <v>0.90390761502605965</v>
      </c>
      <c r="F16" s="4">
        <f>(Seed1!F16+Seed2!F16+Seed3!F16+Seed4!F16+Seed5!F16)/5</f>
        <v>0.83621853987712069</v>
      </c>
    </row>
    <row r="17" spans="1:6" x14ac:dyDescent="0.25">
      <c r="A17" s="3" t="s">
        <v>4</v>
      </c>
      <c r="B17" s="4">
        <f>(Seed1!B17+Seed2!B17+Seed3!B17+Seed4!B17+Seed5!B17)/5</f>
        <v>0.5771808178157104</v>
      </c>
      <c r="C17" s="4">
        <f>(Seed1!C17+Seed2!C17+Seed3!C17+Seed4!C17+Seed5!C17)/5</f>
        <v>0.58543885769867621</v>
      </c>
      <c r="D17" s="4">
        <f>(Seed1!D17+Seed2!D17+Seed3!D17+Seed4!D17+Seed5!D17)/5</f>
        <v>0.58686752711429879</v>
      </c>
      <c r="E17" s="4">
        <f>(Seed1!E17+Seed2!E17+Seed3!E17+Seed4!E17+Seed5!E17)/5</f>
        <v>0.58665280544666998</v>
      </c>
      <c r="F17" s="4">
        <f>(Seed1!F17+Seed2!F17+Seed3!F17+Seed4!F17+Seed5!F17)/5</f>
        <v>0.58733894129905129</v>
      </c>
    </row>
    <row r="18" spans="1:6" x14ac:dyDescent="0.25">
      <c r="A18" s="8" t="s">
        <v>7</v>
      </c>
      <c r="B18">
        <v>1</v>
      </c>
      <c r="C18">
        <v>1</v>
      </c>
      <c r="D18">
        <v>1</v>
      </c>
      <c r="E18">
        <v>1</v>
      </c>
      <c r="F18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Seed1</vt:lpstr>
      <vt:lpstr>Seed2</vt:lpstr>
      <vt:lpstr>Seed3</vt:lpstr>
      <vt:lpstr>Seed4</vt:lpstr>
      <vt:lpstr>Seed5</vt:lpstr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Dutra Balboa</dc:creator>
  <cp:lastModifiedBy>João Victor Dutra Balboa</cp:lastModifiedBy>
  <dcterms:created xsi:type="dcterms:W3CDTF">2019-07-10T12:50:55Z</dcterms:created>
  <dcterms:modified xsi:type="dcterms:W3CDTF">2019-07-10T19:21:07Z</dcterms:modified>
</cp:coreProperties>
</file>