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54A2BCD3-3112-4E4A-8748-A6D0FAFD0A52}" xr6:coauthVersionLast="47" xr6:coauthVersionMax="47" xr10:uidLastSave="{00000000-0000-0000-0000-000000000000}"/>
  <bookViews>
    <workbookView xWindow="38280" yWindow="-120" windowWidth="20640" windowHeight="11760" tabRatio="781" activeTab="5" xr2:uid="{87BE7180-3E81-4FE5-B433-FFDBA552102C}"/>
  </bookViews>
  <sheets>
    <sheet name="Productos" sheetId="2" r:id="rId1"/>
    <sheet name="Proveedor" sheetId="3" r:id="rId2"/>
    <sheet name="Entradas" sheetId="4" r:id="rId3"/>
    <sheet name="Salidas" sheetId="5" r:id="rId4"/>
    <sheet name="Consulta" sheetId="6" r:id="rId5"/>
    <sheet name="Control de Stock" sheetId="7" r:id="rId6"/>
  </sheets>
  <definedNames>
    <definedName name="Lista_Productos">TB_Producto[Producto]</definedName>
    <definedName name="Lista_Proveedores">TB_Proveedor[Empresa]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7" l="1" a="1"/>
  <c r="G6" i="7" s="1"/>
  <c r="G7" i="7" a="1"/>
  <c r="G7" i="7" s="1"/>
  <c r="G8" i="7" a="1"/>
  <c r="G8" i="7" s="1"/>
  <c r="G9" i="7" a="1"/>
  <c r="G9" i="7" s="1"/>
  <c r="G10" i="7" a="1"/>
  <c r="G10" i="7"/>
  <c r="G11" i="7" a="1"/>
  <c r="G11" i="7"/>
  <c r="G12" i="7" a="1"/>
  <c r="G12" i="7" s="1"/>
  <c r="G13" i="7" a="1"/>
  <c r="G13" i="7" s="1"/>
  <c r="G14" i="7" a="1"/>
  <c r="G14" i="7" s="1"/>
  <c r="G15" i="7" a="1"/>
  <c r="G15" i="7" s="1"/>
  <c r="G16" i="7" a="1"/>
  <c r="G16" i="7"/>
  <c r="G17" i="7" a="1"/>
  <c r="G17" i="7" s="1"/>
  <c r="F6" i="7"/>
  <c r="F7" i="7"/>
  <c r="F8" i="7"/>
  <c r="F9" i="7"/>
  <c r="F10" i="7"/>
  <c r="F11" i="7"/>
  <c r="F12" i="7"/>
  <c r="F13" i="7"/>
  <c r="F14" i="7"/>
  <c r="F15" i="7"/>
  <c r="F16" i="7"/>
  <c r="F17" i="7"/>
  <c r="E6" i="7"/>
  <c r="E7" i="7"/>
  <c r="E8" i="7"/>
  <c r="E9" i="7"/>
  <c r="E10" i="7"/>
  <c r="E11" i="7"/>
  <c r="E12" i="7"/>
  <c r="E13" i="7"/>
  <c r="E14" i="7"/>
  <c r="E15" i="7"/>
  <c r="E16" i="7"/>
  <c r="E17" i="7"/>
  <c r="D6" i="7"/>
  <c r="C6" i="7"/>
  <c r="C7" i="7"/>
  <c r="C8" i="7"/>
  <c r="C9" i="7"/>
  <c r="C10" i="7"/>
  <c r="C11" i="7"/>
  <c r="C12" i="7"/>
  <c r="C13" i="7"/>
  <c r="C14" i="7"/>
  <c r="C15" i="7"/>
  <c r="C16" i="7"/>
  <c r="C17" i="7"/>
  <c r="D7" i="7"/>
  <c r="D8" i="7"/>
  <c r="D9" i="7"/>
  <c r="D10" i="7"/>
  <c r="D11" i="7"/>
  <c r="D12" i="7"/>
  <c r="D13" i="7"/>
  <c r="D14" i="7"/>
  <c r="D15" i="7"/>
  <c r="D16" i="7"/>
  <c r="D17" i="7"/>
  <c r="F8" i="6" l="1"/>
  <c r="F10" i="6" s="1"/>
  <c r="F6" i="6"/>
  <c r="E5" i="5" l="1"/>
  <c r="F5" i="5" s="1"/>
  <c r="E6" i="5"/>
  <c r="F6" i="5" s="1"/>
  <c r="F14" i="6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1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<sst xmlns="http://schemas.openxmlformats.org/spreadsheetml/2006/main" count="208" uniqueCount="78">
  <si>
    <t>Mercado Express</t>
  </si>
  <si>
    <t>Frigorífico Z</t>
  </si>
  <si>
    <t>Producto</t>
  </si>
  <si>
    <t>Proveedor</t>
  </si>
  <si>
    <t>Aperitivos La Grande</t>
  </si>
  <si>
    <t>Café</t>
  </si>
  <si>
    <t>Kg</t>
  </si>
  <si>
    <t>Té</t>
  </si>
  <si>
    <t>Croissant</t>
  </si>
  <si>
    <t>Unidad</t>
  </si>
  <si>
    <t>Chocolate</t>
  </si>
  <si>
    <t>Pastel</t>
  </si>
  <si>
    <t>Mini Pizza</t>
  </si>
  <si>
    <t>Quiche</t>
  </si>
  <si>
    <t>Wrap</t>
  </si>
  <si>
    <t>Omelettes</t>
  </si>
  <si>
    <t>Cupcake</t>
  </si>
  <si>
    <t>Quesadilla</t>
  </si>
  <si>
    <t>Cappuccino</t>
  </si>
  <si>
    <t>Tostadas</t>
  </si>
  <si>
    <t>Churros</t>
  </si>
  <si>
    <t>Caja</t>
  </si>
  <si>
    <t>Arepas</t>
  </si>
  <si>
    <t>Nuggets</t>
  </si>
  <si>
    <t>Empanada</t>
  </si>
  <si>
    <t>Alfajor</t>
  </si>
  <si>
    <t>Zumo de Naranja</t>
  </si>
  <si>
    <t>Gaseosa</t>
  </si>
  <si>
    <t>Agua</t>
  </si>
  <si>
    <t>Ensalada</t>
  </si>
  <si>
    <t>Embalaje</t>
  </si>
  <si>
    <t>Hamburguesa</t>
  </si>
  <si>
    <t>Sándwiche de pollo</t>
  </si>
  <si>
    <t>Registro de Productos</t>
  </si>
  <si>
    <t>Unidad de Medida</t>
  </si>
  <si>
    <t>Stock Mínimo</t>
  </si>
  <si>
    <t>Costo Unitario</t>
  </si>
  <si>
    <t>Precio Unitario</t>
  </si>
  <si>
    <t>Palitos de Queso</t>
  </si>
  <si>
    <t>Tarta</t>
  </si>
  <si>
    <t>Enrollado</t>
  </si>
  <si>
    <t>Registro de Proveedores</t>
  </si>
  <si>
    <t>Empresa</t>
  </si>
  <si>
    <t>Teléfono</t>
  </si>
  <si>
    <t>Responsable</t>
  </si>
  <si>
    <t>E-mail</t>
  </si>
  <si>
    <t>(11) 1122-4422</t>
  </si>
  <si>
    <t>Maria</t>
  </si>
  <si>
    <t>maria@mercadoexpress.com</t>
  </si>
  <si>
    <t>(11) 1001-2022</t>
  </si>
  <si>
    <t>Carlos</t>
  </si>
  <si>
    <t>carlos@frigoríficoz.com</t>
  </si>
  <si>
    <t>Distribuídora KS</t>
  </si>
  <si>
    <t>(11) 1300-4033</t>
  </si>
  <si>
    <t>Eduardo</t>
  </si>
  <si>
    <t>eduardo@distribuídoraks.com</t>
  </si>
  <si>
    <t xml:space="preserve"> </t>
  </si>
  <si>
    <t>(11) 1400-3022</t>
  </si>
  <si>
    <t>Claudia</t>
  </si>
  <si>
    <t>claudia@aperitivoslagrande.com</t>
  </si>
  <si>
    <t>Registro de Entradas</t>
  </si>
  <si>
    <t>Fecha</t>
  </si>
  <si>
    <t>Cantidad Comprada</t>
  </si>
  <si>
    <t>Registro de Salidas</t>
  </si>
  <si>
    <t>Cantidad Vendida</t>
  </si>
  <si>
    <t>Valor de Venta</t>
  </si>
  <si>
    <t>Alfajor Chocolate</t>
  </si>
  <si>
    <t>Valor de Compra</t>
  </si>
  <si>
    <t>Cantidad en Stock</t>
  </si>
  <si>
    <t/>
  </si>
  <si>
    <t>&lt;10/05/2022</t>
  </si>
  <si>
    <t>Consulta de Stock</t>
  </si>
  <si>
    <t>Control de Stock</t>
  </si>
  <si>
    <t>Entradas</t>
  </si>
  <si>
    <t>Salidas</t>
  </si>
  <si>
    <t>Status de Stock</t>
  </si>
  <si>
    <t>Costo Total</t>
  </si>
  <si>
    <t>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</si>
</sst>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$&quot;\ * #,##0.00_-;\-&quot;$&quot;\ * #,##0.00_-;_-&quot;$&quot;\ 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Barlow ExtraBold"/>
    </font>
    <font>
      <sz val="11"/>
      <name val="Barlow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Barlow"/>
    </font>
    <font>
      <b/>
      <sz val="11"/>
      <color theme="1"/>
      <name val="Barlow"/>
    </font>
    <font>
      <sz val="11"/>
      <color rgb="FF4472C4"/>
      <name val="Barlow"/>
    </font>
    <font>
      <b/>
      <sz val="12"/>
      <color theme="0"/>
      <name val="Barlow"/>
    </font>
    <font>
      <sz val="11"/>
      <color theme="0"/>
      <name val="Barlow"/>
    </font>
    <font>
      <sz val="11"/>
      <color theme="1"/>
      <name val="Barlow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61C3B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72349"/>
        <bgColor indexed="64"/>
      </patternFill>
    </fill>
    <fill>
      <patternFill patternType="solid">
        <fgColor rgb="FF041833"/>
        <bgColor rgb="FF041833"/>
      </patternFill>
    </fill>
    <fill>
      <patternFill patternType="solid">
        <fgColor rgb="FF092E5F"/>
        <bgColor theme="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092E5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164" fontId="0" fillId="3" borderId="0" xfId="1" applyFont="1" applyFill="1" applyAlignment="1"/>
    <xf numFmtId="0" fontId="0" fillId="4" borderId="0" xfId="0" applyFill="1"/>
    <xf numFmtId="164" fontId="0" fillId="4" borderId="0" xfId="1" applyFont="1" applyFill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/>
    <xf numFmtId="165" fontId="7" fillId="0" borderId="4" xfId="1" applyNumberFormat="1" applyFont="1" applyFill="1" applyBorder="1"/>
    <xf numFmtId="0" fontId="7" fillId="0" borderId="5" xfId="0" applyFont="1" applyBorder="1"/>
    <xf numFmtId="165" fontId="7" fillId="0" borderId="6" xfId="1" applyNumberFormat="1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4" fontId="8" fillId="2" borderId="0" xfId="0" applyNumberFormat="1" applyFont="1" applyFill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166" fontId="9" fillId="0" borderId="7" xfId="1" applyNumberFormat="1" applyFont="1" applyFill="1" applyBorder="1" applyAlignment="1">
      <alignment horizontal="center" vertical="center"/>
    </xf>
    <xf numFmtId="166" fontId="9" fillId="0" borderId="9" xfId="1" applyNumberFormat="1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/>
    </xf>
    <xf numFmtId="0" fontId="7" fillId="0" borderId="8" xfId="0" applyFont="1" applyBorder="1"/>
    <xf numFmtId="0" fontId="7" fillId="0" borderId="7" xfId="0" applyFont="1" applyBorder="1" applyAlignment="1">
      <alignment horizontal="center"/>
    </xf>
    <xf numFmtId="0" fontId="7" fillId="0" borderId="9" xfId="0" applyFont="1" applyBorder="1"/>
    <xf numFmtId="14" fontId="2" fillId="4" borderId="10" xfId="0" applyNumberFormat="1" applyFont="1" applyFill="1" applyBorder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44" fontId="10" fillId="0" borderId="0" xfId="0" applyNumberFormat="1" applyFont="1"/>
    <xf numFmtId="14" fontId="2" fillId="4" borderId="0" xfId="0" applyNumberFormat="1" applyFont="1" applyFill="1" applyAlignment="1">
      <alignment horizontal="center" vertical="center" wrapText="1"/>
    </xf>
    <xf numFmtId="14" fontId="2" fillId="4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44" fontId="10" fillId="0" borderId="0" xfId="1" applyNumberFormat="1" applyFont="1"/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6" fontId="12" fillId="7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1" fontId="12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8" borderId="0" xfId="0" applyFont="1" applyFill="1" applyAlignment="1">
      <alignment horizontal="center"/>
    </xf>
    <xf numFmtId="1" fontId="13" fillId="8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2" fillId="7" borderId="0" xfId="0" quotePrefix="1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8" borderId="0" xfId="0" applyFont="1" applyFill="1"/>
    <xf numFmtId="0" fontId="2" fillId="0" borderId="0" xfId="0" applyFont="1" applyAlignment="1">
      <alignment horizontal="center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/>
    </xf>
    <xf numFmtId="166" fontId="16" fillId="0" borderId="0" xfId="0" applyNumberFormat="1" applyFont="1" applyAlignment="1">
      <alignment horizontal="right"/>
    </xf>
    <xf numFmtId="166" fontId="16" fillId="0" borderId="0" xfId="0" applyNumberFormat="1" applyFont="1"/>
    <xf numFmtId="0" fontId="17" fillId="0" borderId="0" xfId="0" applyFont="1"/>
  </cellXfs>
  <cellStyles count="3">
    <cellStyle name="Hyperlink" xfId="2" xr:uid="{00000000-000B-0000-0000-000008000000}"/>
    <cellStyle name="Moneda" xfId="1" builtinId="4"/>
    <cellStyle name="Normal" xfId="0" builtinId="0"/>
  </cellStyles>
  <dxfs count="53"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color auto="1"/>
      </font>
      <border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9" formatCode="dd/mm/yyyy"/>
      <fill>
        <patternFill patternType="solid">
          <fgColor indexed="64"/>
          <bgColor rgb="FF061C3B"/>
        </patternFill>
      </fill>
      <alignment horizontal="center" vertical="bottom" textRotation="0" wrapText="0" indent="0" justifyLastLine="0" shrinkToFit="0" readingOrder="0"/>
    </dxf>
    <dxf>
      <font>
        <color theme="0"/>
      </font>
    </dxf>
    <dxf>
      <font>
        <b val="0"/>
        <i val="0"/>
        <color auto="1"/>
      </font>
      <fill>
        <patternFill patternType="solid">
          <fgColor theme="2"/>
          <bgColor theme="2"/>
        </patternFill>
      </fill>
      <border>
        <top style="thick">
          <color auto="1"/>
        </top>
        <bottom style="thick">
          <color auto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rgb="FF041833"/>
          <bgColor rgb="FF041833"/>
        </patternFill>
      </fill>
      <border>
        <bottom style="medium">
          <color theme="1"/>
        </bottom>
      </border>
    </dxf>
    <dxf>
      <font>
        <b val="0"/>
        <i val="0"/>
        <color auto="1"/>
      </font>
      <border>
        <top style="medium">
          <color theme="1"/>
        </top>
        <bottom style="medium">
          <color theme="1"/>
        </bottom>
      </border>
    </dxf>
  </dxfs>
  <tableStyles count="2" defaultTableStyle="Serenatto Café e Bistrô" defaultPivotStyle="PivotStyleLight16">
    <tableStyle name="Serenatto" pivot="0" count="5" xr9:uid="{E8ABCD3D-CC1D-4995-B9AB-9AF6E5F5CB11}">
      <tableStyleElement type="wholeTable" dxfId="17"/>
      <tableStyleElement type="headerRow" dxfId="16"/>
      <tableStyleElement type="firstRowStripe" dxfId="15"/>
      <tableStyleElement type="firstColumnStripe" dxfId="14"/>
      <tableStyleElement type="firstHeaderCell" dxfId="13"/>
    </tableStyle>
    <tableStyle name="Serenatto Café e Bistrô" pivot="0" count="8" xr9:uid="{8893930E-E468-4850-879C-C0078EFF5D52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  <tableStyleElement type="firstRowStripe" dxfId="47"/>
      <tableStyleElement type="firstColumnStripe" dxfId="46"/>
      <tableStyleElement type="firstHeaderCell" dxfId="45"/>
    </tableStyle>
  </tableStyles>
  <colors>
    <mruColors>
      <color rgb="FF041833"/>
      <color rgb="FF072349"/>
      <color rgb="FF061D3C"/>
      <color rgb="FF061C3B"/>
      <color rgb="FF051934"/>
      <color rgb="FF082950"/>
      <color rgb="FF0A305E"/>
      <color rgb="FF0B3362"/>
      <color rgb="FF13447E"/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577983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160167-5E1F-4F35-97E3-6DFB8E39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841145</xdr:colOff>
      <xdr:row>0</xdr:row>
      <xdr:rowOff>663807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D3C774-640D-4DAB-8B88-5E0150A7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1121180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E36A860-7A60-44EE-9F4C-EF6E7D6B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1159280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D47C60B-5677-4095-BD59-FDBAD1F48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2077</xdr:colOff>
      <xdr:row>0</xdr:row>
      <xdr:rowOff>96982</xdr:rowOff>
    </xdr:from>
    <xdr:ext cx="2153518" cy="566825"/>
    <xdr:pic>
      <xdr:nvPicPr>
        <xdr:cNvPr id="2" name="Imagem 2">
          <a:extLst>
            <a:ext uri="{FF2B5EF4-FFF2-40B4-BE49-F238E27FC236}">
              <a16:creationId xmlns:a16="http://schemas.microsoft.com/office/drawing/2014/main" id="{B1F4D7A2-6F09-456C-947D-5D56497CA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677" y="96982"/>
          <a:ext cx="2153518" cy="5668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2077</xdr:colOff>
      <xdr:row>0</xdr:row>
      <xdr:rowOff>96982</xdr:rowOff>
    </xdr:from>
    <xdr:to>
      <xdr:col>3</xdr:col>
      <xdr:colOff>18185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7AD903-D80E-421C-B1C3-0A3F6167B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52" y="96982"/>
          <a:ext cx="2149708" cy="5706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F6394-EF65-45E1-9758-FD9D66AC3231}" name="TB_Producto" displayName="TB_Producto" ref="B4:F32" totalsRowShown="0" headerRowDxfId="44" tableBorderDxfId="43">
  <autoFilter ref="B4:F32" xr:uid="{F0AF6394-EF65-45E1-9758-FD9D66AC3231}"/>
  <tableColumns count="5">
    <tableColumn id="1" xr3:uid="{6073F92B-A668-43CA-ACC7-070F6E4D94A5}" name="Producto" dataDxfId="42"/>
    <tableColumn id="2" xr3:uid="{0BE8200A-8342-4F01-899C-AAF566F194C5}" name="Unidad de Medida" dataDxfId="41"/>
    <tableColumn id="3" xr3:uid="{740F0444-A968-43F4-92B2-4E79007E1985}" name="Stock Mínimo" dataDxfId="40"/>
    <tableColumn id="4" xr3:uid="{9AA501E3-3C18-41ED-AE83-A9E3EF1EE871}" name="Costo Unitario" dataDxfId="39"/>
    <tableColumn id="5" xr3:uid="{0C8A8622-7DA0-492F-AB4F-AEC070DDC00F}" name="Precio Unitario" dataDxfId="38"/>
  </tableColumns>
  <tableStyleInfo name="Serenatto Café e Bistrô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0647B-4E8D-4A36-85A4-0A8755F2B8A4}" name="TB_Proveedor" displayName="TB_Proveedor" ref="B5:E9" totalsRowShown="0" headerRowDxfId="37" tableBorderDxfId="36">
  <autoFilter ref="B5:E9" xr:uid="{CD00647B-4E8D-4A36-85A4-0A8755F2B8A4}"/>
  <tableColumns count="4">
    <tableColumn id="1" xr3:uid="{63B42362-8DB3-4714-BBC4-BBE73EAFEF47}" name="Empresa" dataDxfId="35"/>
    <tableColumn id="2" xr3:uid="{87ACEE19-99E4-4548-BF5A-98FFF08E81F2}" name="Teléfono" dataDxfId="34"/>
    <tableColumn id="3" xr3:uid="{FB62AD26-160C-4198-AA1D-C631BC434381}" name="Responsable" dataDxfId="33"/>
    <tableColumn id="4" xr3:uid="{0F91F07D-F0A7-4037-BC97-2040641DBE35}" name="E-mail" dataDxfId="32" dataCellStyle="Moneda"/>
  </tableColumns>
  <tableStyleInfo name="Serenatto Café e Bistrô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4F5BB-DA35-4A31-99F4-C2322915B9C4}" name="TB_Entradas" displayName="TB_Entradas" ref="B5:G31" totalsRowShown="0" headerRowDxfId="31" tableBorderDxfId="30">
  <autoFilter ref="B5:G31" xr:uid="{BF84F5BB-DA35-4A31-99F4-C2322915B9C4}"/>
  <tableColumns count="6">
    <tableColumn id="1" xr3:uid="{EC79F83A-7EF9-42F5-AAE8-1FD41239C9A4}" name="Fecha" dataDxfId="29"/>
    <tableColumn id="2" xr3:uid="{AED7AD57-B669-41CA-9892-80914837C295}" name="Producto" dataDxfId="28"/>
    <tableColumn id="3" xr3:uid="{5A77D640-5829-4F36-BFCC-81A04393316F}" name="Proveedor" dataDxfId="27"/>
    <tableColumn id="4" xr3:uid="{A720A641-1DB7-4DED-86E5-7FA5D65D4505}" name="Cantidad Comprada" dataDxfId="26" dataCellStyle="Moneda"/>
    <tableColumn id="5" xr3:uid="{C5ECE10D-4F4D-4DCE-AEB9-D9ED55084ED5}" name="Costo Unitario" dataDxfId="25">
      <calculatedColumnFormula>_xlfn.XLOOKUP(TB_Entradas[[#This Row],[Producto]],TB_Producto[Producto],TB_Producto[Costo Unitario],"Producto Incorrecto")</calculatedColumnFormula>
    </tableColumn>
    <tableColumn id="6" xr3:uid="{8AE61831-2119-4B18-BEA6-8D31FC81A16F}" name="Valor de Compra" dataDxfId="24">
      <calculatedColumnFormula>IFERROR(TB_Entradas[[#This Row],[Cantidad Comprada]]*TB_Entradas[[#This Row],[Costo Unitario]],"Producto Incorrecto")</calculatedColumnFormula>
    </tableColumn>
  </tableColumns>
  <tableStyleInfo name="Serenatto Café e Bistrô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9F28D-17B5-4E77-B23B-462E3325059C}" name="TB_Salidas" displayName="TB_Salidas" ref="B4:F32" totalsRowShown="0" tableBorderDxfId="23">
  <autoFilter ref="B4:F32" xr:uid="{76A9F28D-17B5-4E77-B23B-462E3325059C}"/>
  <tableColumns count="5">
    <tableColumn id="1" xr3:uid="{41575399-A8EF-40F1-BD88-61B9CAA00E9C}" name="Fecha" dataDxfId="22"/>
    <tableColumn id="2" xr3:uid="{52C1A91D-EC67-4D5C-815B-A71D2A3A8E6F}" name="Producto" dataDxfId="21"/>
    <tableColumn id="3" xr3:uid="{07A43350-026D-4360-B1FC-A9DC8966664A}" name="Cantidad Vendida" dataDxfId="20"/>
    <tableColumn id="4" xr3:uid="{1C5FBD4D-DA7F-4178-986E-268D78D80121}" name="Precio Unitario" dataDxfId="19" dataCellStyle="Moneda">
      <calculatedColumnFormula>_xlfn.XLOOKUP(TB_Salidas[[#This Row],[Producto]],TB_Producto[Producto],TB_Producto[Precio Unitario],"Producto Incorrecto")</calculatedColumnFormula>
    </tableColumn>
    <tableColumn id="5" xr3:uid="{DC226063-043D-47D6-A2E4-247310EB7F17}" name="Valor de Venta" dataDxfId="18">
      <calculatedColumnFormula>TB_Salidas[[#This Row],[Cantidad Vendida]]*TB_Salidas[[#This Row],[Precio Unitario]]</calculatedColumnFormula>
    </tableColumn>
  </tableColumns>
  <tableStyleInfo name="Serenatto Café e Bistrô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D4D2D3-5023-4F83-8F75-FB645D56E0A6}" name="TB_ControlStock" displayName="TB_ControlStock" ref="B5:J17" totalsRowShown="0" headerRowDxfId="12" dataDxfId="11">
  <autoFilter ref="B5:J17" xr:uid="{347EF29C-00D0-4030-B676-536CD20FE6BA}"/>
  <tableColumns count="9">
    <tableColumn id="1" xr3:uid="{1D8562F4-40E3-4A78-AAD9-E8203B460A5E}" name="Producto" dataDxfId="10"/>
    <tableColumn id="2" xr3:uid="{DD3DE186-85AA-45F0-80B7-2E03D9D22C46}" name="Entradas" dataDxfId="3">
      <calculatedColumnFormula>SUMIF(TB_Entradas[Producto],TB_ControlStock[[#This Row],[Producto]],TB_Entradas[Cantidad Comprada])</calculatedColumnFormula>
    </tableColumn>
    <tableColumn id="3" xr3:uid="{1D267570-2FAE-499A-955C-05BD9C94E4C3}" name="Salidas" dataDxfId="4">
      <calculatedColumnFormula>SUMIF(TB_Salidas[Producto],TB_ControlStock[[#This Row],[Producto]],TB_Salidas[Cantidad Vendida])</calculatedColumnFormula>
    </tableColumn>
    <tableColumn id="4" xr3:uid="{1F0392C7-B2DF-4E1D-A4AE-F7E279865371}" name="Cantidad en Stock" dataDxfId="2">
      <calculatedColumnFormula>TB_ControlStock[[#This Row],[Entradas]]-TB_ControlStock[[#This Row],[Salidas]]</calculatedColumnFormula>
    </tableColumn>
    <tableColumn id="5" xr3:uid="{BFDF0550-4859-44A7-AF6A-35DB54694A3A}" name="Stock Mínimo" dataDxfId="1">
      <calculatedColumnFormula>_xlfn.XLOOKUP(TB_ControlStock[[#This Row],[Producto]],TB_Producto[Producto],TB_Producto[Stock Mínimo],"No Encontrado")</calculatedColumnFormula>
    </tableColumn>
    <tableColumn id="6" xr3:uid="{715D1656-4233-4649-9966-DA50FA168D40}" name="Status de Stock" dataDxfId="0">
      <calculatedColumnFormula array="1">_xlfn.IFS(TB_ControlStock[[#This Row],[Cantidad en Stock]]&gt;TB_ControlStock[[#This Row],[Stock Mínimo]],"Stock OK",TB_ControlStock[[#This Row],[Cantidad en Stock]]=0,"Stock Agotado",TRUE,"Stock Bajo")</calculatedColumnFormula>
    </tableColumn>
    <tableColumn id="7" xr3:uid="{AED856F1-21FB-4991-8DD3-D2D20757D1E0}" name="Valor de Venta" dataDxfId="9"/>
    <tableColumn id="8" xr3:uid="{878575E6-DF13-46A9-BBC9-B0ED8177B234}" name="Costo Total" dataDxfId="8"/>
    <tableColumn id="9" xr3:uid="{CEEE58FF-C558-4EA8-853E-D483134C7E51}" name="Ganancias" dataDxfId="7"/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G32"/>
  <sheetViews>
    <sheetView showGridLines="0" topLeftCell="A21" zoomScale="140" zoomScaleNormal="140" workbookViewId="0">
      <selection activeCell="B32" sqref="B32"/>
    </sheetView>
  </sheetViews>
  <sheetFormatPr baseColWidth="10" defaultColWidth="9.140625" defaultRowHeight="15" x14ac:dyDescent="0.25"/>
  <cols>
    <col min="1" max="1" width="5.28515625" customWidth="1"/>
    <col min="2" max="2" width="23.85546875" customWidth="1"/>
    <col min="3" max="3" width="22.5703125" bestFit="1" customWidth="1"/>
    <col min="4" max="4" width="19.7109375" bestFit="1" customWidth="1"/>
    <col min="5" max="5" width="18.140625" customWidth="1"/>
    <col min="6" max="6" width="18.5703125" style="1" bestFit="1" customWidth="1"/>
  </cols>
  <sheetData>
    <row r="1" spans="2:7" s="5" customFormat="1" ht="60" customHeight="1" x14ac:dyDescent="0.25">
      <c r="E1" s="6" t="s">
        <v>33</v>
      </c>
      <c r="F1" s="7"/>
    </row>
    <row r="2" spans="2:7" s="8" customFormat="1" ht="6" customHeight="1" x14ac:dyDescent="0.25">
      <c r="F2" s="9"/>
    </row>
    <row r="4" spans="2:7" ht="18" customHeight="1" thickBot="1" x14ac:dyDescent="0.3">
      <c r="B4" s="26" t="s">
        <v>2</v>
      </c>
      <c r="C4" s="26" t="s">
        <v>34</v>
      </c>
      <c r="D4" s="26" t="s">
        <v>35</v>
      </c>
      <c r="E4" s="26" t="s">
        <v>36</v>
      </c>
      <c r="F4" s="26" t="s">
        <v>37</v>
      </c>
    </row>
    <row r="5" spans="2:7" ht="18" customHeight="1" x14ac:dyDescent="0.25">
      <c r="B5" s="16" t="s">
        <v>5</v>
      </c>
      <c r="C5" s="17" t="s">
        <v>6</v>
      </c>
      <c r="D5" s="18">
        <v>20</v>
      </c>
      <c r="E5" s="19">
        <v>3</v>
      </c>
      <c r="F5" s="20">
        <v>5</v>
      </c>
      <c r="G5" s="3"/>
    </row>
    <row r="6" spans="2:7" ht="18" customHeight="1" x14ac:dyDescent="0.25">
      <c r="B6" s="21" t="s">
        <v>19</v>
      </c>
      <c r="C6" s="22" t="s">
        <v>6</v>
      </c>
      <c r="D6" s="23">
        <v>20</v>
      </c>
      <c r="E6" s="24">
        <v>1.5</v>
      </c>
      <c r="F6" s="25">
        <v>3</v>
      </c>
    </row>
    <row r="7" spans="2:7" ht="18" customHeight="1" x14ac:dyDescent="0.25">
      <c r="B7" s="21" t="s">
        <v>20</v>
      </c>
      <c r="C7" s="22" t="s">
        <v>21</v>
      </c>
      <c r="D7" s="23">
        <v>10</v>
      </c>
      <c r="E7" s="24">
        <v>1.5</v>
      </c>
      <c r="F7" s="25">
        <v>3.5</v>
      </c>
    </row>
    <row r="8" spans="2:7" ht="18" customHeight="1" x14ac:dyDescent="0.25">
      <c r="B8" s="21" t="s">
        <v>22</v>
      </c>
      <c r="C8" s="22" t="s">
        <v>6</v>
      </c>
      <c r="D8" s="23">
        <v>10</v>
      </c>
      <c r="E8" s="24">
        <v>2</v>
      </c>
      <c r="F8" s="25">
        <v>4.75</v>
      </c>
    </row>
    <row r="9" spans="2:7" ht="18" customHeight="1" x14ac:dyDescent="0.25">
      <c r="B9" s="21" t="s">
        <v>23</v>
      </c>
      <c r="C9" s="22" t="s">
        <v>21</v>
      </c>
      <c r="D9" s="23">
        <v>20</v>
      </c>
      <c r="E9" s="24">
        <v>1.5</v>
      </c>
      <c r="F9" s="25">
        <v>2.25</v>
      </c>
    </row>
    <row r="10" spans="2:7" ht="18" customHeight="1" x14ac:dyDescent="0.25">
      <c r="B10" s="21" t="s">
        <v>24</v>
      </c>
      <c r="C10" s="22" t="s">
        <v>6</v>
      </c>
      <c r="D10" s="23">
        <v>10</v>
      </c>
      <c r="E10" s="24">
        <v>1.5</v>
      </c>
      <c r="F10" s="25">
        <v>2.25</v>
      </c>
    </row>
    <row r="11" spans="2:7" ht="18" customHeight="1" x14ac:dyDescent="0.25">
      <c r="B11" s="21" t="s">
        <v>38</v>
      </c>
      <c r="C11" s="22" t="s">
        <v>6</v>
      </c>
      <c r="D11" s="23">
        <v>10</v>
      </c>
      <c r="E11" s="24">
        <v>2</v>
      </c>
      <c r="F11" s="25">
        <v>4.5</v>
      </c>
    </row>
    <row r="12" spans="2:7" ht="18" customHeight="1" x14ac:dyDescent="0.25">
      <c r="B12" s="21" t="s">
        <v>7</v>
      </c>
      <c r="C12" s="22" t="s">
        <v>6</v>
      </c>
      <c r="D12" s="23">
        <v>10</v>
      </c>
      <c r="E12" s="24">
        <v>4.5</v>
      </c>
      <c r="F12" s="25">
        <v>7</v>
      </c>
    </row>
    <row r="13" spans="2:7" ht="18" customHeight="1" x14ac:dyDescent="0.25">
      <c r="B13" s="21" t="s">
        <v>8</v>
      </c>
      <c r="C13" s="22" t="s">
        <v>9</v>
      </c>
      <c r="D13" s="23">
        <v>25</v>
      </c>
      <c r="E13" s="24">
        <v>1</v>
      </c>
      <c r="F13" s="25">
        <v>2.5</v>
      </c>
    </row>
    <row r="14" spans="2:7" ht="18" customHeight="1" x14ac:dyDescent="0.25">
      <c r="B14" s="21" t="s">
        <v>17</v>
      </c>
      <c r="C14" s="22" t="s">
        <v>9</v>
      </c>
      <c r="D14" s="23">
        <v>25</v>
      </c>
      <c r="E14" s="24">
        <v>1</v>
      </c>
      <c r="F14" s="25">
        <v>2.5</v>
      </c>
    </row>
    <row r="15" spans="2:7" ht="18" customHeight="1" x14ac:dyDescent="0.25">
      <c r="B15" s="21" t="s">
        <v>18</v>
      </c>
      <c r="C15" s="22" t="s">
        <v>6</v>
      </c>
      <c r="D15" s="23">
        <v>10</v>
      </c>
      <c r="E15" s="24">
        <v>4.5</v>
      </c>
      <c r="F15" s="25">
        <v>7</v>
      </c>
    </row>
    <row r="16" spans="2:7" ht="18" customHeight="1" x14ac:dyDescent="0.25">
      <c r="B16" s="21" t="s">
        <v>10</v>
      </c>
      <c r="C16" s="22" t="s">
        <v>6</v>
      </c>
      <c r="D16" s="23">
        <v>10</v>
      </c>
      <c r="E16" s="24">
        <v>3.5</v>
      </c>
      <c r="F16" s="25">
        <v>6.5</v>
      </c>
    </row>
    <row r="17" spans="2:6" ht="18" customHeight="1" x14ac:dyDescent="0.25">
      <c r="B17" s="21" t="s">
        <v>11</v>
      </c>
      <c r="C17" s="22" t="s">
        <v>6</v>
      </c>
      <c r="D17" s="23">
        <v>2</v>
      </c>
      <c r="E17" s="24">
        <v>4.5</v>
      </c>
      <c r="F17" s="25">
        <v>6</v>
      </c>
    </row>
    <row r="18" spans="2:6" ht="18" customHeight="1" x14ac:dyDescent="0.25">
      <c r="B18" s="21" t="s">
        <v>12</v>
      </c>
      <c r="C18" s="22" t="s">
        <v>9</v>
      </c>
      <c r="D18" s="23">
        <v>30</v>
      </c>
      <c r="E18" s="24">
        <v>1.25</v>
      </c>
      <c r="F18" s="25">
        <v>2.75</v>
      </c>
    </row>
    <row r="19" spans="2:6" ht="18" customHeight="1" x14ac:dyDescent="0.25">
      <c r="B19" s="21" t="s">
        <v>39</v>
      </c>
      <c r="C19" s="22" t="s">
        <v>6</v>
      </c>
      <c r="D19" s="23">
        <v>2</v>
      </c>
      <c r="E19" s="24">
        <v>6</v>
      </c>
      <c r="F19" s="25">
        <v>8.5</v>
      </c>
    </row>
    <row r="20" spans="2:6" ht="18" customHeight="1" x14ac:dyDescent="0.25">
      <c r="B20" s="21" t="s">
        <v>32</v>
      </c>
      <c r="C20" s="22" t="s">
        <v>9</v>
      </c>
      <c r="D20" s="23">
        <v>15</v>
      </c>
      <c r="E20" s="24">
        <v>2.25</v>
      </c>
      <c r="F20" s="25">
        <v>3</v>
      </c>
    </row>
    <row r="21" spans="2:6" ht="18" customHeight="1" x14ac:dyDescent="0.25">
      <c r="B21" s="21" t="s">
        <v>26</v>
      </c>
      <c r="C21" s="22" t="s">
        <v>9</v>
      </c>
      <c r="D21" s="23">
        <v>50</v>
      </c>
      <c r="E21" s="24">
        <v>1.5</v>
      </c>
      <c r="F21" s="25">
        <v>3</v>
      </c>
    </row>
    <row r="22" spans="2:6" ht="18" customHeight="1" x14ac:dyDescent="0.25">
      <c r="B22" s="21" t="s">
        <v>31</v>
      </c>
      <c r="C22" s="22" t="s">
        <v>9</v>
      </c>
      <c r="D22" s="23">
        <v>15</v>
      </c>
      <c r="E22" s="24">
        <v>2.5</v>
      </c>
      <c r="F22" s="25">
        <v>5</v>
      </c>
    </row>
    <row r="23" spans="2:6" ht="18" customHeight="1" x14ac:dyDescent="0.25">
      <c r="B23" s="21" t="s">
        <v>25</v>
      </c>
      <c r="C23" s="22" t="s">
        <v>21</v>
      </c>
      <c r="D23" s="23">
        <v>15</v>
      </c>
      <c r="E23" s="24">
        <v>4</v>
      </c>
      <c r="F23" s="25">
        <v>7</v>
      </c>
    </row>
    <row r="24" spans="2:6" ht="18" customHeight="1" x14ac:dyDescent="0.25">
      <c r="B24" s="21" t="s">
        <v>66</v>
      </c>
      <c r="C24" s="22" t="s">
        <v>21</v>
      </c>
      <c r="D24" s="23">
        <v>15</v>
      </c>
      <c r="E24" s="24">
        <v>4</v>
      </c>
      <c r="F24" s="25">
        <v>7</v>
      </c>
    </row>
    <row r="25" spans="2:6" ht="18" customHeight="1" x14ac:dyDescent="0.25">
      <c r="B25" s="21" t="s">
        <v>28</v>
      </c>
      <c r="C25" s="22" t="s">
        <v>9</v>
      </c>
      <c r="D25" s="23">
        <v>50</v>
      </c>
      <c r="E25" s="24">
        <v>0.25</v>
      </c>
      <c r="F25" s="25">
        <v>0.75</v>
      </c>
    </row>
    <row r="26" spans="2:6" ht="18" customHeight="1" x14ac:dyDescent="0.25">
      <c r="B26" s="21" t="s">
        <v>29</v>
      </c>
      <c r="C26" s="22" t="s">
        <v>30</v>
      </c>
      <c r="D26" s="23">
        <v>20</v>
      </c>
      <c r="E26" s="24">
        <v>1.25</v>
      </c>
      <c r="F26" s="25">
        <v>2.25</v>
      </c>
    </row>
    <row r="27" spans="2:6" ht="18" customHeight="1" x14ac:dyDescent="0.25">
      <c r="B27" s="21" t="s">
        <v>13</v>
      </c>
      <c r="C27" s="22" t="s">
        <v>9</v>
      </c>
      <c r="D27" s="23">
        <v>15</v>
      </c>
      <c r="E27" s="24">
        <v>1.85</v>
      </c>
      <c r="F27" s="25">
        <v>3.75</v>
      </c>
    </row>
    <row r="28" spans="2:6" ht="18" customHeight="1" x14ac:dyDescent="0.25">
      <c r="B28" s="21" t="s">
        <v>14</v>
      </c>
      <c r="C28" s="22" t="s">
        <v>9</v>
      </c>
      <c r="D28" s="23">
        <v>15</v>
      </c>
      <c r="E28" s="24">
        <v>2.2999999999999998</v>
      </c>
      <c r="F28" s="25">
        <v>5</v>
      </c>
    </row>
    <row r="29" spans="2:6" ht="18" customHeight="1" x14ac:dyDescent="0.25">
      <c r="B29" s="21" t="s">
        <v>15</v>
      </c>
      <c r="C29" s="22" t="s">
        <v>9</v>
      </c>
      <c r="D29" s="23">
        <v>20</v>
      </c>
      <c r="E29" s="24">
        <v>1.75</v>
      </c>
      <c r="F29" s="25">
        <v>3.5</v>
      </c>
    </row>
    <row r="30" spans="2:6" ht="18" customHeight="1" x14ac:dyDescent="0.25">
      <c r="B30" s="21" t="s">
        <v>16</v>
      </c>
      <c r="C30" s="22" t="s">
        <v>9</v>
      </c>
      <c r="D30" s="23">
        <v>10</v>
      </c>
      <c r="E30" s="24">
        <v>1.5</v>
      </c>
      <c r="F30" s="25">
        <v>3</v>
      </c>
    </row>
    <row r="31" spans="2:6" x14ac:dyDescent="0.25">
      <c r="B31" s="21" t="s">
        <v>27</v>
      </c>
      <c r="C31" s="22" t="s">
        <v>9</v>
      </c>
      <c r="D31" s="23">
        <v>30</v>
      </c>
      <c r="E31" s="24">
        <v>0.5</v>
      </c>
      <c r="F31" s="25">
        <v>1</v>
      </c>
    </row>
    <row r="32" spans="2:6" x14ac:dyDescent="0.25">
      <c r="B32" s="27" t="s">
        <v>40</v>
      </c>
      <c r="C32" s="28" t="s">
        <v>21</v>
      </c>
      <c r="D32" s="28">
        <v>10</v>
      </c>
      <c r="E32" s="29">
        <v>0.1</v>
      </c>
      <c r="F32" s="30">
        <v>0.75</v>
      </c>
    </row>
  </sheetData>
  <dataValidations count="1">
    <dataValidation type="custom" allowBlank="1" showInputMessage="1" showErrorMessage="1" errorTitle="Duplicado" error="No se puede insertar dos valores iguales" sqref="B5:B32" xr:uid="{3C21FE9D-DCDF-4626-B066-16B5392FC434}">
      <formula1>COUNTIF(Lista_Productos,B5)&lt;=1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40" zoomScaleNormal="140" workbookViewId="0">
      <selection activeCell="B10" sqref="B10"/>
    </sheetView>
  </sheetViews>
  <sheetFormatPr baseColWidth="10" defaultColWidth="9.140625" defaultRowHeight="15" x14ac:dyDescent="0.25"/>
  <cols>
    <col min="1" max="1" width="5.28515625" customWidth="1"/>
    <col min="2" max="2" width="19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5" customFormat="1" ht="60" customHeight="1" x14ac:dyDescent="0.25">
      <c r="E1" s="6" t="s">
        <v>41</v>
      </c>
      <c r="F1" s="7"/>
    </row>
    <row r="2" spans="2:8" s="8" customFormat="1" ht="6" customHeight="1" x14ac:dyDescent="0.25">
      <c r="F2" s="9"/>
    </row>
    <row r="5" spans="2:8" ht="15.75" thickBot="1" x14ac:dyDescent="0.3">
      <c r="B5" s="31" t="s">
        <v>42</v>
      </c>
      <c r="C5" s="31" t="s">
        <v>43</v>
      </c>
      <c r="D5" s="31" t="s">
        <v>44</v>
      </c>
      <c r="E5" s="31" t="s">
        <v>45</v>
      </c>
    </row>
    <row r="6" spans="2:8" x14ac:dyDescent="0.25">
      <c r="B6" s="12" t="s">
        <v>0</v>
      </c>
      <c r="C6" s="11" t="s">
        <v>46</v>
      </c>
      <c r="D6" s="11" t="s">
        <v>47</v>
      </c>
      <c r="E6" s="13" t="s">
        <v>48</v>
      </c>
    </row>
    <row r="7" spans="2:8" x14ac:dyDescent="0.25">
      <c r="B7" s="14" t="s">
        <v>1</v>
      </c>
      <c r="C7" s="10" t="s">
        <v>49</v>
      </c>
      <c r="D7" s="10" t="s">
        <v>50</v>
      </c>
      <c r="E7" s="15" t="s">
        <v>51</v>
      </c>
    </row>
    <row r="8" spans="2:8" x14ac:dyDescent="0.25">
      <c r="B8" s="14" t="s">
        <v>52</v>
      </c>
      <c r="C8" s="10" t="s">
        <v>53</v>
      </c>
      <c r="D8" s="10" t="s">
        <v>54</v>
      </c>
      <c r="E8" s="15" t="s">
        <v>55</v>
      </c>
      <c r="H8" t="s">
        <v>56</v>
      </c>
    </row>
    <row r="9" spans="2:8" x14ac:dyDescent="0.25">
      <c r="B9" s="32" t="s">
        <v>4</v>
      </c>
      <c r="C9" s="33" t="s">
        <v>57</v>
      </c>
      <c r="D9" s="33" t="s">
        <v>58</v>
      </c>
      <c r="E9" s="34" t="s">
        <v>59</v>
      </c>
    </row>
  </sheetData>
  <dataValidations count="1">
    <dataValidation type="custom" allowBlank="1" showInputMessage="1" showErrorMessage="1" sqref="B6:B9" xr:uid="{D826B211-7656-4B3E-9990-D109049AEF27}">
      <formula1>COUNTIF(Lista_Proveedores,B6)&lt;=1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</hyperlinks>
  <pageMargins left="0.511811024" right="0.511811024" top="0.78740157499999996" bottom="0.78740157499999996" header="0.31496062000000002" footer="0.31496062000000002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topLeftCell="A13" zoomScaleNormal="100" workbookViewId="0">
      <selection activeCell="G6" sqref="G6"/>
    </sheetView>
  </sheetViews>
  <sheetFormatPr baseColWidth="10" defaultColWidth="9.140625" defaultRowHeight="15" x14ac:dyDescent="0.25"/>
  <cols>
    <col min="1" max="1" width="5.28515625" customWidth="1"/>
    <col min="2" max="2" width="15.85546875" style="2" customWidth="1"/>
    <col min="3" max="3" width="16.85546875" style="2" bestFit="1" customWidth="1"/>
    <col min="4" max="4" width="20.5703125" customWidth="1"/>
    <col min="5" max="5" width="21.140625" style="2" customWidth="1"/>
    <col min="6" max="6" width="23.85546875" customWidth="1"/>
    <col min="7" max="7" width="21.140625" customWidth="1"/>
  </cols>
  <sheetData>
    <row r="1" spans="2:7" s="5" customFormat="1" ht="60" customHeight="1" x14ac:dyDescent="0.25">
      <c r="E1" s="6" t="s">
        <v>60</v>
      </c>
      <c r="F1" s="7"/>
    </row>
    <row r="2" spans="2:7" s="8" customFormat="1" ht="6" customHeight="1" x14ac:dyDescent="0.25">
      <c r="F2" s="9"/>
    </row>
    <row r="4" spans="2:7" x14ac:dyDescent="0.25">
      <c r="B4"/>
    </row>
    <row r="5" spans="2:7" s="4" customFormat="1" x14ac:dyDescent="0.25">
      <c r="B5" s="31" t="s">
        <v>61</v>
      </c>
      <c r="C5" s="31" t="s">
        <v>2</v>
      </c>
      <c r="D5" s="31" t="s">
        <v>3</v>
      </c>
      <c r="E5" s="31" t="s">
        <v>62</v>
      </c>
      <c r="F5" s="31" t="s">
        <v>36</v>
      </c>
      <c r="G5" s="31" t="s">
        <v>67</v>
      </c>
    </row>
    <row r="6" spans="2:7" ht="18" x14ac:dyDescent="0.35">
      <c r="B6" s="36">
        <v>44566</v>
      </c>
      <c r="C6" s="37" t="s">
        <v>5</v>
      </c>
      <c r="D6" s="38" t="s">
        <v>0</v>
      </c>
      <c r="E6" s="39">
        <v>275</v>
      </c>
      <c r="F6" s="40">
        <f>_xlfn.XLOOKUP(TB_Entradas[[#This Row],[Producto]],TB_Producto[Producto],TB_Producto[Costo Unitario],"Producto Incorrecto")</f>
        <v>3</v>
      </c>
      <c r="G6" s="40">
        <f>IFERROR(TB_Entradas[[#This Row],[Cantidad Comprada]]*TB_Entradas[[#This Row],[Costo Unitario]],"Producto Incorrecto")</f>
        <v>825</v>
      </c>
    </row>
    <row r="7" spans="2:7" ht="18" x14ac:dyDescent="0.35">
      <c r="B7" s="36">
        <v>44566</v>
      </c>
      <c r="C7" s="37" t="s">
        <v>20</v>
      </c>
      <c r="D7" s="38" t="s">
        <v>4</v>
      </c>
      <c r="E7" s="39">
        <v>510</v>
      </c>
      <c r="F7" s="40">
        <f>_xlfn.XLOOKUP(TB_Entradas[[#This Row],[Producto]],TB_Producto[Producto],TB_Producto[Costo Unitario],"Producto Incorrecto")</f>
        <v>1.5</v>
      </c>
      <c r="G7" s="40">
        <f>IFERROR(TB_Entradas[[#This Row],[Cantidad Comprada]]*TB_Entradas[[#This Row],[Costo Unitario]],"Producto Incorrecto")</f>
        <v>765</v>
      </c>
    </row>
    <row r="8" spans="2:7" ht="18" x14ac:dyDescent="0.35">
      <c r="B8" s="36">
        <v>44593</v>
      </c>
      <c r="C8" s="37" t="s">
        <v>22</v>
      </c>
      <c r="D8" s="38" t="s">
        <v>4</v>
      </c>
      <c r="E8" s="39">
        <v>550</v>
      </c>
      <c r="F8" s="40">
        <f>_xlfn.XLOOKUP(TB_Entradas[[#This Row],[Producto]],TB_Producto[Producto],TB_Producto[Costo Unitario],"Producto Incorrecto")</f>
        <v>2</v>
      </c>
      <c r="G8" s="40">
        <f>IFERROR(TB_Entradas[[#This Row],[Cantidad Comprada]]*TB_Entradas[[#This Row],[Costo Unitario]],"Producto Incorrecto")</f>
        <v>1100</v>
      </c>
    </row>
    <row r="9" spans="2:7" ht="18" x14ac:dyDescent="0.35">
      <c r="B9" s="36">
        <v>44594</v>
      </c>
      <c r="C9" s="37" t="s">
        <v>40</v>
      </c>
      <c r="D9" s="38" t="s">
        <v>0</v>
      </c>
      <c r="E9" s="39">
        <v>300</v>
      </c>
      <c r="F9" s="40">
        <f>_xlfn.XLOOKUP(TB_Entradas[[#This Row],[Producto]],TB_Producto[Producto],TB_Producto[Costo Unitario],"Producto Incorrecto")</f>
        <v>0.1</v>
      </c>
      <c r="G9" s="40">
        <f>IFERROR(TB_Entradas[[#This Row],[Cantidad Comprada]]*TB_Entradas[[#This Row],[Costo Unitario]],"Producto Incorrecto")</f>
        <v>30</v>
      </c>
    </row>
    <row r="10" spans="2:7" ht="18" x14ac:dyDescent="0.35">
      <c r="B10" s="36">
        <v>44598</v>
      </c>
      <c r="C10" s="37" t="s">
        <v>5</v>
      </c>
      <c r="D10" s="38" t="s">
        <v>0</v>
      </c>
      <c r="E10" s="39">
        <v>150</v>
      </c>
      <c r="F10" s="40">
        <f>_xlfn.XLOOKUP(TB_Entradas[[#This Row],[Producto]],TB_Producto[Producto],TB_Producto[Costo Unitario],"Producto Incorrecto")</f>
        <v>3</v>
      </c>
      <c r="G10" s="40">
        <f>IFERROR(TB_Entradas[[#This Row],[Cantidad Comprada]]*TB_Entradas[[#This Row],[Costo Unitario]],"Producto Incorrecto")</f>
        <v>450</v>
      </c>
    </row>
    <row r="11" spans="2:7" ht="18" x14ac:dyDescent="0.35">
      <c r="B11" s="36">
        <v>44625</v>
      </c>
      <c r="C11" s="37" t="s">
        <v>27</v>
      </c>
      <c r="D11" s="38" t="s">
        <v>52</v>
      </c>
      <c r="E11" s="39">
        <v>365</v>
      </c>
      <c r="F11" s="40">
        <f>_xlfn.XLOOKUP(TB_Entradas[[#This Row],[Producto]],TB_Producto[Producto],TB_Producto[Costo Unitario],"Producto Incorrecto")</f>
        <v>0.5</v>
      </c>
      <c r="G11" s="40">
        <f>IFERROR(TB_Entradas[[#This Row],[Cantidad Comprada]]*TB_Entradas[[#This Row],[Costo Unitario]],"Producto Incorrecto")</f>
        <v>182.5</v>
      </c>
    </row>
    <row r="12" spans="2:7" ht="18" x14ac:dyDescent="0.35">
      <c r="B12" s="36">
        <v>44630</v>
      </c>
      <c r="C12" s="37" t="s">
        <v>10</v>
      </c>
      <c r="D12" s="38" t="s">
        <v>0</v>
      </c>
      <c r="E12" s="39">
        <v>200</v>
      </c>
      <c r="F12" s="40">
        <f>_xlfn.XLOOKUP(TB_Entradas[[#This Row],[Producto]],TB_Producto[Producto],TB_Producto[Costo Unitario],"Producto Incorrecto")</f>
        <v>3.5</v>
      </c>
      <c r="G12" s="40">
        <f>IFERROR(TB_Entradas[[#This Row],[Cantidad Comprada]]*TB_Entradas[[#This Row],[Costo Unitario]],"Producto Incorrecto")</f>
        <v>700</v>
      </c>
    </row>
    <row r="13" spans="2:7" ht="18" x14ac:dyDescent="0.35">
      <c r="B13" s="36">
        <v>44635</v>
      </c>
      <c r="C13" s="37" t="s">
        <v>5</v>
      </c>
      <c r="D13" s="38" t="s">
        <v>0</v>
      </c>
      <c r="E13" s="39">
        <v>150</v>
      </c>
      <c r="F13" s="40">
        <f>_xlfn.XLOOKUP(TB_Entradas[[#This Row],[Producto]],TB_Producto[Producto],TB_Producto[Costo Unitario],"Producto Incorrecto")</f>
        <v>3</v>
      </c>
      <c r="G13" s="40">
        <f>IFERROR(TB_Entradas[[#This Row],[Cantidad Comprada]]*TB_Entradas[[#This Row],[Costo Unitario]],"Producto Incorrecto")</f>
        <v>450</v>
      </c>
    </row>
    <row r="14" spans="2:7" ht="18" x14ac:dyDescent="0.35">
      <c r="B14" s="36">
        <v>44655</v>
      </c>
      <c r="C14" s="37" t="s">
        <v>29</v>
      </c>
      <c r="D14" s="38" t="s">
        <v>52</v>
      </c>
      <c r="E14" s="39">
        <v>50</v>
      </c>
      <c r="F14" s="40">
        <f>_xlfn.XLOOKUP(TB_Entradas[[#This Row],[Producto]],TB_Producto[Producto],TB_Producto[Costo Unitario],"Producto Incorrecto")</f>
        <v>1.25</v>
      </c>
      <c r="G14" s="40">
        <f>IFERROR(TB_Entradas[[#This Row],[Cantidad Comprada]]*TB_Entradas[[#This Row],[Costo Unitario]],"Producto Incorrecto")</f>
        <v>62.5</v>
      </c>
    </row>
    <row r="15" spans="2:7" ht="18" x14ac:dyDescent="0.35">
      <c r="B15" s="36">
        <v>44661</v>
      </c>
      <c r="C15" s="37" t="s">
        <v>5</v>
      </c>
      <c r="D15" s="38" t="s">
        <v>0</v>
      </c>
      <c r="E15" s="39">
        <v>700</v>
      </c>
      <c r="F15" s="40">
        <f>_xlfn.XLOOKUP(TB_Entradas[[#This Row],[Producto]],TB_Producto[Producto],TB_Producto[Costo Unitario],"Producto Incorrecto")</f>
        <v>3</v>
      </c>
      <c r="G15" s="40">
        <f>IFERROR(TB_Entradas[[#This Row],[Cantidad Comprada]]*TB_Entradas[[#This Row],[Costo Unitario]],"Producto Incorrecto")</f>
        <v>2100</v>
      </c>
    </row>
    <row r="16" spans="2:7" ht="18" x14ac:dyDescent="0.35">
      <c r="B16" s="36">
        <v>44686</v>
      </c>
      <c r="C16" s="37" t="s">
        <v>31</v>
      </c>
      <c r="D16" s="38" t="s">
        <v>1</v>
      </c>
      <c r="E16" s="39">
        <v>65</v>
      </c>
      <c r="F16" s="40">
        <f>_xlfn.XLOOKUP(TB_Entradas[[#This Row],[Producto]],TB_Producto[Producto],TB_Producto[Costo Unitario],"Producto Incorrecto")</f>
        <v>2.5</v>
      </c>
      <c r="G16" s="40">
        <f>IFERROR(TB_Entradas[[#This Row],[Cantidad Comprada]]*TB_Entradas[[#This Row],[Costo Unitario]],"Producto Incorrecto")</f>
        <v>162.5</v>
      </c>
    </row>
    <row r="17" spans="2:7" ht="18" x14ac:dyDescent="0.35">
      <c r="B17" s="36">
        <v>44691</v>
      </c>
      <c r="C17" s="37" t="s">
        <v>24</v>
      </c>
      <c r="D17" s="38" t="s">
        <v>4</v>
      </c>
      <c r="E17" s="39">
        <v>500</v>
      </c>
      <c r="F17" s="40">
        <f>_xlfn.XLOOKUP(TB_Entradas[[#This Row],[Producto]],TB_Producto[Producto],TB_Producto[Costo Unitario],"Producto Incorrecto")</f>
        <v>1.5</v>
      </c>
      <c r="G17" s="40">
        <f>IFERROR(TB_Entradas[[#This Row],[Cantidad Comprada]]*TB_Entradas[[#This Row],[Costo Unitario]],"Producto Incorrecto")</f>
        <v>750</v>
      </c>
    </row>
    <row r="18" spans="2:7" ht="18" x14ac:dyDescent="0.35">
      <c r="B18" s="36">
        <v>44691</v>
      </c>
      <c r="C18" s="37" t="s">
        <v>5</v>
      </c>
      <c r="D18" s="38" t="s">
        <v>0</v>
      </c>
      <c r="E18" s="39">
        <v>100</v>
      </c>
      <c r="F18" s="40">
        <f>_xlfn.XLOOKUP(TB_Entradas[[#This Row],[Producto]],TB_Producto[Producto],TB_Producto[Costo Unitario],"Producto Incorrecto")</f>
        <v>3</v>
      </c>
      <c r="G18" s="40">
        <f>IFERROR(TB_Entradas[[#This Row],[Cantidad Comprada]]*TB_Entradas[[#This Row],[Costo Unitario]],"Producto Incorrecto")</f>
        <v>300</v>
      </c>
    </row>
    <row r="19" spans="2:7" ht="18" x14ac:dyDescent="0.35">
      <c r="B19" s="36">
        <v>44714</v>
      </c>
      <c r="C19" s="37" t="s">
        <v>5</v>
      </c>
      <c r="D19" s="38" t="s">
        <v>0</v>
      </c>
      <c r="E19" s="39">
        <v>150</v>
      </c>
      <c r="F19" s="40">
        <f>_xlfn.XLOOKUP(TB_Entradas[[#This Row],[Producto]],TB_Producto[Producto],TB_Producto[Costo Unitario],"Producto Incorrecto")</f>
        <v>3</v>
      </c>
      <c r="G19" s="40">
        <f>IFERROR(TB_Entradas[[#This Row],[Cantidad Comprada]]*TB_Entradas[[#This Row],[Costo Unitario]],"Producto Incorrecto")</f>
        <v>450</v>
      </c>
    </row>
    <row r="20" spans="2:7" ht="18" x14ac:dyDescent="0.35">
      <c r="B20" s="36">
        <v>44719</v>
      </c>
      <c r="C20" s="37" t="s">
        <v>18</v>
      </c>
      <c r="D20" s="38" t="s">
        <v>0</v>
      </c>
      <c r="E20" s="39">
        <v>275</v>
      </c>
      <c r="F20" s="40">
        <f>_xlfn.XLOOKUP(TB_Entradas[[#This Row],[Producto]],TB_Producto[Producto],TB_Producto[Costo Unitario],"Producto Incorrecto")</f>
        <v>4.5</v>
      </c>
      <c r="G20" s="40">
        <f>IFERROR(TB_Entradas[[#This Row],[Cantidad Comprada]]*TB_Entradas[[#This Row],[Costo Unitario]],"Producto Incorrecto")</f>
        <v>1237.5</v>
      </c>
    </row>
    <row r="21" spans="2:7" ht="18" x14ac:dyDescent="0.35">
      <c r="B21" s="36">
        <v>44743</v>
      </c>
      <c r="C21" s="37" t="s">
        <v>5</v>
      </c>
      <c r="D21" s="38" t="s">
        <v>0</v>
      </c>
      <c r="E21" s="39">
        <v>250</v>
      </c>
      <c r="F21" s="40">
        <f>_xlfn.XLOOKUP(TB_Entradas[[#This Row],[Producto]],TB_Producto[Producto],TB_Producto[Costo Unitario],"Producto Incorrecto")</f>
        <v>3</v>
      </c>
      <c r="G21" s="40">
        <f>IFERROR(TB_Entradas[[#This Row],[Cantidad Comprada]]*TB_Entradas[[#This Row],[Costo Unitario]],"Producto Incorrecto")</f>
        <v>750</v>
      </c>
    </row>
    <row r="22" spans="2:7" ht="18" x14ac:dyDescent="0.35">
      <c r="B22" s="36">
        <v>44747</v>
      </c>
      <c r="C22" s="37" t="s">
        <v>26</v>
      </c>
      <c r="D22" s="38" t="s">
        <v>52</v>
      </c>
      <c r="E22" s="39">
        <v>200</v>
      </c>
      <c r="F22" s="40">
        <f>_xlfn.XLOOKUP(TB_Entradas[[#This Row],[Producto]],TB_Producto[Producto],TB_Producto[Costo Unitario],"Producto Incorrecto")</f>
        <v>1.5</v>
      </c>
      <c r="G22" s="40">
        <f>IFERROR(TB_Entradas[[#This Row],[Cantidad Comprada]]*TB_Entradas[[#This Row],[Costo Unitario]],"Producto Incorrecto")</f>
        <v>300</v>
      </c>
    </row>
    <row r="23" spans="2:7" ht="18" x14ac:dyDescent="0.35">
      <c r="B23" s="36">
        <v>44783</v>
      </c>
      <c r="C23" s="37" t="s">
        <v>12</v>
      </c>
      <c r="D23" s="38" t="s">
        <v>0</v>
      </c>
      <c r="E23" s="39">
        <v>350</v>
      </c>
      <c r="F23" s="40">
        <f>_xlfn.XLOOKUP(TB_Entradas[[#This Row],[Producto]],TB_Producto[Producto],TB_Producto[Costo Unitario],"Producto Incorrecto")</f>
        <v>1.25</v>
      </c>
      <c r="G23" s="40">
        <f>IFERROR(TB_Entradas[[#This Row],[Cantidad Comprada]]*TB_Entradas[[#This Row],[Costo Unitario]],"Producto Incorrecto")</f>
        <v>437.5</v>
      </c>
    </row>
    <row r="24" spans="2:7" ht="18" x14ac:dyDescent="0.35">
      <c r="B24" s="36">
        <v>44794</v>
      </c>
      <c r="C24" s="37" t="s">
        <v>32</v>
      </c>
      <c r="D24" s="38" t="s">
        <v>4</v>
      </c>
      <c r="E24" s="39">
        <v>300</v>
      </c>
      <c r="F24" s="40">
        <f>_xlfn.XLOOKUP(TB_Entradas[[#This Row],[Producto]],TB_Producto[Producto],TB_Producto[Costo Unitario],"Producto Incorrecto")</f>
        <v>2.25</v>
      </c>
      <c r="G24" s="40">
        <f>IFERROR(TB_Entradas[[#This Row],[Cantidad Comprada]]*TB_Entradas[[#This Row],[Costo Unitario]],"Producto Incorrecto")</f>
        <v>675</v>
      </c>
    </row>
    <row r="25" spans="2:7" ht="18" x14ac:dyDescent="0.35">
      <c r="B25" s="36">
        <v>44804</v>
      </c>
      <c r="C25" s="37" t="s">
        <v>5</v>
      </c>
      <c r="D25" s="38" t="s">
        <v>0</v>
      </c>
      <c r="E25" s="39">
        <v>225</v>
      </c>
      <c r="F25" s="40">
        <f>_xlfn.XLOOKUP(TB_Entradas[[#This Row],[Producto]],TB_Producto[Producto],TB_Producto[Costo Unitario],"Producto Incorrecto")</f>
        <v>3</v>
      </c>
      <c r="G25" s="40">
        <f>IFERROR(TB_Entradas[[#This Row],[Cantidad Comprada]]*TB_Entradas[[#This Row],[Costo Unitario]],"Producto Incorrecto")</f>
        <v>675</v>
      </c>
    </row>
    <row r="26" spans="2:7" ht="18" x14ac:dyDescent="0.35">
      <c r="B26" s="36">
        <v>44806</v>
      </c>
      <c r="C26" s="37" t="s">
        <v>27</v>
      </c>
      <c r="D26" s="38" t="s">
        <v>52</v>
      </c>
      <c r="E26" s="39">
        <v>250</v>
      </c>
      <c r="F26" s="40">
        <f>_xlfn.XLOOKUP(TB_Entradas[[#This Row],[Producto]],TB_Producto[Producto],TB_Producto[Costo Unitario],"Producto Incorrecto")</f>
        <v>0.5</v>
      </c>
      <c r="G26" s="40">
        <f>IFERROR(TB_Entradas[[#This Row],[Cantidad Comprada]]*TB_Entradas[[#This Row],[Costo Unitario]],"Producto Incorrecto")</f>
        <v>125</v>
      </c>
    </row>
    <row r="27" spans="2:7" ht="18" x14ac:dyDescent="0.35">
      <c r="B27" s="36">
        <v>44821</v>
      </c>
      <c r="C27" s="37" t="s">
        <v>25</v>
      </c>
      <c r="D27" s="38" t="s">
        <v>1</v>
      </c>
      <c r="E27" s="39">
        <v>450</v>
      </c>
      <c r="F27" s="40">
        <f>_xlfn.XLOOKUP(TB_Entradas[[#This Row],[Producto]],TB_Producto[Producto],TB_Producto[Costo Unitario],"Producto Incorrecto")</f>
        <v>4</v>
      </c>
      <c r="G27" s="40">
        <f>IFERROR(TB_Entradas[[#This Row],[Cantidad Comprada]]*TB_Entradas[[#This Row],[Costo Unitario]],"Producto Incorrecto")</f>
        <v>1800</v>
      </c>
    </row>
    <row r="28" spans="2:7" ht="18" x14ac:dyDescent="0.35">
      <c r="B28" s="36">
        <v>44834</v>
      </c>
      <c r="C28" s="37" t="s">
        <v>5</v>
      </c>
      <c r="D28" s="38" t="s">
        <v>0</v>
      </c>
      <c r="E28" s="39">
        <v>75</v>
      </c>
      <c r="F28" s="40">
        <f>_xlfn.XLOOKUP(TB_Entradas[[#This Row],[Producto]],TB_Producto[Producto],TB_Producto[Costo Unitario],"Producto Incorrecto")</f>
        <v>3</v>
      </c>
      <c r="G28" s="40">
        <f>IFERROR(TB_Entradas[[#This Row],[Cantidad Comprada]]*TB_Entradas[[#This Row],[Costo Unitario]],"Producto Incorrecto")</f>
        <v>225</v>
      </c>
    </row>
    <row r="29" spans="2:7" ht="18" x14ac:dyDescent="0.35">
      <c r="B29" s="36">
        <v>44854</v>
      </c>
      <c r="C29" s="37" t="s">
        <v>5</v>
      </c>
      <c r="D29" s="38" t="s">
        <v>0</v>
      </c>
      <c r="E29" s="39">
        <v>225</v>
      </c>
      <c r="F29" s="40">
        <f>_xlfn.XLOOKUP(TB_Entradas[[#This Row],[Producto]],TB_Producto[Producto],TB_Producto[Costo Unitario],"Producto Incorrecto")</f>
        <v>3</v>
      </c>
      <c r="G29" s="40">
        <f>IFERROR(TB_Entradas[[#This Row],[Cantidad Comprada]]*TB_Entradas[[#This Row],[Costo Unitario]],"Producto Incorrecto")</f>
        <v>675</v>
      </c>
    </row>
    <row r="30" spans="2:7" ht="18" x14ac:dyDescent="0.35">
      <c r="B30" s="36">
        <v>44874</v>
      </c>
      <c r="C30" s="37" t="s">
        <v>28</v>
      </c>
      <c r="D30" s="38" t="s">
        <v>52</v>
      </c>
      <c r="E30" s="39">
        <v>150</v>
      </c>
      <c r="F30" s="40">
        <f>_xlfn.XLOOKUP(TB_Entradas[[#This Row],[Producto]],TB_Producto[Producto],TB_Producto[Costo Unitario],"Producto Incorrecto")</f>
        <v>0.25</v>
      </c>
      <c r="G30" s="40">
        <f>IFERROR(TB_Entradas[[#This Row],[Cantidad Comprada]]*TB_Entradas[[#This Row],[Costo Unitario]],"Producto Incorrecto")</f>
        <v>37.5</v>
      </c>
    </row>
    <row r="31" spans="2:7" ht="18" x14ac:dyDescent="0.35">
      <c r="B31" s="36">
        <v>44883</v>
      </c>
      <c r="C31" s="37" t="s">
        <v>29</v>
      </c>
      <c r="D31" s="38" t="s">
        <v>52</v>
      </c>
      <c r="E31" s="39">
        <v>100</v>
      </c>
      <c r="F31" s="40">
        <f>_xlfn.XLOOKUP(TB_Entradas[[#This Row],[Producto]],TB_Producto[Producto],TB_Producto[Costo Unitario],"Producto Incorrecto")</f>
        <v>1.25</v>
      </c>
      <c r="G31" s="40">
        <f>IFERROR(TB_Entradas[[#This Row],[Cantidad Comprada]]*TB_Entradas[[#This Row],[Costo Unitario]],"Producto Incorrecto")</f>
        <v>125</v>
      </c>
    </row>
  </sheetData>
  <dataValidations count="2">
    <dataValidation type="list" allowBlank="1" showInputMessage="1" showErrorMessage="1" sqref="C6:C31" xr:uid="{3591EBEC-F6F8-4135-8EBE-CA57855A7A9F}">
      <formula1>Lista_Productos</formula1>
    </dataValidation>
    <dataValidation type="list" allowBlank="1" showInputMessage="1" showErrorMessage="1" sqref="D6:D31" xr:uid="{7CA860D1-E7FE-42B4-91E5-BC4650D1B4E3}">
      <formula1>Lista_Proveedores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2"/>
  <sheetViews>
    <sheetView showGridLines="0" zoomScaleNormal="100" workbookViewId="0">
      <selection activeCell="C5" sqref="C5"/>
    </sheetView>
  </sheetViews>
  <sheetFormatPr baseColWidth="10"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0.7109375" bestFit="1" customWidth="1"/>
    <col min="5" max="6" width="18.5703125" customWidth="1"/>
  </cols>
  <sheetData>
    <row r="1" spans="2:6" s="5" customFormat="1" ht="60" customHeight="1" x14ac:dyDescent="0.25">
      <c r="E1" s="6" t="s">
        <v>63</v>
      </c>
      <c r="F1" s="7"/>
    </row>
    <row r="2" spans="2:6" s="8" customFormat="1" ht="6" customHeight="1" x14ac:dyDescent="0.25">
      <c r="F2" s="9"/>
    </row>
    <row r="4" spans="2:6" ht="15.75" thickBot="1" x14ac:dyDescent="0.3">
      <c r="B4" s="41" t="s">
        <v>61</v>
      </c>
      <c r="C4" s="41" t="s">
        <v>2</v>
      </c>
      <c r="D4" s="42" t="s">
        <v>64</v>
      </c>
      <c r="E4" s="35" t="s">
        <v>37</v>
      </c>
      <c r="F4" s="35" t="s">
        <v>65</v>
      </c>
    </row>
    <row r="5" spans="2:6" ht="18" x14ac:dyDescent="0.35">
      <c r="B5" s="3">
        <v>44566</v>
      </c>
      <c r="C5" s="43" t="s">
        <v>20</v>
      </c>
      <c r="D5" s="44">
        <v>150</v>
      </c>
      <c r="E5" s="45">
        <f>_xlfn.XLOOKUP(TB_Salidas[[#This Row],[Producto]],TB_Producto[Producto],TB_Producto[Precio Unitario],"Producto Incorrecto")</f>
        <v>3.5</v>
      </c>
      <c r="F5" s="40">
        <f>TB_Salidas[[#This Row],[Cantidad Vendida]]*TB_Salidas[[#This Row],[Precio Unitario]]</f>
        <v>525</v>
      </c>
    </row>
    <row r="6" spans="2:6" ht="18" x14ac:dyDescent="0.35">
      <c r="B6" s="3">
        <v>44567</v>
      </c>
      <c r="C6" s="43" t="s">
        <v>5</v>
      </c>
      <c r="D6" s="44">
        <v>200</v>
      </c>
      <c r="E6" s="45">
        <f>_xlfn.XLOOKUP(TB_Salidas[[#This Row],[Producto]],TB_Producto[Producto],TB_Producto[Precio Unitario],"Producto Incorrecto")</f>
        <v>5</v>
      </c>
      <c r="F6" s="40">
        <f>TB_Salidas[[#This Row],[Cantidad Vendida]]*TB_Salidas[[#This Row],[Precio Unitario]]</f>
        <v>1000</v>
      </c>
    </row>
    <row r="7" spans="2:6" ht="18" x14ac:dyDescent="0.35">
      <c r="B7" s="3">
        <v>44597</v>
      </c>
      <c r="C7" s="43" t="s">
        <v>22</v>
      </c>
      <c r="D7" s="44">
        <v>325</v>
      </c>
      <c r="E7" s="45">
        <f>_xlfn.XLOOKUP(TB_Salidas[[#This Row],[Producto]],TB_Producto[Producto],TB_Producto[Precio Unitario],"Producto Incorrecto")</f>
        <v>4.75</v>
      </c>
      <c r="F7" s="40">
        <f>TB_Salidas[[#This Row],[Cantidad Vendida]]*TB_Salidas[[#This Row],[Precio Unitario]]</f>
        <v>1543.75</v>
      </c>
    </row>
    <row r="8" spans="2:6" ht="18" x14ac:dyDescent="0.35">
      <c r="B8" s="3">
        <v>44598</v>
      </c>
      <c r="C8" s="43" t="s">
        <v>40</v>
      </c>
      <c r="D8" s="44">
        <v>275</v>
      </c>
      <c r="E8" s="45">
        <f>_xlfn.XLOOKUP(TB_Salidas[[#This Row],[Producto]],TB_Producto[Producto],TB_Producto[Precio Unitario],"Producto Incorrecto")</f>
        <v>0.75</v>
      </c>
      <c r="F8" s="40">
        <f>TB_Salidas[[#This Row],[Cantidad Vendida]]*TB_Salidas[[#This Row],[Precio Unitario]]</f>
        <v>206.25</v>
      </c>
    </row>
    <row r="9" spans="2:6" ht="18" x14ac:dyDescent="0.35">
      <c r="B9" s="3">
        <v>44626</v>
      </c>
      <c r="C9" s="43" t="s">
        <v>27</v>
      </c>
      <c r="D9" s="44">
        <v>287</v>
      </c>
      <c r="E9" s="45">
        <f>_xlfn.XLOOKUP(TB_Salidas[[#This Row],[Producto]],TB_Producto[Producto],TB_Producto[Precio Unitario],"Producto Incorrecto")</f>
        <v>1</v>
      </c>
      <c r="F9" s="40">
        <f>TB_Salidas[[#This Row],[Cantidad Vendida]]*TB_Salidas[[#This Row],[Precio Unitario]]</f>
        <v>287</v>
      </c>
    </row>
    <row r="10" spans="2:6" ht="18" x14ac:dyDescent="0.35">
      <c r="B10" s="3">
        <v>44630</v>
      </c>
      <c r="C10" s="43" t="s">
        <v>5</v>
      </c>
      <c r="D10" s="44">
        <v>100</v>
      </c>
      <c r="E10" s="45">
        <f>_xlfn.XLOOKUP(TB_Salidas[[#This Row],[Producto]],TB_Producto[Producto],TB_Producto[Precio Unitario],"Producto Incorrecto")</f>
        <v>5</v>
      </c>
      <c r="F10" s="40">
        <f>TB_Salidas[[#This Row],[Cantidad Vendida]]*TB_Salidas[[#This Row],[Precio Unitario]]</f>
        <v>500</v>
      </c>
    </row>
    <row r="11" spans="2:6" ht="18" x14ac:dyDescent="0.35">
      <c r="B11" s="3">
        <v>44659</v>
      </c>
      <c r="C11" s="43" t="s">
        <v>20</v>
      </c>
      <c r="D11" s="44">
        <v>100</v>
      </c>
      <c r="E11" s="45">
        <f>_xlfn.XLOOKUP(TB_Salidas[[#This Row],[Producto]],TB_Producto[Producto],TB_Producto[Precio Unitario],"Producto Incorrecto")</f>
        <v>3.5</v>
      </c>
      <c r="F11" s="40">
        <f>TB_Salidas[[#This Row],[Cantidad Vendida]]*TB_Salidas[[#This Row],[Precio Unitario]]</f>
        <v>350</v>
      </c>
    </row>
    <row r="12" spans="2:6" ht="18" x14ac:dyDescent="0.35">
      <c r="B12" s="3">
        <v>44663</v>
      </c>
      <c r="C12" s="43" t="s">
        <v>5</v>
      </c>
      <c r="D12" s="44">
        <v>200</v>
      </c>
      <c r="E12" s="45">
        <f>_xlfn.XLOOKUP(TB_Salidas[[#This Row],[Producto]],TB_Producto[Producto],TB_Producto[Precio Unitario],"Producto Incorrecto")</f>
        <v>5</v>
      </c>
      <c r="F12" s="40">
        <f>TB_Salidas[[#This Row],[Cantidad Vendida]]*TB_Salidas[[#This Row],[Precio Unitario]]</f>
        <v>1000</v>
      </c>
    </row>
    <row r="13" spans="2:6" ht="18" x14ac:dyDescent="0.35">
      <c r="B13" s="3">
        <v>44667</v>
      </c>
      <c r="C13" s="43" t="s">
        <v>29</v>
      </c>
      <c r="D13" s="44">
        <v>50</v>
      </c>
      <c r="E13" s="45">
        <f>_xlfn.XLOOKUP(TB_Salidas[[#This Row],[Producto]],TB_Producto[Producto],TB_Producto[Precio Unitario],"Producto Incorrecto")</f>
        <v>2.25</v>
      </c>
      <c r="F13" s="40">
        <f>TB_Salidas[[#This Row],[Cantidad Vendida]]*TB_Salidas[[#This Row],[Precio Unitario]]</f>
        <v>112.5</v>
      </c>
    </row>
    <row r="14" spans="2:6" ht="18" x14ac:dyDescent="0.35">
      <c r="B14" s="3">
        <v>44691</v>
      </c>
      <c r="C14" s="43" t="s">
        <v>20</v>
      </c>
      <c r="D14" s="44">
        <v>200</v>
      </c>
      <c r="E14" s="45">
        <f>_xlfn.XLOOKUP(TB_Salidas[[#This Row],[Producto]],TB_Producto[Producto],TB_Producto[Precio Unitario],"Producto Incorrecto")</f>
        <v>3.5</v>
      </c>
      <c r="F14" s="40">
        <f>TB_Salidas[[#This Row],[Cantidad Vendida]]*TB_Salidas[[#This Row],[Precio Unitario]]</f>
        <v>700</v>
      </c>
    </row>
    <row r="15" spans="2:6" ht="18" x14ac:dyDescent="0.35">
      <c r="B15" s="3">
        <v>44691</v>
      </c>
      <c r="C15" s="43" t="s">
        <v>22</v>
      </c>
      <c r="D15" s="44">
        <v>175</v>
      </c>
      <c r="E15" s="45">
        <f>_xlfn.XLOOKUP(TB_Salidas[[#This Row],[Producto]],TB_Producto[Producto],TB_Producto[Precio Unitario],"Producto Incorrecto")</f>
        <v>4.75</v>
      </c>
      <c r="F15" s="40">
        <f>TB_Salidas[[#This Row],[Cantidad Vendida]]*TB_Salidas[[#This Row],[Precio Unitario]]</f>
        <v>831.25</v>
      </c>
    </row>
    <row r="16" spans="2:6" ht="18" x14ac:dyDescent="0.35">
      <c r="B16" s="3">
        <v>44692</v>
      </c>
      <c r="C16" s="43" t="s">
        <v>31</v>
      </c>
      <c r="D16" s="44">
        <v>15</v>
      </c>
      <c r="E16" s="45">
        <f>_xlfn.XLOOKUP(TB_Salidas[[#This Row],[Producto]],TB_Producto[Producto],TB_Producto[Precio Unitario],"Producto Incorrecto")</f>
        <v>5</v>
      </c>
      <c r="F16" s="40">
        <f>TB_Salidas[[#This Row],[Cantidad Vendida]]*TB_Salidas[[#This Row],[Precio Unitario]]</f>
        <v>75</v>
      </c>
    </row>
    <row r="17" spans="2:6" ht="18" x14ac:dyDescent="0.35">
      <c r="B17" s="3">
        <v>44692</v>
      </c>
      <c r="C17" s="43" t="s">
        <v>5</v>
      </c>
      <c r="D17" s="44">
        <v>350</v>
      </c>
      <c r="E17" s="45">
        <f>_xlfn.XLOOKUP(TB_Salidas[[#This Row],[Producto]],TB_Producto[Producto],TB_Producto[Precio Unitario],"Producto Incorrecto")</f>
        <v>5</v>
      </c>
      <c r="F17" s="40">
        <f>TB_Salidas[[#This Row],[Cantidad Vendida]]*TB_Salidas[[#This Row],[Precio Unitario]]</f>
        <v>1750</v>
      </c>
    </row>
    <row r="18" spans="2:6" ht="18" x14ac:dyDescent="0.35">
      <c r="B18" s="3">
        <v>44737</v>
      </c>
      <c r="C18" s="43" t="s">
        <v>18</v>
      </c>
      <c r="D18" s="44">
        <v>250</v>
      </c>
      <c r="E18" s="45">
        <f>_xlfn.XLOOKUP(TB_Salidas[[#This Row],[Producto]],TB_Producto[Producto],TB_Producto[Precio Unitario],"Producto Incorrecto")</f>
        <v>7</v>
      </c>
      <c r="F18" s="40">
        <f>TB_Salidas[[#This Row],[Cantidad Vendida]]*TB_Salidas[[#This Row],[Precio Unitario]]</f>
        <v>1750</v>
      </c>
    </row>
    <row r="19" spans="2:6" ht="18" x14ac:dyDescent="0.35">
      <c r="B19" s="3">
        <v>44749</v>
      </c>
      <c r="C19" s="43" t="s">
        <v>26</v>
      </c>
      <c r="D19" s="44">
        <v>150</v>
      </c>
      <c r="E19" s="45">
        <f>_xlfn.XLOOKUP(TB_Salidas[[#This Row],[Producto]],TB_Producto[Producto],TB_Producto[Precio Unitario],"Producto Incorrecto")</f>
        <v>3</v>
      </c>
      <c r="F19" s="40">
        <f>TB_Salidas[[#This Row],[Cantidad Vendida]]*TB_Salidas[[#This Row],[Precio Unitario]]</f>
        <v>450</v>
      </c>
    </row>
    <row r="20" spans="2:6" ht="18" x14ac:dyDescent="0.35">
      <c r="B20" s="3">
        <v>44749</v>
      </c>
      <c r="C20" s="43" t="s">
        <v>5</v>
      </c>
      <c r="D20" s="44">
        <v>375</v>
      </c>
      <c r="E20" s="45">
        <f>_xlfn.XLOOKUP(TB_Salidas[[#This Row],[Producto]],TB_Producto[Producto],TB_Producto[Precio Unitario],"Producto Incorrecto")</f>
        <v>5</v>
      </c>
      <c r="F20" s="40">
        <f>TB_Salidas[[#This Row],[Cantidad Vendida]]*TB_Salidas[[#This Row],[Precio Unitario]]</f>
        <v>1875</v>
      </c>
    </row>
    <row r="21" spans="2:6" ht="18" x14ac:dyDescent="0.35">
      <c r="B21" s="3">
        <v>44803</v>
      </c>
      <c r="C21" s="43" t="s">
        <v>12</v>
      </c>
      <c r="D21" s="44">
        <v>315</v>
      </c>
      <c r="E21" s="45">
        <f>_xlfn.XLOOKUP(TB_Salidas[[#This Row],[Producto]],TB_Producto[Producto],TB_Producto[Precio Unitario],"Producto Incorrecto")</f>
        <v>2.75</v>
      </c>
      <c r="F21" s="40">
        <f>TB_Salidas[[#This Row],[Cantidad Vendida]]*TB_Salidas[[#This Row],[Precio Unitario]]</f>
        <v>866.25</v>
      </c>
    </row>
    <row r="22" spans="2:6" ht="18" x14ac:dyDescent="0.35">
      <c r="B22" s="3">
        <v>44803</v>
      </c>
      <c r="C22" s="43" t="s">
        <v>32</v>
      </c>
      <c r="D22" s="44">
        <v>245</v>
      </c>
      <c r="E22" s="45">
        <f>_xlfn.XLOOKUP(TB_Salidas[[#This Row],[Producto]],TB_Producto[Producto],TB_Producto[Precio Unitario],"Producto Incorrecto")</f>
        <v>3</v>
      </c>
      <c r="F22" s="40">
        <f>TB_Salidas[[#This Row],[Cantidad Vendida]]*TB_Salidas[[#This Row],[Precio Unitario]]</f>
        <v>735</v>
      </c>
    </row>
    <row r="23" spans="2:6" ht="18" x14ac:dyDescent="0.35">
      <c r="B23" s="3">
        <v>44811</v>
      </c>
      <c r="C23" s="43" t="s">
        <v>27</v>
      </c>
      <c r="D23" s="44">
        <v>293</v>
      </c>
      <c r="E23" s="45">
        <f>_xlfn.XLOOKUP(TB_Salidas[[#This Row],[Producto]],TB_Producto[Producto],TB_Producto[Precio Unitario],"Producto Incorrecto")</f>
        <v>1</v>
      </c>
      <c r="F23" s="40">
        <f>TB_Salidas[[#This Row],[Cantidad Vendida]]*TB_Salidas[[#This Row],[Precio Unitario]]</f>
        <v>293</v>
      </c>
    </row>
    <row r="24" spans="2:6" ht="18" x14ac:dyDescent="0.35">
      <c r="B24" s="3">
        <v>44811</v>
      </c>
      <c r="C24" s="43" t="s">
        <v>5</v>
      </c>
      <c r="D24" s="44">
        <v>375</v>
      </c>
      <c r="E24" s="45">
        <f>_xlfn.XLOOKUP(TB_Salidas[[#This Row],[Producto]],TB_Producto[Producto],TB_Producto[Precio Unitario],"Producto Incorrecto")</f>
        <v>5</v>
      </c>
      <c r="F24" s="40">
        <f>TB_Salidas[[#This Row],[Cantidad Vendida]]*TB_Salidas[[#This Row],[Precio Unitario]]</f>
        <v>1875</v>
      </c>
    </row>
    <row r="25" spans="2:6" ht="18" x14ac:dyDescent="0.35">
      <c r="B25" s="3">
        <v>44823</v>
      </c>
      <c r="C25" s="43" t="s">
        <v>25</v>
      </c>
      <c r="D25" s="44">
        <v>385</v>
      </c>
      <c r="E25" s="45">
        <f>_xlfn.XLOOKUP(TB_Salidas[[#This Row],[Producto]],TB_Producto[Producto],TB_Producto[Precio Unitario],"Producto Incorrecto")</f>
        <v>7</v>
      </c>
      <c r="F25" s="40">
        <f>TB_Salidas[[#This Row],[Cantidad Vendida]]*TB_Salidas[[#This Row],[Precio Unitario]]</f>
        <v>2695</v>
      </c>
    </row>
    <row r="26" spans="2:6" ht="18" x14ac:dyDescent="0.35">
      <c r="B26" s="3">
        <v>44847</v>
      </c>
      <c r="C26" s="43" t="s">
        <v>31</v>
      </c>
      <c r="D26" s="44">
        <v>45</v>
      </c>
      <c r="E26" s="45">
        <f>_xlfn.XLOOKUP(TB_Salidas[[#This Row],[Producto]],TB_Producto[Producto],TB_Producto[Precio Unitario],"Producto Incorrecto")</f>
        <v>5</v>
      </c>
      <c r="F26" s="40">
        <f>TB_Salidas[[#This Row],[Cantidad Vendida]]*TB_Salidas[[#This Row],[Precio Unitario]]</f>
        <v>225</v>
      </c>
    </row>
    <row r="27" spans="2:6" ht="18" x14ac:dyDescent="0.35">
      <c r="B27" s="3">
        <v>44865</v>
      </c>
      <c r="C27" s="43" t="s">
        <v>26</v>
      </c>
      <c r="D27" s="44">
        <v>50</v>
      </c>
      <c r="E27" s="45">
        <f>_xlfn.XLOOKUP(TB_Salidas[[#This Row],[Producto]],TB_Producto[Producto],TB_Producto[Precio Unitario],"Producto Incorrecto")</f>
        <v>3</v>
      </c>
      <c r="F27" s="40">
        <f>TB_Salidas[[#This Row],[Cantidad Vendida]]*TB_Salidas[[#This Row],[Precio Unitario]]</f>
        <v>150</v>
      </c>
    </row>
    <row r="28" spans="2:6" ht="18" x14ac:dyDescent="0.35">
      <c r="B28" s="3">
        <v>44866</v>
      </c>
      <c r="C28" s="43" t="s">
        <v>5</v>
      </c>
      <c r="D28" s="44">
        <v>255</v>
      </c>
      <c r="E28" s="45">
        <f>_xlfn.XLOOKUP(TB_Salidas[[#This Row],[Producto]],TB_Producto[Producto],TB_Producto[Precio Unitario],"Producto Incorrecto")</f>
        <v>5</v>
      </c>
      <c r="F28" s="40">
        <f>TB_Salidas[[#This Row],[Cantidad Vendida]]*TB_Salidas[[#This Row],[Precio Unitario]]</f>
        <v>1275</v>
      </c>
    </row>
    <row r="29" spans="2:6" ht="18" x14ac:dyDescent="0.35">
      <c r="B29" s="3">
        <v>44869</v>
      </c>
      <c r="C29" s="43" t="s">
        <v>20</v>
      </c>
      <c r="D29" s="44">
        <v>50</v>
      </c>
      <c r="E29" s="45">
        <f>_xlfn.XLOOKUP(TB_Salidas[[#This Row],[Producto]],TB_Producto[Producto],TB_Producto[Precio Unitario],"Producto Incorrecto")</f>
        <v>3.5</v>
      </c>
      <c r="F29" s="40">
        <f>TB_Salidas[[#This Row],[Cantidad Vendida]]*TB_Salidas[[#This Row],[Precio Unitario]]</f>
        <v>175</v>
      </c>
    </row>
    <row r="30" spans="2:6" ht="18" x14ac:dyDescent="0.35">
      <c r="B30" s="3">
        <v>44872</v>
      </c>
      <c r="C30" s="43" t="s">
        <v>5</v>
      </c>
      <c r="D30" s="44">
        <v>175</v>
      </c>
      <c r="E30" s="45">
        <f>_xlfn.XLOOKUP(TB_Salidas[[#This Row],[Producto]],TB_Producto[Producto],TB_Producto[Precio Unitario],"Producto Incorrecto")</f>
        <v>5</v>
      </c>
      <c r="F30" s="40">
        <f>TB_Salidas[[#This Row],[Cantidad Vendida]]*TB_Salidas[[#This Row],[Precio Unitario]]</f>
        <v>875</v>
      </c>
    </row>
    <row r="31" spans="2:6" ht="18" x14ac:dyDescent="0.35">
      <c r="B31" s="3">
        <v>44886</v>
      </c>
      <c r="C31" s="43" t="s">
        <v>29</v>
      </c>
      <c r="D31" s="44">
        <v>50</v>
      </c>
      <c r="E31" s="45">
        <f>_xlfn.XLOOKUP(TB_Salidas[[#This Row],[Producto]],TB_Producto[Producto],TB_Producto[Precio Unitario],"Producto Incorrecto")</f>
        <v>2.25</v>
      </c>
      <c r="F31" s="40">
        <f>TB_Salidas[[#This Row],[Cantidad Vendida]]*TB_Salidas[[#This Row],[Precio Unitario]]</f>
        <v>112.5</v>
      </c>
    </row>
    <row r="32" spans="2:6" ht="18" x14ac:dyDescent="0.35">
      <c r="B32" s="3">
        <v>44888</v>
      </c>
      <c r="C32" s="43" t="s">
        <v>5</v>
      </c>
      <c r="D32" s="44">
        <v>86</v>
      </c>
      <c r="E32" s="45">
        <f>_xlfn.XLOOKUP(TB_Salidas[[#This Row],[Producto]],TB_Producto[Producto],TB_Producto[Precio Unitario],"Producto Incorrecto")</f>
        <v>5</v>
      </c>
      <c r="F32" s="40">
        <f>TB_Salidas[[#This Row],[Cantidad Vendida]]*TB_Salidas[[#This Row],[Precio Unitario]]</f>
        <v>430</v>
      </c>
    </row>
  </sheetData>
  <phoneticPr fontId="3" type="noConversion"/>
  <dataValidations count="1">
    <dataValidation type="list" allowBlank="1" showInputMessage="1" showErrorMessage="1" sqref="C5:C32" xr:uid="{A74964A8-91A9-45C8-9AC1-F74D15B74F40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A377-E484-4993-9A78-51A02F4E80EA}">
  <dimension ref="B1:J16"/>
  <sheetViews>
    <sheetView showGridLines="0" workbookViewId="0">
      <selection activeCell="F10" sqref="F10"/>
    </sheetView>
  </sheetViews>
  <sheetFormatPr baseColWidth="10"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5" customFormat="1" ht="60" customHeight="1" x14ac:dyDescent="0.25">
      <c r="E1" s="6"/>
      <c r="F1" s="7"/>
      <c r="G1" s="6" t="s">
        <v>71</v>
      </c>
    </row>
    <row r="2" spans="2:10" s="8" customFormat="1" ht="6" customHeight="1" x14ac:dyDescent="0.25">
      <c r="F2" s="9"/>
    </row>
    <row r="3" spans="2:10" x14ac:dyDescent="0.25">
      <c r="C3" s="61"/>
      <c r="F3" s="61"/>
    </row>
    <row r="4" spans="2:10" ht="9.75" customHeight="1" x14ac:dyDescent="0.35">
      <c r="C4" s="53"/>
      <c r="D4" s="60"/>
      <c r="E4" s="60"/>
      <c r="F4" s="60"/>
      <c r="G4" s="53"/>
    </row>
    <row r="5" spans="2:10" ht="27.75" customHeight="1" x14ac:dyDescent="0.35">
      <c r="B5" s="47"/>
      <c r="C5" s="53"/>
      <c r="D5" s="58" t="s">
        <v>61</v>
      </c>
      <c r="E5" s="59"/>
      <c r="F5" s="58" t="s">
        <v>2</v>
      </c>
      <c r="G5" s="53"/>
    </row>
    <row r="6" spans="2:10" s="52" customFormat="1" ht="27.75" customHeight="1" x14ac:dyDescent="0.35">
      <c r="B6" s="47"/>
      <c r="C6" s="53"/>
      <c r="D6" s="57" t="s">
        <v>70</v>
      </c>
      <c r="E6" s="53"/>
      <c r="F6" s="51" t="str">
        <f>"=Café"</f>
        <v>=Café</v>
      </c>
      <c r="G6" s="53"/>
      <c r="I6" s="56"/>
      <c r="J6" s="55"/>
    </row>
    <row r="7" spans="2:10" s="52" customFormat="1" ht="15" customHeight="1" x14ac:dyDescent="0.35">
      <c r="B7" s="47"/>
      <c r="C7" s="53"/>
      <c r="D7" s="54"/>
      <c r="E7" s="53"/>
      <c r="F7" s="54"/>
      <c r="G7" s="53"/>
    </row>
    <row r="8" spans="2:10" ht="27.75" customHeight="1" x14ac:dyDescent="0.25">
      <c r="B8" s="47"/>
      <c r="C8" s="48"/>
      <c r="D8" s="50" t="s">
        <v>64</v>
      </c>
      <c r="E8" s="50"/>
      <c r="F8" s="51">
        <f>DSUM(TB_Salidas[#All],Consulta!D8,Consulta!D5:F6)</f>
        <v>500</v>
      </c>
      <c r="G8" s="48" t="s">
        <v>69</v>
      </c>
    </row>
    <row r="9" spans="2:10" ht="15" customHeight="1" x14ac:dyDescent="0.25">
      <c r="B9" s="47"/>
      <c r="C9" s="48"/>
      <c r="D9" s="50"/>
      <c r="E9" s="50"/>
      <c r="F9" s="48"/>
      <c r="G9" s="48"/>
    </row>
    <row r="10" spans="2:10" ht="27.75" customHeight="1" x14ac:dyDescent="0.25">
      <c r="B10" s="47"/>
      <c r="C10" s="48"/>
      <c r="D10" s="50" t="s">
        <v>68</v>
      </c>
      <c r="E10" s="50"/>
      <c r="F10" s="51">
        <f>DSUM(TB_Entradas[#All],"Cantidad Comprada",Consulta!D5:F6)-F8</f>
        <v>775</v>
      </c>
      <c r="G10" s="48"/>
    </row>
    <row r="11" spans="2:10" ht="15" customHeight="1" x14ac:dyDescent="0.25">
      <c r="B11" s="47"/>
      <c r="C11" s="48"/>
      <c r="D11" s="50"/>
      <c r="E11" s="50"/>
      <c r="F11" s="50"/>
      <c r="G11" s="48"/>
    </row>
    <row r="12" spans="2:10" ht="27.75" customHeight="1" x14ac:dyDescent="0.25">
      <c r="B12" s="47"/>
      <c r="C12" s="48"/>
      <c r="D12" s="50" t="s">
        <v>67</v>
      </c>
      <c r="E12" s="50"/>
      <c r="F12" s="49">
        <f>DSUM(TB_Entradas[#All],Consulta!D12,Consulta!D5:F6)</f>
        <v>3825</v>
      </c>
      <c r="G12" s="48"/>
    </row>
    <row r="13" spans="2:10" ht="15" customHeight="1" x14ac:dyDescent="0.25">
      <c r="B13" s="47"/>
      <c r="C13" s="48"/>
      <c r="D13" s="50"/>
      <c r="E13" s="50"/>
      <c r="F13" s="48"/>
      <c r="G13" s="48"/>
    </row>
    <row r="14" spans="2:10" ht="27.75" customHeight="1" x14ac:dyDescent="0.25">
      <c r="B14" s="47"/>
      <c r="C14" s="48"/>
      <c r="D14" s="50" t="s">
        <v>65</v>
      </c>
      <c r="E14" s="50"/>
      <c r="F14" s="49">
        <f>DSUM(TB_Salidas[#All],Consulta!D14,Consulta!D5:F6)</f>
        <v>2500</v>
      </c>
      <c r="G14" s="48"/>
    </row>
    <row r="15" spans="2:10" ht="21.75" customHeight="1" x14ac:dyDescent="0.25">
      <c r="B15" s="47"/>
      <c r="C15" s="48"/>
      <c r="D15" s="48"/>
      <c r="E15" s="48"/>
      <c r="F15" s="48"/>
      <c r="G15" s="48"/>
    </row>
    <row r="16" spans="2:10" ht="12" customHeight="1" x14ac:dyDescent="0.25">
      <c r="B16" s="47"/>
      <c r="C16" s="47"/>
      <c r="D16" s="47"/>
      <c r="E16" s="47"/>
      <c r="F16" s="47"/>
      <c r="G16" s="4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368-EC84-4B2E-9B37-359BF79BF9ED}">
  <dimension ref="B1:J20"/>
  <sheetViews>
    <sheetView showGridLines="0" tabSelected="1" zoomScaleNormal="100" workbookViewId="0">
      <selection activeCell="G7" sqref="G7"/>
    </sheetView>
  </sheetViews>
  <sheetFormatPr baseColWidth="10" defaultColWidth="9.140625" defaultRowHeight="15" x14ac:dyDescent="0.25"/>
  <cols>
    <col min="1" max="1" width="3.85546875" customWidth="1"/>
    <col min="2" max="2" width="18.5703125" customWidth="1"/>
    <col min="3" max="5" width="13.42578125" customWidth="1"/>
    <col min="6" max="6" width="14" customWidth="1"/>
    <col min="7" max="7" width="22.28515625" customWidth="1"/>
    <col min="8" max="8" width="14.28515625" customWidth="1"/>
    <col min="9" max="9" width="13.42578125" customWidth="1"/>
    <col min="10" max="10" width="15.5703125" customWidth="1"/>
  </cols>
  <sheetData>
    <row r="1" spans="2:10" s="5" customFormat="1" ht="60" customHeight="1" x14ac:dyDescent="0.25">
      <c r="E1" s="6"/>
      <c r="F1" s="7"/>
      <c r="G1" s="6" t="s">
        <v>72</v>
      </c>
    </row>
    <row r="2" spans="2:10" s="8" customFormat="1" ht="6" customHeight="1" x14ac:dyDescent="0.25">
      <c r="F2" s="9"/>
    </row>
    <row r="5" spans="2:10" s="63" customFormat="1" ht="36" x14ac:dyDescent="0.25">
      <c r="B5" s="62" t="s">
        <v>2</v>
      </c>
      <c r="C5" s="62" t="s">
        <v>73</v>
      </c>
      <c r="D5" s="62" t="s">
        <v>74</v>
      </c>
      <c r="E5" s="62" t="s">
        <v>68</v>
      </c>
      <c r="F5" s="62" t="s">
        <v>35</v>
      </c>
      <c r="G5" s="62" t="s">
        <v>75</v>
      </c>
      <c r="H5" s="62" t="s">
        <v>65</v>
      </c>
      <c r="I5" s="62" t="s">
        <v>76</v>
      </c>
      <c r="J5" s="62" t="s">
        <v>77</v>
      </c>
    </row>
    <row r="6" spans="2:10" ht="18" x14ac:dyDescent="0.35">
      <c r="B6" s="64" t="s">
        <v>27</v>
      </c>
      <c r="C6" s="65">
        <f>SUMIF(TB_Entradas[Producto],TB_ControlStock[[#This Row],[Producto]],TB_Entradas[Cantidad Comprada])</f>
        <v>615</v>
      </c>
      <c r="D6" s="65">
        <f>SUMIF(TB_Salidas[Producto],TB_ControlStock[[#This Row],[Producto]],TB_Salidas[Cantidad Vendida])</f>
        <v>580</v>
      </c>
      <c r="E6" s="65">
        <f>TB_ControlStock[[#This Row],[Entradas]]-TB_ControlStock[[#This Row],[Salidas]]</f>
        <v>35</v>
      </c>
      <c r="F6" s="65">
        <f>_xlfn.XLOOKUP(TB_ControlStock[[#This Row],[Producto]],TB_Producto[Producto],TB_Producto[Stock Mínimo],"No Encontrado")</f>
        <v>30</v>
      </c>
      <c r="G6" s="64" t="str" cm="1">
        <f t="array" ref="G6">_xlfn.IFS(TB_ControlStock[[#This Row],[Cantidad en Stock]]&gt;TB_ControlStock[[#This Row],[Stock Mínimo]],"Stock OK",TB_ControlStock[[#This Row],[Cantidad en Stock]]=0,"Stock Agotado",TRUE,"Stock Bajo")</f>
        <v>Stock OK</v>
      </c>
      <c r="H6" s="66"/>
      <c r="I6" s="67"/>
      <c r="J6" s="67"/>
    </row>
    <row r="7" spans="2:10" ht="18" customHeight="1" x14ac:dyDescent="0.35">
      <c r="B7" s="64" t="s">
        <v>22</v>
      </c>
      <c r="C7" s="65">
        <f>SUMIF(TB_Entradas[Producto],TB_ControlStock[[#This Row],[Producto]],TB_Entradas[Cantidad Comprada])</f>
        <v>550</v>
      </c>
      <c r="D7" s="65">
        <f>SUMIF(TB_Salidas[Producto],TB_ControlStock[[#This Row],[Producto]],TB_Salidas[Cantidad Vendida])</f>
        <v>500</v>
      </c>
      <c r="E7" s="65">
        <f>TB_ControlStock[[#This Row],[Entradas]]-TB_ControlStock[[#This Row],[Salidas]]</f>
        <v>50</v>
      </c>
      <c r="F7" s="65">
        <f>_xlfn.XLOOKUP(TB_ControlStock[[#This Row],[Producto]],TB_Producto[Producto],TB_Producto[Stock Mínimo],"No Encontrado")</f>
        <v>10</v>
      </c>
      <c r="G7" s="64" t="str" cm="1">
        <f t="array" ref="G7">_xlfn.IFS(TB_ControlStock[[#This Row],[Cantidad en Stock]]&gt;TB_ControlStock[[#This Row],[Stock Mínimo]],"Stock OK",TB_ControlStock[[#This Row],[Cantidad en Stock]]=0,"Stock Agotado",TRUE,"Stock Bajo")</f>
        <v>Stock OK</v>
      </c>
      <c r="H7" s="66"/>
      <c r="I7" s="67"/>
      <c r="J7" s="67"/>
    </row>
    <row r="8" spans="2:10" ht="16.149999999999999" customHeight="1" x14ac:dyDescent="0.35">
      <c r="B8" s="64" t="s">
        <v>5</v>
      </c>
      <c r="C8" s="65">
        <f>SUMIF(TB_Entradas[Producto],TB_ControlStock[[#This Row],[Producto]],TB_Entradas[Cantidad Comprada])</f>
        <v>2300</v>
      </c>
      <c r="D8" s="65">
        <f>SUMIF(TB_Salidas[Producto],TB_ControlStock[[#This Row],[Producto]],TB_Salidas[Cantidad Vendida])</f>
        <v>2116</v>
      </c>
      <c r="E8" s="65">
        <f>TB_ControlStock[[#This Row],[Entradas]]-TB_ControlStock[[#This Row],[Salidas]]</f>
        <v>184</v>
      </c>
      <c r="F8" s="65">
        <f>_xlfn.XLOOKUP(TB_ControlStock[[#This Row],[Producto]],TB_Producto[Producto],TB_Producto[Stock Mínimo],"No Encontrado")</f>
        <v>20</v>
      </c>
      <c r="G8" s="64" t="str" cm="1">
        <f t="array" ref="G8">_xlfn.IFS(TB_ControlStock[[#This Row],[Cantidad en Stock]]&gt;TB_ControlStock[[#This Row],[Stock Mínimo]],"Stock OK",TB_ControlStock[[#This Row],[Cantidad en Stock]]=0,"Stock Agotado",TRUE,"Stock Bajo")</f>
        <v>Stock OK</v>
      </c>
      <c r="H8" s="66"/>
      <c r="I8" s="67"/>
      <c r="J8" s="67"/>
    </row>
    <row r="9" spans="2:10" ht="18" x14ac:dyDescent="0.35">
      <c r="B9" s="64" t="s">
        <v>26</v>
      </c>
      <c r="C9" s="65">
        <f>SUMIF(TB_Entradas[Producto],TB_ControlStock[[#This Row],[Producto]],TB_Entradas[Cantidad Comprada])</f>
        <v>200</v>
      </c>
      <c r="D9" s="65">
        <f>SUMIF(TB_Salidas[Producto],TB_ControlStock[[#This Row],[Producto]],TB_Salidas[Cantidad Vendida])</f>
        <v>200</v>
      </c>
      <c r="E9" s="65">
        <f>TB_ControlStock[[#This Row],[Entradas]]-TB_ControlStock[[#This Row],[Salidas]]</f>
        <v>0</v>
      </c>
      <c r="F9" s="65">
        <f>_xlfn.XLOOKUP(TB_ControlStock[[#This Row],[Producto]],TB_Producto[Producto],TB_Producto[Stock Mínimo],"No Encontrado")</f>
        <v>50</v>
      </c>
      <c r="G9" s="64" t="str" cm="1">
        <f t="array" ref="G9">_xlfn.IFS(TB_ControlStock[[#This Row],[Cantidad en Stock]]&gt;TB_ControlStock[[#This Row],[Stock Mínimo]],"Stock OK",TB_ControlStock[[#This Row],[Cantidad en Stock]]=0,"Stock Agotado",TRUE,"Stock Bajo")</f>
        <v>Stock Agotado</v>
      </c>
      <c r="H9" s="66"/>
      <c r="I9" s="67"/>
      <c r="J9" s="67"/>
    </row>
    <row r="10" spans="2:10" ht="18" x14ac:dyDescent="0.35">
      <c r="B10" s="64" t="s">
        <v>40</v>
      </c>
      <c r="C10" s="65">
        <f>SUMIF(TB_Entradas[Producto],TB_ControlStock[[#This Row],[Producto]],TB_Entradas[Cantidad Comprada])</f>
        <v>300</v>
      </c>
      <c r="D10" s="65">
        <f>SUMIF(TB_Salidas[Producto],TB_ControlStock[[#This Row],[Producto]],TB_Salidas[Cantidad Vendida])</f>
        <v>275</v>
      </c>
      <c r="E10" s="65">
        <f>TB_ControlStock[[#This Row],[Entradas]]-TB_ControlStock[[#This Row],[Salidas]]</f>
        <v>25</v>
      </c>
      <c r="F10" s="65">
        <f>_xlfn.XLOOKUP(TB_ControlStock[[#This Row],[Producto]],TB_Producto[Producto],TB_Producto[Stock Mínimo],"No Encontrado")</f>
        <v>10</v>
      </c>
      <c r="G10" s="64" t="str" cm="1">
        <f t="array" ref="G10">_xlfn.IFS(TB_ControlStock[[#This Row],[Cantidad en Stock]]&gt;TB_ControlStock[[#This Row],[Stock Mínimo]],"Stock OK",TB_ControlStock[[#This Row],[Cantidad en Stock]]=0,"Stock Agotado",TRUE,"Stock Bajo")</f>
        <v>Stock OK</v>
      </c>
      <c r="H10" s="66"/>
      <c r="I10" s="67"/>
      <c r="J10" s="67"/>
    </row>
    <row r="11" spans="2:10" ht="18" x14ac:dyDescent="0.35">
      <c r="B11" s="64" t="s">
        <v>29</v>
      </c>
      <c r="C11" s="65">
        <f>SUMIF(TB_Entradas[Producto],TB_ControlStock[[#This Row],[Producto]],TB_Entradas[Cantidad Comprada])</f>
        <v>150</v>
      </c>
      <c r="D11" s="65">
        <f>SUMIF(TB_Salidas[Producto],TB_ControlStock[[#This Row],[Producto]],TB_Salidas[Cantidad Vendida])</f>
        <v>100</v>
      </c>
      <c r="E11" s="65">
        <f>TB_ControlStock[[#This Row],[Entradas]]-TB_ControlStock[[#This Row],[Salidas]]</f>
        <v>50</v>
      </c>
      <c r="F11" s="65">
        <f>_xlfn.XLOOKUP(TB_ControlStock[[#This Row],[Producto]],TB_Producto[Producto],TB_Producto[Stock Mínimo],"No Encontrado")</f>
        <v>20</v>
      </c>
      <c r="G11" s="64" t="str" cm="1">
        <f t="array" ref="G11">_xlfn.IFS(TB_ControlStock[[#This Row],[Cantidad en Stock]]&gt;TB_ControlStock[[#This Row],[Stock Mínimo]],"Stock OK",TB_ControlStock[[#This Row],[Cantidad en Stock]]=0,"Stock Agotado",TRUE,"Stock Bajo")</f>
        <v>Stock OK</v>
      </c>
      <c r="H11" s="66"/>
      <c r="I11" s="67"/>
      <c r="J11" s="67"/>
    </row>
    <row r="12" spans="2:10" ht="18" x14ac:dyDescent="0.35">
      <c r="B12" s="64" t="s">
        <v>18</v>
      </c>
      <c r="C12" s="65">
        <f>SUMIF(TB_Entradas[Producto],TB_ControlStock[[#This Row],[Producto]],TB_Entradas[Cantidad Comprada])</f>
        <v>275</v>
      </c>
      <c r="D12" s="65">
        <f>SUMIF(TB_Salidas[Producto],TB_ControlStock[[#This Row],[Producto]],TB_Salidas[Cantidad Vendida])</f>
        <v>250</v>
      </c>
      <c r="E12" s="65">
        <f>TB_ControlStock[[#This Row],[Entradas]]-TB_ControlStock[[#This Row],[Salidas]]</f>
        <v>25</v>
      </c>
      <c r="F12" s="65">
        <f>_xlfn.XLOOKUP(TB_ControlStock[[#This Row],[Producto]],TB_Producto[Producto],TB_Producto[Stock Mínimo],"No Encontrado")</f>
        <v>10</v>
      </c>
      <c r="G12" s="64" t="str" cm="1">
        <f t="array" ref="G12">_xlfn.IFS(TB_ControlStock[[#This Row],[Cantidad en Stock]]&gt;TB_ControlStock[[#This Row],[Stock Mínimo]],"Stock OK",TB_ControlStock[[#This Row],[Cantidad en Stock]]=0,"Stock Agotado",TRUE,"Stock Bajo")</f>
        <v>Stock OK</v>
      </c>
      <c r="H12" s="66"/>
      <c r="I12" s="67"/>
      <c r="J12" s="67"/>
    </row>
    <row r="13" spans="2:10" ht="18" x14ac:dyDescent="0.35">
      <c r="B13" s="64" t="s">
        <v>32</v>
      </c>
      <c r="C13" s="65">
        <f>SUMIF(TB_Entradas[Producto],TB_ControlStock[[#This Row],[Producto]],TB_Entradas[Cantidad Comprada])</f>
        <v>300</v>
      </c>
      <c r="D13" s="65">
        <f>SUMIF(TB_Salidas[Producto],TB_ControlStock[[#This Row],[Producto]],TB_Salidas[Cantidad Vendida])</f>
        <v>245</v>
      </c>
      <c r="E13" s="65">
        <f>TB_ControlStock[[#This Row],[Entradas]]-TB_ControlStock[[#This Row],[Salidas]]</f>
        <v>55</v>
      </c>
      <c r="F13" s="65">
        <f>_xlfn.XLOOKUP(TB_ControlStock[[#This Row],[Producto]],TB_Producto[Producto],TB_Producto[Stock Mínimo],"No Encontrado")</f>
        <v>15</v>
      </c>
      <c r="G13" s="64" t="str" cm="1">
        <f t="array" ref="G13">_xlfn.IFS(TB_ControlStock[[#This Row],[Cantidad en Stock]]&gt;TB_ControlStock[[#This Row],[Stock Mínimo]],"Stock OK",TB_ControlStock[[#This Row],[Cantidad en Stock]]=0,"Stock Agotado",TRUE,"Stock Bajo")</f>
        <v>Stock OK</v>
      </c>
      <c r="H13" s="66"/>
      <c r="I13" s="67"/>
      <c r="J13" s="67"/>
    </row>
    <row r="14" spans="2:10" ht="18" x14ac:dyDescent="0.35">
      <c r="B14" s="64" t="s">
        <v>20</v>
      </c>
      <c r="C14" s="65">
        <f>SUMIF(TB_Entradas[Producto],TB_ControlStock[[#This Row],[Producto]],TB_Entradas[Cantidad Comprada])</f>
        <v>510</v>
      </c>
      <c r="D14" s="65">
        <f>SUMIF(TB_Salidas[Producto],TB_ControlStock[[#This Row],[Producto]],TB_Salidas[Cantidad Vendida])</f>
        <v>500</v>
      </c>
      <c r="E14" s="65">
        <f>TB_ControlStock[[#This Row],[Entradas]]-TB_ControlStock[[#This Row],[Salidas]]</f>
        <v>10</v>
      </c>
      <c r="F14" s="65">
        <f>_xlfn.XLOOKUP(TB_ControlStock[[#This Row],[Producto]],TB_Producto[Producto],TB_Producto[Stock Mínimo],"No Encontrado")</f>
        <v>10</v>
      </c>
      <c r="G14" s="64" t="str" cm="1">
        <f t="array" ref="G14">_xlfn.IFS(TB_ControlStock[[#This Row],[Cantidad en Stock]]&gt;TB_ControlStock[[#This Row],[Stock Mínimo]],"Stock OK",TB_ControlStock[[#This Row],[Cantidad en Stock]]=0,"Stock Agotado",TRUE,"Stock Bajo")</f>
        <v>Stock Bajo</v>
      </c>
      <c r="H14" s="66"/>
      <c r="I14" s="67"/>
      <c r="J14" s="67"/>
    </row>
    <row r="15" spans="2:10" ht="18" x14ac:dyDescent="0.35">
      <c r="B15" s="64" t="s">
        <v>25</v>
      </c>
      <c r="C15" s="65">
        <f>SUMIF(TB_Entradas[Producto],TB_ControlStock[[#This Row],[Producto]],TB_Entradas[Cantidad Comprada])</f>
        <v>450</v>
      </c>
      <c r="D15" s="65">
        <f>SUMIF(TB_Salidas[Producto],TB_ControlStock[[#This Row],[Producto]],TB_Salidas[Cantidad Vendida])</f>
        <v>385</v>
      </c>
      <c r="E15" s="65">
        <f>TB_ControlStock[[#This Row],[Entradas]]-TB_ControlStock[[#This Row],[Salidas]]</f>
        <v>65</v>
      </c>
      <c r="F15" s="65">
        <f>_xlfn.XLOOKUP(TB_ControlStock[[#This Row],[Producto]],TB_Producto[Producto],TB_Producto[Stock Mínimo],"No Encontrado")</f>
        <v>15</v>
      </c>
      <c r="G15" s="64" t="str" cm="1">
        <f t="array" ref="G15">_xlfn.IFS(TB_ControlStock[[#This Row],[Cantidad en Stock]]&gt;TB_ControlStock[[#This Row],[Stock Mínimo]],"Stock OK",TB_ControlStock[[#This Row],[Cantidad en Stock]]=0,"Stock Agotado",TRUE,"Stock Bajo")</f>
        <v>Stock OK</v>
      </c>
      <c r="H15" s="66"/>
      <c r="I15" s="67"/>
      <c r="J15" s="67"/>
    </row>
    <row r="16" spans="2:10" ht="18" x14ac:dyDescent="0.35">
      <c r="B16" s="64" t="s">
        <v>12</v>
      </c>
      <c r="C16" s="65">
        <f>SUMIF(TB_Entradas[Producto],TB_ControlStock[[#This Row],[Producto]],TB_Entradas[Cantidad Comprada])</f>
        <v>350</v>
      </c>
      <c r="D16" s="65">
        <f>SUMIF(TB_Salidas[Producto],TB_ControlStock[[#This Row],[Producto]],TB_Salidas[Cantidad Vendida])</f>
        <v>315</v>
      </c>
      <c r="E16" s="65">
        <f>TB_ControlStock[[#This Row],[Entradas]]-TB_ControlStock[[#This Row],[Salidas]]</f>
        <v>35</v>
      </c>
      <c r="F16" s="65">
        <f>_xlfn.XLOOKUP(TB_ControlStock[[#This Row],[Producto]],TB_Producto[Producto],TB_Producto[Stock Mínimo],"No Encontrado")</f>
        <v>30</v>
      </c>
      <c r="G16" s="64" t="str" cm="1">
        <f t="array" ref="G16">_xlfn.IFS(TB_ControlStock[[#This Row],[Cantidad en Stock]]&gt;TB_ControlStock[[#This Row],[Stock Mínimo]],"Stock OK",TB_ControlStock[[#This Row],[Cantidad en Stock]]=0,"Stock Agotado",TRUE,"Stock Bajo")</f>
        <v>Stock OK</v>
      </c>
      <c r="H16" s="66"/>
      <c r="I16" s="67"/>
      <c r="J16" s="67"/>
    </row>
    <row r="17" spans="2:10" ht="18" x14ac:dyDescent="0.35">
      <c r="B17" s="64" t="s">
        <v>31</v>
      </c>
      <c r="C17" s="65">
        <f>SUMIF(TB_Entradas[Producto],TB_ControlStock[[#This Row],[Producto]],TB_Entradas[Cantidad Comprada])</f>
        <v>65</v>
      </c>
      <c r="D17" s="65">
        <f>SUMIF(TB_Salidas[Producto],TB_ControlStock[[#This Row],[Producto]],TB_Salidas[Cantidad Vendida])</f>
        <v>60</v>
      </c>
      <c r="E17" s="65">
        <f>TB_ControlStock[[#This Row],[Entradas]]-TB_ControlStock[[#This Row],[Salidas]]</f>
        <v>5</v>
      </c>
      <c r="F17" s="65">
        <f>_xlfn.XLOOKUP(TB_ControlStock[[#This Row],[Producto]],TB_Producto[Producto],TB_Producto[Stock Mínimo],"No Encontrado")</f>
        <v>15</v>
      </c>
      <c r="G17" s="64" t="str" cm="1">
        <f t="array" ref="G17">_xlfn.IFS(TB_ControlStock[[#This Row],[Cantidad en Stock]]&gt;TB_ControlStock[[#This Row],[Stock Mínimo]],"Stock OK",TB_ControlStock[[#This Row],[Cantidad en Stock]]=0,"Stock Agotado",TRUE,"Stock Bajo")</f>
        <v>Stock Bajo</v>
      </c>
      <c r="H17" s="66"/>
      <c r="I17" s="67"/>
      <c r="J17" s="67"/>
    </row>
    <row r="20" spans="2:10" x14ac:dyDescent="0.25">
      <c r="J20" s="68"/>
    </row>
  </sheetData>
  <dataValidations count="1">
    <dataValidation type="list" allowBlank="1" showInputMessage="1" showErrorMessage="1" sqref="B6:B17" xr:uid="{CCAB9598-8427-4C4C-826B-F9157C8C0C5F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5" ma:contentTypeDescription="Crie um novo documento." ma:contentTypeScope="" ma:versionID="356590f5a0d689a097ccf88dfc74651c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358450caccba16b195b14fe92929b549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3013FB-E102-4D6E-ABBB-5EEF1B62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Productos</vt:lpstr>
      <vt:lpstr>Proveedor</vt:lpstr>
      <vt:lpstr>Entradas</vt:lpstr>
      <vt:lpstr>Salidas</vt:lpstr>
      <vt:lpstr>Consulta</vt:lpstr>
      <vt:lpstr>Control de Stock</vt:lpstr>
      <vt:lpstr>Lista_Productos</vt:lpstr>
      <vt:lpstr>Lista_Proveedores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2023-04-27T21:09:44Z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