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10" yWindow="30" windowWidth="19320" windowHeight="7485" activeTab="1"/>
  </bookViews>
  <sheets>
    <sheet name="Sheet1" sheetId="1" r:id="rId1"/>
    <sheet name="tests" sheetId="3" r:id="rId2"/>
    <sheet name="Sheet2" sheetId="4" r:id="rId3"/>
    <sheet name="Sheet3" sheetId="5" r:id="rId4"/>
  </sheets>
  <calcPr calcId="125725"/>
</workbook>
</file>

<file path=xl/calcChain.xml><?xml version="1.0" encoding="utf-8"?>
<calcChain xmlns="http://schemas.openxmlformats.org/spreadsheetml/2006/main">
  <c r="T5" i="3"/>
  <c r="T6"/>
  <c r="T7"/>
  <c r="T8"/>
  <c r="T9"/>
  <c r="T10"/>
  <c r="T11"/>
  <c r="T12"/>
  <c r="T13"/>
  <c r="T14"/>
  <c r="T15"/>
  <c r="T16"/>
  <c r="T17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4"/>
  <c r="AD17" l="1"/>
  <c r="R18"/>
  <c r="S14"/>
  <c r="S15"/>
  <c r="S16"/>
  <c r="S17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5"/>
  <c r="S6"/>
  <c r="S7"/>
  <c r="S8"/>
  <c r="S9"/>
  <c r="S10"/>
  <c r="S11"/>
  <c r="S12"/>
  <c r="S13"/>
  <c r="S4"/>
  <c r="V4"/>
  <c r="V63"/>
  <c r="W63"/>
  <c r="AA63"/>
  <c r="AB63"/>
  <c r="AC63" s="1"/>
  <c r="AB73"/>
  <c r="AC73" s="1"/>
  <c r="AA73"/>
  <c r="W73"/>
  <c r="V73"/>
  <c r="AB72"/>
  <c r="AC72" s="1"/>
  <c r="AA72"/>
  <c r="W72"/>
  <c r="V72"/>
  <c r="AB71"/>
  <c r="AC71" s="1"/>
  <c r="AA71"/>
  <c r="W71"/>
  <c r="V71"/>
  <c r="AB70"/>
  <c r="AC70" s="1"/>
  <c r="AA70"/>
  <c r="W70"/>
  <c r="V70"/>
  <c r="AB69"/>
  <c r="AC69" s="1"/>
  <c r="AA69"/>
  <c r="W69"/>
  <c r="V69"/>
  <c r="AB68"/>
  <c r="AC68" s="1"/>
  <c r="AA68"/>
  <c r="W68"/>
  <c r="V68"/>
  <c r="AB67"/>
  <c r="AC67" s="1"/>
  <c r="AA67"/>
  <c r="W67"/>
  <c r="V67"/>
  <c r="AB66"/>
  <c r="AC66" s="1"/>
  <c r="AA66"/>
  <c r="W66"/>
  <c r="V66"/>
  <c r="AB65"/>
  <c r="AC65" s="1"/>
  <c r="AA65"/>
  <c r="W65"/>
  <c r="V65"/>
  <c r="AB64"/>
  <c r="AC64" s="1"/>
  <c r="AA64"/>
  <c r="W64"/>
  <c r="V64"/>
  <c r="AB62"/>
  <c r="AC62" s="1"/>
  <c r="AA62"/>
  <c r="W62"/>
  <c r="V62"/>
  <c r="AB61"/>
  <c r="AC61" s="1"/>
  <c r="AA61"/>
  <c r="W61"/>
  <c r="V61"/>
  <c r="AB60"/>
  <c r="AC60" s="1"/>
  <c r="AA60"/>
  <c r="W60"/>
  <c r="V60"/>
  <c r="AB59"/>
  <c r="AC59" s="1"/>
  <c r="AA59"/>
  <c r="W59"/>
  <c r="V59"/>
  <c r="AB58"/>
  <c r="AC58" s="1"/>
  <c r="AA58"/>
  <c r="W58"/>
  <c r="V58"/>
  <c r="AB57"/>
  <c r="AC57" s="1"/>
  <c r="AA57"/>
  <c r="W57"/>
  <c r="V57"/>
  <c r="AB56"/>
  <c r="AC56" s="1"/>
  <c r="AA56"/>
  <c r="W56"/>
  <c r="V56"/>
  <c r="AB55"/>
  <c r="AC55" s="1"/>
  <c r="AA55"/>
  <c r="W55"/>
  <c r="V55"/>
  <c r="AB54"/>
  <c r="AC54" s="1"/>
  <c r="AA54"/>
  <c r="W54"/>
  <c r="V54"/>
  <c r="AB53"/>
  <c r="AC53" s="1"/>
  <c r="AA53"/>
  <c r="W53"/>
  <c r="V53"/>
  <c r="AB52"/>
  <c r="AC52" s="1"/>
  <c r="AA52"/>
  <c r="W52"/>
  <c r="V52"/>
  <c r="AB51"/>
  <c r="AC51" s="1"/>
  <c r="AA51"/>
  <c r="W51"/>
  <c r="V51"/>
  <c r="AB50"/>
  <c r="AC50" s="1"/>
  <c r="AA50"/>
  <c r="W50"/>
  <c r="V50"/>
  <c r="AB49"/>
  <c r="AC49" s="1"/>
  <c r="AA49"/>
  <c r="W49"/>
  <c r="V49"/>
  <c r="AB48"/>
  <c r="AC48" s="1"/>
  <c r="AA48"/>
  <c r="W48"/>
  <c r="V48"/>
  <c r="AB47"/>
  <c r="AC47" s="1"/>
  <c r="AA47"/>
  <c r="W47"/>
  <c r="V47"/>
  <c r="AB46"/>
  <c r="AC46" s="1"/>
  <c r="AA46"/>
  <c r="W46"/>
  <c r="V46"/>
  <c r="AB45"/>
  <c r="AC45" s="1"/>
  <c r="AA45"/>
  <c r="W45"/>
  <c r="V45"/>
  <c r="AB44"/>
  <c r="AC44" s="1"/>
  <c r="AA44"/>
  <c r="W44"/>
  <c r="V44"/>
  <c r="AB41"/>
  <c r="AC41" s="1"/>
  <c r="AA41"/>
  <c r="W41"/>
  <c r="V41"/>
  <c r="AB40"/>
  <c r="AC40" s="1"/>
  <c r="AA40"/>
  <c r="W40"/>
  <c r="V40"/>
  <c r="AB39"/>
  <c r="AC39" s="1"/>
  <c r="AA39"/>
  <c r="W39"/>
  <c r="V39"/>
  <c r="AB38"/>
  <c r="AC38" s="1"/>
  <c r="AA38"/>
  <c r="W38"/>
  <c r="V38"/>
  <c r="AB37"/>
  <c r="AC37" s="1"/>
  <c r="AA37"/>
  <c r="W37"/>
  <c r="V37"/>
  <c r="AB36"/>
  <c r="AC36" s="1"/>
  <c r="AA36"/>
  <c r="W36"/>
  <c r="V36"/>
  <c r="AB35"/>
  <c r="AC35" s="1"/>
  <c r="AA35"/>
  <c r="W35"/>
  <c r="V35"/>
  <c r="AB34"/>
  <c r="AC34" s="1"/>
  <c r="AA34"/>
  <c r="W34"/>
  <c r="V34"/>
  <c r="AB33"/>
  <c r="AC33" s="1"/>
  <c r="AA33"/>
  <c r="W33"/>
  <c r="V33"/>
  <c r="AB32"/>
  <c r="AC32" s="1"/>
  <c r="AA32"/>
  <c r="W32"/>
  <c r="V32"/>
  <c r="AB31"/>
  <c r="AC31" s="1"/>
  <c r="AA31"/>
  <c r="W31"/>
  <c r="V31"/>
  <c r="AB30"/>
  <c r="AC30" s="1"/>
  <c r="AA30"/>
  <c r="W30"/>
  <c r="V30"/>
  <c r="AB29"/>
  <c r="AC29" s="1"/>
  <c r="AA29"/>
  <c r="W29"/>
  <c r="V29"/>
  <c r="AB28"/>
  <c r="AC28" s="1"/>
  <c r="AA28"/>
  <c r="W28"/>
  <c r="V28"/>
  <c r="AB27"/>
  <c r="AC27" s="1"/>
  <c r="AA27"/>
  <c r="W27"/>
  <c r="V27"/>
  <c r="AB26"/>
  <c r="AC26" s="1"/>
  <c r="AA26"/>
  <c r="W26"/>
  <c r="V26"/>
  <c r="AB25"/>
  <c r="AC25" s="1"/>
  <c r="AA25"/>
  <c r="W25"/>
  <c r="V25"/>
  <c r="AB24"/>
  <c r="AC24" s="1"/>
  <c r="AA24"/>
  <c r="W24"/>
  <c r="V24"/>
  <c r="AB23"/>
  <c r="AC23" s="1"/>
  <c r="AA23"/>
  <c r="W23"/>
  <c r="V23"/>
  <c r="AB22"/>
  <c r="AC22" s="1"/>
  <c r="AA22"/>
  <c r="W22"/>
  <c r="V22"/>
  <c r="AB21"/>
  <c r="AC21" s="1"/>
  <c r="AA21"/>
  <c r="W21"/>
  <c r="V21"/>
  <c r="AB20"/>
  <c r="AC20" s="1"/>
  <c r="AA20"/>
  <c r="W20"/>
  <c r="V20"/>
  <c r="AB19"/>
  <c r="AC19" s="1"/>
  <c r="AA19"/>
  <c r="W19"/>
  <c r="V19"/>
  <c r="AB17"/>
  <c r="AC17" s="1"/>
  <c r="AA17"/>
  <c r="W17"/>
  <c r="V17"/>
  <c r="AB16"/>
  <c r="AC16" s="1"/>
  <c r="AA16"/>
  <c r="W16"/>
  <c r="V16"/>
  <c r="AB15"/>
  <c r="AC15" s="1"/>
  <c r="AA15"/>
  <c r="W15"/>
  <c r="V15"/>
  <c r="AB14"/>
  <c r="AC14" s="1"/>
  <c r="AA14"/>
  <c r="W14"/>
  <c r="V14"/>
  <c r="AB13"/>
  <c r="AC13" s="1"/>
  <c r="AA13"/>
  <c r="W13"/>
  <c r="V13"/>
  <c r="AB12"/>
  <c r="AC12" s="1"/>
  <c r="AA12"/>
  <c r="W12"/>
  <c r="V12"/>
  <c r="AB11"/>
  <c r="AC11" s="1"/>
  <c r="AA11"/>
  <c r="W11"/>
  <c r="V11"/>
  <c r="AB10"/>
  <c r="AC10" s="1"/>
  <c r="AA10"/>
  <c r="W10"/>
  <c r="V10"/>
  <c r="AB9"/>
  <c r="AC9" s="1"/>
  <c r="AA9"/>
  <c r="W9"/>
  <c r="V9"/>
  <c r="AB8"/>
  <c r="AC8" s="1"/>
  <c r="AA8"/>
  <c r="W8"/>
  <c r="V8"/>
  <c r="AB7"/>
  <c r="AC7" s="1"/>
  <c r="AA7"/>
  <c r="W7"/>
  <c r="V7"/>
  <c r="AB6"/>
  <c r="AC6" s="1"/>
  <c r="AA6"/>
  <c r="W6"/>
  <c r="V6"/>
  <c r="AB5"/>
  <c r="AC5" s="1"/>
  <c r="AA5"/>
  <c r="W5"/>
  <c r="V5"/>
  <c r="AB4"/>
  <c r="AC4" s="1"/>
  <c r="AA4"/>
  <c r="W4"/>
  <c r="S18" l="1"/>
  <c r="T18"/>
</calcChain>
</file>

<file path=xl/sharedStrings.xml><?xml version="1.0" encoding="utf-8"?>
<sst xmlns="http://schemas.openxmlformats.org/spreadsheetml/2006/main" count="132" uniqueCount="67">
  <si>
    <t>Std</t>
  </si>
  <si>
    <t>Run</t>
  </si>
  <si>
    <t>Block</t>
  </si>
  <si>
    <t>A:x loc</t>
  </si>
  <si>
    <t>B:vel</t>
  </si>
  <si>
    <t>C:C</t>
  </si>
  <si>
    <t>Block 1</t>
  </si>
  <si>
    <t xml:space="preserve">Probe in </t>
  </si>
  <si>
    <t>Probe out</t>
  </si>
  <si>
    <t>azmiuthal velocity</t>
  </si>
  <si>
    <t>deltap</t>
  </si>
  <si>
    <t>core radius</t>
  </si>
  <si>
    <t>radial velocity</t>
  </si>
  <si>
    <t>axial velocity</t>
  </si>
  <si>
    <t>turbulent intensity</t>
  </si>
  <si>
    <t>Date</t>
  </si>
  <si>
    <t>Vtunnel</t>
  </si>
  <si>
    <t>Q</t>
  </si>
  <si>
    <t>Patm</t>
  </si>
  <si>
    <t>Ttunnel</t>
  </si>
  <si>
    <t>sigma</t>
  </si>
  <si>
    <t>wb</t>
  </si>
  <si>
    <t>db</t>
  </si>
  <si>
    <t>indexes</t>
  </si>
  <si>
    <t>dt</t>
  </si>
  <si>
    <t>X loc</t>
  </si>
  <si>
    <t>(m/s)</t>
  </si>
  <si>
    <t>(us)</t>
  </si>
  <si>
    <t>(Pa)</t>
  </si>
  <si>
    <t>(C )</t>
  </si>
  <si>
    <t>outside tunnel</t>
  </si>
  <si>
    <t>Vnom</t>
  </si>
  <si>
    <t>(in +/- 0.25)</t>
  </si>
  <si>
    <t>Rcore</t>
  </si>
  <si>
    <t>m/s</t>
  </si>
  <si>
    <t>mm</t>
  </si>
  <si>
    <t>index</t>
  </si>
  <si>
    <t>195/200 avail</t>
  </si>
  <si>
    <t>WRONG dt</t>
  </si>
  <si>
    <t>Fatal error</t>
  </si>
  <si>
    <t>(K)</t>
  </si>
  <si>
    <t>(K )</t>
  </si>
  <si>
    <t>Re</t>
  </si>
  <si>
    <t>Rh</t>
  </si>
  <si>
    <r>
      <t>η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</si>
  <si>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ν</t>
  </si>
  <si>
    <t>ρ</t>
  </si>
  <si>
    <t>%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</si>
  <si>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sec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</si>
  <si>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/sec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</si>
  <si>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</si>
  <si>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m/sec</t>
  </si>
  <si>
    <t>Np  (x104)</t>
  </si>
  <si>
    <t>x1000</t>
  </si>
  <si>
    <t>Vθ max</t>
  </si>
  <si>
    <t>Vθ theo</t>
  </si>
  <si>
    <t>Vθ diff</t>
  </si>
  <si>
    <t>Core radius (mm) Vs X location graphs</t>
  </si>
  <si>
    <t>Wandering</t>
  </si>
  <si>
    <t>Factor</t>
  </si>
  <si>
    <t>Vz max</t>
  </si>
  <si>
    <t>Vz Core</t>
  </si>
  <si>
    <t>% Vtunnel</t>
  </si>
  <si>
    <t>NOTE run 15 was processed with incorrect del t value, raw values are linearly offset by a factor of 25/40. These values have been multiplied by this factor to correct.</t>
  </si>
  <si>
    <t>43/200 avail</t>
  </si>
  <si>
    <t>Number</t>
  </si>
  <si>
    <t>Rosby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</si>
</sst>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" fontId="0" fillId="0" borderId="6" xfId="0" applyNumberFormat="1" applyBorder="1"/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3" fillId="2" borderId="5" xfId="0" applyFont="1" applyFill="1" applyBorder="1"/>
    <xf numFmtId="0" fontId="3" fillId="3" borderId="5" xfId="0" applyFont="1" applyFill="1" applyBorder="1"/>
    <xf numFmtId="2" fontId="0" fillId="0" borderId="0" xfId="0" applyNumberFormat="1" applyAlignment="1">
      <alignment horizontal="center" vertical="center" wrapText="1"/>
    </xf>
    <xf numFmtId="0" fontId="2" fillId="2" borderId="3" xfId="0" applyFont="1" applyFill="1" applyBorder="1"/>
    <xf numFmtId="0" fontId="2" fillId="5" borderId="5" xfId="0" applyFont="1" applyFill="1" applyBorder="1"/>
    <xf numFmtId="0" fontId="2" fillId="5" borderId="8" xfId="0" applyFont="1" applyFill="1" applyBorder="1"/>
    <xf numFmtId="0" fontId="2" fillId="3" borderId="5" xfId="0" applyFont="1" applyFill="1" applyBorder="1"/>
    <xf numFmtId="0" fontId="0" fillId="0" borderId="1" xfId="0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2" fontId="0" fillId="4" borderId="0" xfId="0" applyNumberFormat="1" applyFill="1" applyBorder="1"/>
    <xf numFmtId="0" fontId="7" fillId="0" borderId="0" xfId="0" applyFont="1" applyBorder="1"/>
    <xf numFmtId="11" fontId="0" fillId="0" borderId="0" xfId="0" applyNumberFormat="1" applyBorder="1"/>
    <xf numFmtId="2" fontId="0" fillId="0" borderId="0" xfId="0" applyNumberFormat="1" applyBorder="1"/>
    <xf numFmtId="0" fontId="7" fillId="0" borderId="2" xfId="0" applyFont="1" applyBorder="1"/>
    <xf numFmtId="11" fontId="0" fillId="0" borderId="2" xfId="0" applyNumberFormat="1" applyBorder="1"/>
    <xf numFmtId="2" fontId="0" fillId="0" borderId="2" xfId="0" applyNumberFormat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5" xfId="0" applyNumberFormat="1" applyFill="1" applyBorder="1"/>
    <xf numFmtId="0" fontId="7" fillId="0" borderId="6" xfId="0" applyFont="1" applyBorder="1"/>
    <xf numFmtId="11" fontId="0" fillId="0" borderId="6" xfId="0" applyNumberFormat="1" applyBorder="1"/>
    <xf numFmtId="2" fontId="0" fillId="0" borderId="6" xfId="0" applyNumberFormat="1" applyBorder="1"/>
    <xf numFmtId="2" fontId="0" fillId="4" borderId="6" xfId="0" applyNumberFormat="1" applyFill="1" applyBorder="1"/>
    <xf numFmtId="2" fontId="0" fillId="4" borderId="8" xfId="0" applyNumberFormat="1" applyFill="1" applyBorder="1"/>
    <xf numFmtId="0" fontId="1" fillId="4" borderId="12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0" xfId="0" applyNumberFormat="1" applyFont="1" applyFill="1" applyBorder="1" applyAlignment="1">
      <alignment horizontal="left" vertical="center"/>
    </xf>
    <xf numFmtId="2" fontId="2" fillId="6" borderId="5" xfId="0" applyNumberFormat="1" applyFont="1" applyFill="1" applyBorder="1" applyAlignment="1">
      <alignment horizontal="left" vertical="center"/>
    </xf>
    <xf numFmtId="2" fontId="2" fillId="6" borderId="8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11" fontId="2" fillId="6" borderId="6" xfId="0" applyNumberFormat="1" applyFont="1" applyFill="1" applyBorder="1" applyAlignment="1">
      <alignment horizontal="left"/>
    </xf>
    <xf numFmtId="2" fontId="2" fillId="6" borderId="6" xfId="0" applyNumberFormat="1" applyFont="1" applyFill="1" applyBorder="1" applyAlignment="1">
      <alignment horizontal="left"/>
    </xf>
    <xf numFmtId="2" fontId="2" fillId="6" borderId="8" xfId="0" applyNumberFormat="1" applyFont="1" applyFill="1" applyBorder="1" applyAlignment="1">
      <alignment horizontal="left"/>
    </xf>
    <xf numFmtId="0" fontId="2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1" fontId="2" fillId="6" borderId="0" xfId="0" applyNumberFormat="1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left" vertical="center"/>
    </xf>
    <xf numFmtId="2" fontId="2" fillId="0" borderId="6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16" fontId="0" fillId="0" borderId="2" xfId="0" applyNumberFormat="1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7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1" fillId="7" borderId="12" xfId="0" applyNumberFormat="1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167" fontId="0" fillId="7" borderId="3" xfId="0" applyNumberFormat="1" applyFill="1" applyBorder="1"/>
    <xf numFmtId="167" fontId="0" fillId="7" borderId="5" xfId="0" applyNumberFormat="1" applyFill="1" applyBorder="1"/>
    <xf numFmtId="167" fontId="0" fillId="7" borderId="8" xfId="0" applyNumberFormat="1" applyFill="1" applyBorder="1"/>
    <xf numFmtId="0" fontId="9" fillId="0" borderId="4" xfId="0" applyFont="1" applyBorder="1" applyAlignment="1">
      <alignment horizontal="left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1" fillId="4" borderId="12" xfId="0" applyNumberFormat="1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167" fontId="0" fillId="7" borderId="12" xfId="0" applyNumberFormat="1" applyFill="1" applyBorder="1"/>
    <xf numFmtId="167" fontId="0" fillId="7" borderId="13" xfId="0" applyNumberFormat="1" applyFill="1" applyBorder="1"/>
    <xf numFmtId="167" fontId="0" fillId="7" borderId="14" xfId="0" applyNumberFormat="1" applyFill="1" applyBorder="1"/>
    <xf numFmtId="16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plotArea>
      <c:layout/>
      <c:scatterChart>
        <c:scatterStyle val="smoothMarker"/>
        <c:ser>
          <c:idx val="0"/>
          <c:order val="0"/>
          <c:xVal>
            <c:numRef>
              <c:f>tests!$H$4:$H$13</c:f>
              <c:numCache>
                <c:formatCode>General</c:formatCode>
                <c:ptCount val="10"/>
                <c:pt idx="0" formatCode="0.00">
                  <c:v>15.22</c:v>
                </c:pt>
                <c:pt idx="1">
                  <c:v>16.88</c:v>
                </c:pt>
                <c:pt idx="2">
                  <c:v>19.43</c:v>
                </c:pt>
                <c:pt idx="3">
                  <c:v>21.06</c:v>
                </c:pt>
                <c:pt idx="4">
                  <c:v>23.21</c:v>
                </c:pt>
                <c:pt idx="5">
                  <c:v>24.86</c:v>
                </c:pt>
                <c:pt idx="6">
                  <c:v>27.02</c:v>
                </c:pt>
                <c:pt idx="7">
                  <c:v>29.12</c:v>
                </c:pt>
                <c:pt idx="8">
                  <c:v>30.86</c:v>
                </c:pt>
                <c:pt idx="9">
                  <c:v>32.979999999999997</c:v>
                </c:pt>
              </c:numCache>
            </c:numRef>
          </c:xVal>
          <c:yVal>
            <c:numRef>
              <c:f>tests!$T$4:$T$13</c:f>
              <c:numCache>
                <c:formatCode>0.00000</c:formatCode>
                <c:ptCount val="10"/>
                <c:pt idx="0">
                  <c:v>0.84991961606339728</c:v>
                </c:pt>
                <c:pt idx="1">
                  <c:v>0.8948149054713308</c:v>
                </c:pt>
                <c:pt idx="2">
                  <c:v>0.81864871134984973</c:v>
                </c:pt>
                <c:pt idx="3">
                  <c:v>0.85982190484636556</c:v>
                </c:pt>
                <c:pt idx="4">
                  <c:v>0.89466561764813812</c:v>
                </c:pt>
                <c:pt idx="5">
                  <c:v>0.97191992245242664</c:v>
                </c:pt>
                <c:pt idx="6">
                  <c:v>0.89587599055044254</c:v>
                </c:pt>
                <c:pt idx="7">
                  <c:v>0.67818894104795147</c:v>
                </c:pt>
                <c:pt idx="8">
                  <c:v>0.74596603988193166</c:v>
                </c:pt>
                <c:pt idx="9">
                  <c:v>0.90268422472955046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tests!$H$14:$H$23</c:f>
              <c:numCache>
                <c:formatCode>General</c:formatCode>
                <c:ptCount val="10"/>
                <c:pt idx="0">
                  <c:v>15.27</c:v>
                </c:pt>
                <c:pt idx="1">
                  <c:v>16.89</c:v>
                </c:pt>
                <c:pt idx="2">
                  <c:v>19.03</c:v>
                </c:pt>
                <c:pt idx="3">
                  <c:v>21.13</c:v>
                </c:pt>
                <c:pt idx="4">
                  <c:v>23.21</c:v>
                </c:pt>
                <c:pt idx="5">
                  <c:v>25.36</c:v>
                </c:pt>
                <c:pt idx="6">
                  <c:v>27.03</c:v>
                </c:pt>
                <c:pt idx="7">
                  <c:v>29.12</c:v>
                </c:pt>
                <c:pt idx="8">
                  <c:v>30.87</c:v>
                </c:pt>
                <c:pt idx="9">
                  <c:v>33.39</c:v>
                </c:pt>
              </c:numCache>
            </c:numRef>
          </c:xVal>
          <c:yVal>
            <c:numRef>
              <c:f>tests!$T$14:$T$23</c:f>
              <c:numCache>
                <c:formatCode>0.00000</c:formatCode>
                <c:ptCount val="10"/>
                <c:pt idx="0">
                  <c:v>0.6917369040750061</c:v>
                </c:pt>
                <c:pt idx="1">
                  <c:v>0.80946323635297623</c:v>
                </c:pt>
                <c:pt idx="2">
                  <c:v>0.85169028646124112</c:v>
                </c:pt>
                <c:pt idx="3">
                  <c:v>0.7641829034540577</c:v>
                </c:pt>
                <c:pt idx="4">
                  <c:v>0.89489520353766505</c:v>
                </c:pt>
                <c:pt idx="5">
                  <c:v>0.70872232162054016</c:v>
                </c:pt>
                <c:pt idx="6">
                  <c:v>0.77608017192253564</c:v>
                </c:pt>
                <c:pt idx="7">
                  <c:v>0.87957615109057519</c:v>
                </c:pt>
                <c:pt idx="8">
                  <c:v>0.87576349734397207</c:v>
                </c:pt>
                <c:pt idx="9">
                  <c:v>0.69062689082979856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tests!$H$24:$H$33</c:f>
              <c:numCache>
                <c:formatCode>General</c:formatCode>
                <c:ptCount val="10"/>
                <c:pt idx="0">
                  <c:v>15.2</c:v>
                </c:pt>
                <c:pt idx="1">
                  <c:v>17.27</c:v>
                </c:pt>
                <c:pt idx="2">
                  <c:v>19.36</c:v>
                </c:pt>
                <c:pt idx="3">
                  <c:v>21.09</c:v>
                </c:pt>
                <c:pt idx="4">
                  <c:v>23.15</c:v>
                </c:pt>
                <c:pt idx="5">
                  <c:v>24.86</c:v>
                </c:pt>
                <c:pt idx="6">
                  <c:v>26.95</c:v>
                </c:pt>
                <c:pt idx="7">
                  <c:v>29.09</c:v>
                </c:pt>
                <c:pt idx="8">
                  <c:v>31.26</c:v>
                </c:pt>
                <c:pt idx="9">
                  <c:v>32.94</c:v>
                </c:pt>
              </c:numCache>
            </c:numRef>
          </c:xVal>
          <c:yVal>
            <c:numRef>
              <c:f>tests!$T$24:$T$33</c:f>
              <c:numCache>
                <c:formatCode>0.00000</c:formatCode>
                <c:ptCount val="10"/>
                <c:pt idx="0">
                  <c:v>0.72412404292989685</c:v>
                </c:pt>
                <c:pt idx="1">
                  <c:v>0.85841550728914506</c:v>
                </c:pt>
                <c:pt idx="2">
                  <c:v>0.72122636936278017</c:v>
                </c:pt>
                <c:pt idx="3">
                  <c:v>0.67346162104040563</c:v>
                </c:pt>
                <c:pt idx="4">
                  <c:v>0.82511745021720706</c:v>
                </c:pt>
                <c:pt idx="5">
                  <c:v>0.7740533636518373</c:v>
                </c:pt>
                <c:pt idx="6">
                  <c:v>0.82371595340182968</c:v>
                </c:pt>
                <c:pt idx="7">
                  <c:v>0.79443091328416204</c:v>
                </c:pt>
                <c:pt idx="8">
                  <c:v>0.59897736952971425</c:v>
                </c:pt>
                <c:pt idx="9">
                  <c:v>0.59806342865964213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tests!$H$34:$H$41</c:f>
              <c:numCache>
                <c:formatCode>General</c:formatCode>
                <c:ptCount val="8"/>
                <c:pt idx="0">
                  <c:v>14.86</c:v>
                </c:pt>
                <c:pt idx="1">
                  <c:v>17.39</c:v>
                </c:pt>
                <c:pt idx="2">
                  <c:v>19.079999999999998</c:v>
                </c:pt>
                <c:pt idx="3">
                  <c:v>21.13</c:v>
                </c:pt>
                <c:pt idx="4">
                  <c:v>23.29</c:v>
                </c:pt>
                <c:pt idx="5">
                  <c:v>24.98</c:v>
                </c:pt>
                <c:pt idx="6">
                  <c:v>27.09</c:v>
                </c:pt>
                <c:pt idx="7">
                  <c:v>28.81</c:v>
                </c:pt>
              </c:numCache>
            </c:numRef>
          </c:xVal>
          <c:yVal>
            <c:numRef>
              <c:f>tests!$T$34:$T$41</c:f>
              <c:numCache>
                <c:formatCode>0.00000</c:formatCode>
                <c:ptCount val="8"/>
                <c:pt idx="0">
                  <c:v>0.83697137240455288</c:v>
                </c:pt>
                <c:pt idx="1">
                  <c:v>0.7520962484607594</c:v>
                </c:pt>
                <c:pt idx="2">
                  <c:v>0.72066602244063449</c:v>
                </c:pt>
                <c:pt idx="3">
                  <c:v>0.79756625068217479</c:v>
                </c:pt>
                <c:pt idx="4">
                  <c:v>0.86095099644913753</c:v>
                </c:pt>
                <c:pt idx="5">
                  <c:v>0.84253239178559225</c:v>
                </c:pt>
                <c:pt idx="6">
                  <c:v>0.82902337298704198</c:v>
                </c:pt>
                <c:pt idx="7">
                  <c:v>0.72440576605288132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tests!$H$44:$H$53</c:f>
              <c:numCache>
                <c:formatCode>General</c:formatCode>
                <c:ptCount val="10"/>
                <c:pt idx="0">
                  <c:v>14.88</c:v>
                </c:pt>
                <c:pt idx="1">
                  <c:v>17.239999999999998</c:v>
                </c:pt>
                <c:pt idx="2">
                  <c:v>19.079999999999998</c:v>
                </c:pt>
                <c:pt idx="3">
                  <c:v>21.18</c:v>
                </c:pt>
                <c:pt idx="4">
                  <c:v>23.24</c:v>
                </c:pt>
                <c:pt idx="5">
                  <c:v>24.9</c:v>
                </c:pt>
                <c:pt idx="6">
                  <c:v>27.08</c:v>
                </c:pt>
                <c:pt idx="7">
                  <c:v>29.19</c:v>
                </c:pt>
                <c:pt idx="8">
                  <c:v>31.28</c:v>
                </c:pt>
                <c:pt idx="9">
                  <c:v>33.049999999999997</c:v>
                </c:pt>
              </c:numCache>
            </c:numRef>
          </c:xVal>
          <c:yVal>
            <c:numRef>
              <c:f>tests!$T$44:$T$53</c:f>
              <c:numCache>
                <c:formatCode>0.00000</c:formatCode>
                <c:ptCount val="10"/>
                <c:pt idx="0">
                  <c:v>0.84202037255508067</c:v>
                </c:pt>
                <c:pt idx="1">
                  <c:v>0.73578076909567147</c:v>
                </c:pt>
                <c:pt idx="2">
                  <c:v>0.72978592369539297</c:v>
                </c:pt>
                <c:pt idx="3">
                  <c:v>0.75423674643742389</c:v>
                </c:pt>
                <c:pt idx="4">
                  <c:v>0.74477842395536464</c:v>
                </c:pt>
                <c:pt idx="5">
                  <c:v>0.82742270895031922</c:v>
                </c:pt>
                <c:pt idx="6">
                  <c:v>0.72786519562074081</c:v>
                </c:pt>
                <c:pt idx="7">
                  <c:v>0.67253932320086585</c:v>
                </c:pt>
                <c:pt idx="8">
                  <c:v>0.77556991269276776</c:v>
                </c:pt>
                <c:pt idx="9">
                  <c:v>0.79356447718777523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tests!$H$54:$H$63</c:f>
              <c:numCache>
                <c:formatCode>General</c:formatCode>
                <c:ptCount val="10"/>
                <c:pt idx="0">
                  <c:v>15.31</c:v>
                </c:pt>
                <c:pt idx="1">
                  <c:v>17.36</c:v>
                </c:pt>
                <c:pt idx="2">
                  <c:v>19.079999999999998</c:v>
                </c:pt>
                <c:pt idx="3">
                  <c:v>21.23</c:v>
                </c:pt>
                <c:pt idx="4">
                  <c:v>23.33</c:v>
                </c:pt>
                <c:pt idx="5">
                  <c:v>24.97</c:v>
                </c:pt>
                <c:pt idx="6">
                  <c:v>27.05</c:v>
                </c:pt>
                <c:pt idx="7">
                  <c:v>29.17</c:v>
                </c:pt>
                <c:pt idx="8">
                  <c:v>30.9</c:v>
                </c:pt>
                <c:pt idx="9">
                  <c:v>33.04</c:v>
                </c:pt>
              </c:numCache>
            </c:numRef>
          </c:xVal>
          <c:yVal>
            <c:numRef>
              <c:f>tests!$T$54:$T$63</c:f>
              <c:numCache>
                <c:formatCode>0.00000</c:formatCode>
                <c:ptCount val="10"/>
                <c:pt idx="0">
                  <c:v>0.73775197579503671</c:v>
                </c:pt>
                <c:pt idx="1">
                  <c:v>0.62623025125796661</c:v>
                </c:pt>
                <c:pt idx="2">
                  <c:v>0.74444024087234828</c:v>
                </c:pt>
                <c:pt idx="3">
                  <c:v>0.75877680354480981</c:v>
                </c:pt>
                <c:pt idx="4">
                  <c:v>0.74366577929699762</c:v>
                </c:pt>
                <c:pt idx="5">
                  <c:v>0.76357267202774415</c:v>
                </c:pt>
                <c:pt idx="6">
                  <c:v>0.66909683973008438</c:v>
                </c:pt>
                <c:pt idx="7">
                  <c:v>0.69282079634878757</c:v>
                </c:pt>
                <c:pt idx="8">
                  <c:v>0.74305041518384995</c:v>
                </c:pt>
                <c:pt idx="9">
                  <c:v>0.73319609707281641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tests!$H$64:$H$73</c:f>
              <c:numCache>
                <c:formatCode>General</c:formatCode>
                <c:ptCount val="10"/>
                <c:pt idx="0">
                  <c:v>15.31</c:v>
                </c:pt>
                <c:pt idx="1">
                  <c:v>16.98</c:v>
                </c:pt>
                <c:pt idx="2">
                  <c:v>19.100000000000001</c:v>
                </c:pt>
                <c:pt idx="3">
                  <c:v>21.15</c:v>
                </c:pt>
                <c:pt idx="4">
                  <c:v>23.23</c:v>
                </c:pt>
                <c:pt idx="5">
                  <c:v>24.96</c:v>
                </c:pt>
                <c:pt idx="6">
                  <c:v>27.05</c:v>
                </c:pt>
                <c:pt idx="7">
                  <c:v>29.17</c:v>
                </c:pt>
                <c:pt idx="8">
                  <c:v>31.31</c:v>
                </c:pt>
                <c:pt idx="9">
                  <c:v>33.01</c:v>
                </c:pt>
              </c:numCache>
            </c:numRef>
          </c:xVal>
          <c:yVal>
            <c:numRef>
              <c:f>tests!$T$64:$T$73</c:f>
              <c:numCache>
                <c:formatCode>0.00000</c:formatCode>
                <c:ptCount val="10"/>
                <c:pt idx="0">
                  <c:v>0.57158410830435058</c:v>
                </c:pt>
                <c:pt idx="1">
                  <c:v>0.62951469589537612</c:v>
                </c:pt>
                <c:pt idx="2">
                  <c:v>0.80699009816234024</c:v>
                </c:pt>
                <c:pt idx="3">
                  <c:v>0.69968861682067307</c:v>
                </c:pt>
                <c:pt idx="4">
                  <c:v>0.65119907017359535</c:v>
                </c:pt>
                <c:pt idx="5">
                  <c:v>0.64911459110621561</c:v>
                </c:pt>
                <c:pt idx="6">
                  <c:v>0.6770406927512661</c:v>
                </c:pt>
                <c:pt idx="7">
                  <c:v>0.73730277630278307</c:v>
                </c:pt>
                <c:pt idx="8">
                  <c:v>0.70191711392224121</c:v>
                </c:pt>
                <c:pt idx="9">
                  <c:v>0.66905868188398088</c:v>
                </c:pt>
              </c:numCache>
            </c:numRef>
          </c:yVal>
          <c:smooth val="1"/>
        </c:ser>
        <c:axId val="86352640"/>
        <c:axId val="86354944"/>
      </c:scatterChart>
      <c:valAx>
        <c:axId val="86352640"/>
        <c:scaling>
          <c:orientation val="minMax"/>
          <c:max val="34"/>
          <c:min val="12"/>
        </c:scaling>
        <c:axPos val="b"/>
        <c:numFmt formatCode="0.00" sourceLinked="1"/>
        <c:tickLblPos val="nextTo"/>
        <c:crossAx val="86354944"/>
        <c:crosses val="autoZero"/>
        <c:crossBetween val="midCat"/>
      </c:valAx>
      <c:valAx>
        <c:axId val="86354944"/>
        <c:scaling>
          <c:orientation val="minMax"/>
          <c:max val="1"/>
          <c:min val="0.4"/>
        </c:scaling>
        <c:axPos val="l"/>
        <c:majorGridlines/>
        <c:numFmt formatCode="0.00000" sourceLinked="1"/>
        <c:tickLblPos val="nextTo"/>
        <c:crossAx val="8635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Sheet2!$C$60:$C$66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Sheet2!$O$60:$O$66</c:f>
              <c:numCache>
                <c:formatCode>0.00</c:formatCode>
                <c:ptCount val="7"/>
                <c:pt idx="0">
                  <c:v>19.252750544741513</c:v>
                </c:pt>
                <c:pt idx="1">
                  <c:v>15.399578249250428</c:v>
                </c:pt>
                <c:pt idx="2">
                  <c:v>13.164583361476479</c:v>
                </c:pt>
                <c:pt idx="4">
                  <c:v>20.800496070869325</c:v>
                </c:pt>
                <c:pt idx="5">
                  <c:v>17.11181998488545</c:v>
                </c:pt>
                <c:pt idx="6">
                  <c:v>20.287520341984013</c:v>
                </c:pt>
              </c:numCache>
            </c:numRef>
          </c:yVal>
          <c:smooth val="1"/>
        </c:ser>
        <c:axId val="111013248"/>
        <c:axId val="111031424"/>
      </c:scatterChart>
      <c:valAx>
        <c:axId val="111013248"/>
        <c:scaling>
          <c:orientation val="minMax"/>
        </c:scaling>
        <c:axPos val="b"/>
        <c:numFmt formatCode="0.0" sourceLinked="1"/>
        <c:tickLblPos val="nextTo"/>
        <c:crossAx val="111031424"/>
        <c:crosses val="autoZero"/>
        <c:crossBetween val="midCat"/>
      </c:valAx>
      <c:valAx>
        <c:axId val="111031424"/>
        <c:scaling>
          <c:orientation val="minMax"/>
        </c:scaling>
        <c:axPos val="l"/>
        <c:majorGridlines/>
        <c:numFmt formatCode="0.00" sourceLinked="1"/>
        <c:tickLblPos val="nextTo"/>
        <c:crossAx val="111013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Sheet2!$C$67:$C$73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Sheet2!$O$67:$O$73</c:f>
              <c:numCache>
                <c:formatCode>0.00</c:formatCode>
                <c:ptCount val="7"/>
                <c:pt idx="0">
                  <c:v>15.324963712698491</c:v>
                </c:pt>
                <c:pt idx="1">
                  <c:v>17.88204102286441</c:v>
                </c:pt>
                <c:pt idx="2">
                  <c:v>14.800852540274468</c:v>
                </c:pt>
                <c:pt idx="4">
                  <c:v>21.012033069495093</c:v>
                </c:pt>
                <c:pt idx="5">
                  <c:v>21.920018808979282</c:v>
                </c:pt>
                <c:pt idx="6">
                  <c:v>18.040570290114516</c:v>
                </c:pt>
              </c:numCache>
            </c:numRef>
          </c:yVal>
          <c:smooth val="1"/>
        </c:ser>
        <c:axId val="111063424"/>
        <c:axId val="111064960"/>
      </c:scatterChart>
      <c:valAx>
        <c:axId val="111063424"/>
        <c:scaling>
          <c:orientation val="minMax"/>
        </c:scaling>
        <c:axPos val="b"/>
        <c:numFmt formatCode="0.0" sourceLinked="1"/>
        <c:tickLblPos val="nextTo"/>
        <c:crossAx val="111064960"/>
        <c:crosses val="autoZero"/>
        <c:crossBetween val="midCat"/>
      </c:valAx>
      <c:valAx>
        <c:axId val="111064960"/>
        <c:scaling>
          <c:orientation val="minMax"/>
        </c:scaling>
        <c:axPos val="l"/>
        <c:majorGridlines/>
        <c:numFmt formatCode="0.00" sourceLinked="1"/>
        <c:tickLblPos val="nextTo"/>
        <c:crossAx val="11106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Sheet2!$C$4:$C$10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Sheet2!$O$4:$O$10</c:f>
              <c:numCache>
                <c:formatCode>0.00</c:formatCode>
                <c:ptCount val="7"/>
                <c:pt idx="0">
                  <c:v>15.366056418889809</c:v>
                </c:pt>
                <c:pt idx="1">
                  <c:v>17.576651916594155</c:v>
                </c:pt>
                <c:pt idx="2">
                  <c:v>14.292218211882021</c:v>
                </c:pt>
                <c:pt idx="3">
                  <c:v>18.144216144248137</c:v>
                </c:pt>
                <c:pt idx="4">
                  <c:v>19.502182931740176</c:v>
                </c:pt>
                <c:pt idx="5">
                  <c:v>19.919055240637324</c:v>
                </c:pt>
                <c:pt idx="6">
                  <c:v>20.363743966640989</c:v>
                </c:pt>
              </c:numCache>
            </c:numRef>
          </c:yVal>
          <c:smooth val="1"/>
        </c:ser>
        <c:axId val="92505216"/>
        <c:axId val="92513024"/>
      </c:scatterChart>
      <c:valAx>
        <c:axId val="92505216"/>
        <c:scaling>
          <c:orientation val="minMax"/>
        </c:scaling>
        <c:axPos val="b"/>
        <c:numFmt formatCode="0.0" sourceLinked="1"/>
        <c:tickLblPos val="nextTo"/>
        <c:crossAx val="92513024"/>
        <c:crosses val="autoZero"/>
        <c:crossBetween val="midCat"/>
      </c:valAx>
      <c:valAx>
        <c:axId val="92513024"/>
        <c:scaling>
          <c:orientation val="minMax"/>
        </c:scaling>
        <c:axPos val="l"/>
        <c:majorGridlines/>
        <c:numFmt formatCode="0.00" sourceLinked="1"/>
        <c:tickLblPos val="nextTo"/>
        <c:crossAx val="9250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Sheet2!$C$11:$C$17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Sheet2!$O$11:$O$17</c:f>
              <c:numCache>
                <c:formatCode>0.00</c:formatCode>
                <c:ptCount val="7"/>
                <c:pt idx="0">
                  <c:v>15.060157460704293</c:v>
                </c:pt>
                <c:pt idx="1">
                  <c:v>13.462875864679273</c:v>
                </c:pt>
                <c:pt idx="2">
                  <c:v>15.101556225908705</c:v>
                </c:pt>
                <c:pt idx="3">
                  <c:v>20.056144858696193</c:v>
                </c:pt>
                <c:pt idx="4">
                  <c:v>16.26196479646692</c:v>
                </c:pt>
                <c:pt idx="5">
                  <c:v>19.864607328280627</c:v>
                </c:pt>
                <c:pt idx="6">
                  <c:v>17.041619483022806</c:v>
                </c:pt>
              </c:numCache>
            </c:numRef>
          </c:yVal>
          <c:smooth val="1"/>
        </c:ser>
        <c:axId val="110876544"/>
        <c:axId val="110878080"/>
      </c:scatterChart>
      <c:valAx>
        <c:axId val="110876544"/>
        <c:scaling>
          <c:orientation val="minMax"/>
        </c:scaling>
        <c:axPos val="b"/>
        <c:numFmt formatCode="0.0" sourceLinked="1"/>
        <c:tickLblPos val="nextTo"/>
        <c:crossAx val="110878080"/>
        <c:crosses val="autoZero"/>
        <c:crossBetween val="midCat"/>
      </c:valAx>
      <c:valAx>
        <c:axId val="110878080"/>
        <c:scaling>
          <c:orientation val="minMax"/>
        </c:scaling>
        <c:axPos val="l"/>
        <c:majorGridlines/>
        <c:numFmt formatCode="0.00" sourceLinked="1"/>
        <c:tickLblPos val="nextTo"/>
        <c:crossAx val="11087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Sheet2!$C$18:$C$24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Sheet2!$O$18:$O$24</c:f>
              <c:numCache>
                <c:formatCode>0.00</c:formatCode>
                <c:ptCount val="7"/>
                <c:pt idx="0">
                  <c:v>17.477897764700607</c:v>
                </c:pt>
                <c:pt idx="1">
                  <c:v>15.367662216384236</c:v>
                </c:pt>
                <c:pt idx="2">
                  <c:v>12.254051965300324</c:v>
                </c:pt>
                <c:pt idx="3">
                  <c:v>19.44334445483717</c:v>
                </c:pt>
                <c:pt idx="4">
                  <c:v>19.886683966029388</c:v>
                </c:pt>
                <c:pt idx="5">
                  <c:v>17.426352540445158</c:v>
                </c:pt>
                <c:pt idx="6">
                  <c:v>18.020937664138689</c:v>
                </c:pt>
              </c:numCache>
            </c:numRef>
          </c:yVal>
          <c:smooth val="1"/>
        </c:ser>
        <c:axId val="110787200"/>
        <c:axId val="110788992"/>
      </c:scatterChart>
      <c:valAx>
        <c:axId val="110787200"/>
        <c:scaling>
          <c:orientation val="minMax"/>
        </c:scaling>
        <c:axPos val="b"/>
        <c:numFmt formatCode="0.0" sourceLinked="1"/>
        <c:tickLblPos val="nextTo"/>
        <c:crossAx val="110788992"/>
        <c:crosses val="autoZero"/>
        <c:crossBetween val="midCat"/>
      </c:valAx>
      <c:valAx>
        <c:axId val="110788992"/>
        <c:scaling>
          <c:orientation val="minMax"/>
        </c:scaling>
        <c:axPos val="l"/>
        <c:majorGridlines/>
        <c:numFmt formatCode="0.00" sourceLinked="1"/>
        <c:tickLblPos val="nextTo"/>
        <c:crossAx val="11078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Sheet2!$C$25:$C$31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Sheet2!$O$25:$O$31</c:f>
              <c:numCache>
                <c:formatCode>0.00</c:formatCode>
                <c:ptCount val="7"/>
                <c:pt idx="0">
                  <c:v>14.837943205325407</c:v>
                </c:pt>
                <c:pt idx="1">
                  <c:v>16.173677961629497</c:v>
                </c:pt>
                <c:pt idx="2">
                  <c:v>16.846877183428514</c:v>
                </c:pt>
                <c:pt idx="3">
                  <c:v>20.00194724804944</c:v>
                </c:pt>
                <c:pt idx="4">
                  <c:v>20.272665529484897</c:v>
                </c:pt>
                <c:pt idx="5">
                  <c:v>21.496281119599132</c:v>
                </c:pt>
                <c:pt idx="6">
                  <c:v>14.892767300935082</c:v>
                </c:pt>
              </c:numCache>
            </c:numRef>
          </c:yVal>
          <c:smooth val="1"/>
        </c:ser>
        <c:axId val="110808448"/>
        <c:axId val="109646976"/>
      </c:scatterChart>
      <c:valAx>
        <c:axId val="110808448"/>
        <c:scaling>
          <c:orientation val="minMax"/>
        </c:scaling>
        <c:axPos val="b"/>
        <c:numFmt formatCode="0.0" sourceLinked="1"/>
        <c:tickLblPos val="nextTo"/>
        <c:crossAx val="109646976"/>
        <c:crosses val="autoZero"/>
        <c:crossBetween val="midCat"/>
      </c:valAx>
      <c:valAx>
        <c:axId val="109646976"/>
        <c:scaling>
          <c:orientation val="minMax"/>
        </c:scaling>
        <c:axPos val="l"/>
        <c:majorGridlines/>
        <c:numFmt formatCode="0.00" sourceLinked="1"/>
        <c:tickLblPos val="nextTo"/>
        <c:crossAx val="11080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Sheet2!$C$32:$C$38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Sheet2!$O$32:$O$38</c:f>
              <c:numCache>
                <c:formatCode>0.00</c:formatCode>
                <c:ptCount val="7"/>
                <c:pt idx="0">
                  <c:v>17.399012712921412</c:v>
                </c:pt>
                <c:pt idx="1">
                  <c:v>16.464236414216685</c:v>
                </c:pt>
                <c:pt idx="2">
                  <c:v>14.336159984683189</c:v>
                </c:pt>
                <c:pt idx="3">
                  <c:v>21.953900899226021</c:v>
                </c:pt>
                <c:pt idx="4">
                  <c:v>17.807446079667137</c:v>
                </c:pt>
                <c:pt idx="6">
                  <c:v>16.272594291273943</c:v>
                </c:pt>
              </c:numCache>
            </c:numRef>
          </c:yVal>
          <c:smooth val="1"/>
        </c:ser>
        <c:axId val="109674880"/>
        <c:axId val="109676416"/>
      </c:scatterChart>
      <c:valAx>
        <c:axId val="109674880"/>
        <c:scaling>
          <c:orientation val="minMax"/>
        </c:scaling>
        <c:axPos val="b"/>
        <c:numFmt formatCode="0.0" sourceLinked="1"/>
        <c:tickLblPos val="nextTo"/>
        <c:crossAx val="109676416"/>
        <c:crosses val="autoZero"/>
        <c:crossBetween val="midCat"/>
      </c:valAx>
      <c:valAx>
        <c:axId val="109676416"/>
        <c:scaling>
          <c:orientation val="minMax"/>
        </c:scaling>
        <c:axPos val="l"/>
        <c:majorGridlines/>
        <c:numFmt formatCode="0.00" sourceLinked="1"/>
        <c:tickLblPos val="nextTo"/>
        <c:crossAx val="109674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Sheet2!$C$39:$C$45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Sheet2!$O$39:$O$45</c:f>
              <c:numCache>
                <c:formatCode>0.00</c:formatCode>
                <c:ptCount val="7"/>
                <c:pt idx="0">
                  <c:v>15.468173168539227</c:v>
                </c:pt>
                <c:pt idx="1">
                  <c:v>16.075774297859024</c:v>
                </c:pt>
                <c:pt idx="2">
                  <c:v>14.599720203002821</c:v>
                </c:pt>
                <c:pt idx="3">
                  <c:v>19.128070702751316</c:v>
                </c:pt>
                <c:pt idx="4">
                  <c:v>19.036121446740374</c:v>
                </c:pt>
                <c:pt idx="5">
                  <c:v>24.106256989212529</c:v>
                </c:pt>
                <c:pt idx="6">
                  <c:v>15.841921573167406</c:v>
                </c:pt>
              </c:numCache>
            </c:numRef>
          </c:yVal>
          <c:smooth val="1"/>
        </c:ser>
        <c:axId val="109696128"/>
        <c:axId val="109697664"/>
      </c:scatterChart>
      <c:valAx>
        <c:axId val="109696128"/>
        <c:scaling>
          <c:orientation val="minMax"/>
        </c:scaling>
        <c:axPos val="b"/>
        <c:numFmt formatCode="0.0" sourceLinked="1"/>
        <c:tickLblPos val="nextTo"/>
        <c:crossAx val="109697664"/>
        <c:crosses val="autoZero"/>
        <c:crossBetween val="midCat"/>
      </c:valAx>
      <c:valAx>
        <c:axId val="109697664"/>
        <c:scaling>
          <c:orientation val="minMax"/>
        </c:scaling>
        <c:axPos val="l"/>
        <c:majorGridlines/>
        <c:numFmt formatCode="0.00" sourceLinked="1"/>
        <c:tickLblPos val="nextTo"/>
        <c:crossAx val="109696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Sheet2!$C$46:$C$52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Sheet2!$O$46:$O$52</c:f>
              <c:numCache>
                <c:formatCode>0.00</c:formatCode>
                <c:ptCount val="7"/>
                <c:pt idx="0">
                  <c:v>13.432169092580001</c:v>
                </c:pt>
                <c:pt idx="1">
                  <c:v>13.220321483086201</c:v>
                </c:pt>
                <c:pt idx="2">
                  <c:v>14.637190451723891</c:v>
                </c:pt>
                <c:pt idx="3">
                  <c:v>16.789261116262498</c:v>
                </c:pt>
                <c:pt idx="4">
                  <c:v>17.243915240475545</c:v>
                </c:pt>
                <c:pt idx="5">
                  <c:v>18.742295508536536</c:v>
                </c:pt>
                <c:pt idx="6">
                  <c:v>19.838448616057626</c:v>
                </c:pt>
              </c:numCache>
            </c:numRef>
          </c:yVal>
          <c:smooth val="1"/>
        </c:ser>
        <c:axId val="110966656"/>
        <c:axId val="110968192"/>
      </c:scatterChart>
      <c:valAx>
        <c:axId val="110966656"/>
        <c:scaling>
          <c:orientation val="minMax"/>
        </c:scaling>
        <c:axPos val="b"/>
        <c:numFmt formatCode="0.0" sourceLinked="1"/>
        <c:tickLblPos val="nextTo"/>
        <c:crossAx val="110968192"/>
        <c:crosses val="autoZero"/>
        <c:crossBetween val="midCat"/>
      </c:valAx>
      <c:valAx>
        <c:axId val="110968192"/>
        <c:scaling>
          <c:orientation val="minMax"/>
        </c:scaling>
        <c:axPos val="l"/>
        <c:majorGridlines/>
        <c:numFmt formatCode="0.00" sourceLinked="1"/>
        <c:tickLblPos val="nextTo"/>
        <c:crossAx val="11096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Sheet2!$C$53:$C$59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Sheet2!$O$53:$O$59</c:f>
              <c:numCache>
                <c:formatCode>0.00</c:formatCode>
                <c:ptCount val="7"/>
                <c:pt idx="0">
                  <c:v>14.945857416953043</c:v>
                </c:pt>
                <c:pt idx="1">
                  <c:v>14.613886571982073</c:v>
                </c:pt>
                <c:pt idx="2">
                  <c:v>12.89004391243185</c:v>
                </c:pt>
                <c:pt idx="3">
                  <c:v>20.63423893594787</c:v>
                </c:pt>
                <c:pt idx="4">
                  <c:v>16.292721226652752</c:v>
                </c:pt>
                <c:pt idx="5">
                  <c:v>17.462700982505467</c:v>
                </c:pt>
                <c:pt idx="6">
                  <c:v>19.397620505309629</c:v>
                </c:pt>
              </c:numCache>
            </c:numRef>
          </c:yVal>
          <c:smooth val="1"/>
        </c:ser>
        <c:axId val="110996096"/>
        <c:axId val="110997888"/>
      </c:scatterChart>
      <c:valAx>
        <c:axId val="110996096"/>
        <c:scaling>
          <c:orientation val="minMax"/>
        </c:scaling>
        <c:axPos val="b"/>
        <c:numFmt formatCode="0.0" sourceLinked="1"/>
        <c:tickLblPos val="nextTo"/>
        <c:crossAx val="110997888"/>
        <c:crosses val="autoZero"/>
        <c:crossBetween val="midCat"/>
      </c:valAx>
      <c:valAx>
        <c:axId val="110997888"/>
        <c:scaling>
          <c:orientation val="minMax"/>
        </c:scaling>
        <c:axPos val="l"/>
        <c:majorGridlines/>
        <c:numFmt formatCode="0.00" sourceLinked="1"/>
        <c:tickLblPos val="nextTo"/>
        <c:crossAx val="110996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369793</xdr:colOff>
      <xdr:row>76</xdr:row>
      <xdr:rowOff>0</xdr:rowOff>
    </xdr:from>
    <xdr:to>
      <xdr:col>37</xdr:col>
      <xdr:colOff>358587</xdr:colOff>
      <xdr:row>96</xdr:row>
      <xdr:rowOff>145676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</xdr:colOff>
      <xdr:row>3</xdr:row>
      <xdr:rowOff>22412</xdr:rowOff>
    </xdr:from>
    <xdr:to>
      <xdr:col>22</xdr:col>
      <xdr:colOff>100853</xdr:colOff>
      <xdr:row>9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89647</xdr:colOff>
      <xdr:row>9</xdr:row>
      <xdr:rowOff>190501</xdr:rowOff>
    </xdr:from>
    <xdr:to>
      <xdr:col>22</xdr:col>
      <xdr:colOff>100853</xdr:colOff>
      <xdr:row>16</xdr:row>
      <xdr:rowOff>168089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89647</xdr:colOff>
      <xdr:row>17</xdr:row>
      <xdr:rowOff>11207</xdr:rowOff>
    </xdr:from>
    <xdr:to>
      <xdr:col>22</xdr:col>
      <xdr:colOff>100853</xdr:colOff>
      <xdr:row>23</xdr:row>
      <xdr:rowOff>179295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89648</xdr:colOff>
      <xdr:row>24</xdr:row>
      <xdr:rowOff>33619</xdr:rowOff>
    </xdr:from>
    <xdr:to>
      <xdr:col>22</xdr:col>
      <xdr:colOff>100853</xdr:colOff>
      <xdr:row>30</xdr:row>
      <xdr:rowOff>190501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89648</xdr:colOff>
      <xdr:row>31</xdr:row>
      <xdr:rowOff>11207</xdr:rowOff>
    </xdr:from>
    <xdr:to>
      <xdr:col>22</xdr:col>
      <xdr:colOff>100853</xdr:colOff>
      <xdr:row>37</xdr:row>
      <xdr:rowOff>190501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89646</xdr:colOff>
      <xdr:row>38</xdr:row>
      <xdr:rowOff>11207</xdr:rowOff>
    </xdr:from>
    <xdr:to>
      <xdr:col>22</xdr:col>
      <xdr:colOff>100853</xdr:colOff>
      <xdr:row>44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89648</xdr:colOff>
      <xdr:row>45</xdr:row>
      <xdr:rowOff>11206</xdr:rowOff>
    </xdr:from>
    <xdr:to>
      <xdr:col>22</xdr:col>
      <xdr:colOff>100853</xdr:colOff>
      <xdr:row>51</xdr:row>
      <xdr:rowOff>179294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89647</xdr:colOff>
      <xdr:row>52</xdr:row>
      <xdr:rowOff>11205</xdr:rowOff>
    </xdr:from>
    <xdr:to>
      <xdr:col>22</xdr:col>
      <xdr:colOff>100853</xdr:colOff>
      <xdr:row>58</xdr:row>
      <xdr:rowOff>156882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89647</xdr:colOff>
      <xdr:row>59</xdr:row>
      <xdr:rowOff>11205</xdr:rowOff>
    </xdr:from>
    <xdr:to>
      <xdr:col>22</xdr:col>
      <xdr:colOff>100853</xdr:colOff>
      <xdr:row>65</xdr:row>
      <xdr:rowOff>179294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89647</xdr:colOff>
      <xdr:row>66</xdr:row>
      <xdr:rowOff>22411</xdr:rowOff>
    </xdr:from>
    <xdr:to>
      <xdr:col>22</xdr:col>
      <xdr:colOff>100853</xdr:colOff>
      <xdr:row>72</xdr:row>
      <xdr:rowOff>179294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D34" sqref="D34"/>
    </sheetView>
  </sheetViews>
  <sheetFormatPr defaultRowHeight="15"/>
  <cols>
    <col min="7" max="7" width="17.42578125" bestFit="1" customWidth="1"/>
    <col min="8" max="8" width="15.140625" bestFit="1" customWidth="1"/>
    <col min="9" max="9" width="10.7109375" bestFit="1" customWidth="1"/>
    <col min="10" max="10" width="13.5703125" bestFit="1" customWidth="1"/>
    <col min="11" max="11" width="12.5703125" bestFit="1" customWidth="1"/>
    <col min="12" max="12" width="18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4</v>
      </c>
      <c r="B2">
        <v>1</v>
      </c>
      <c r="C2" t="s">
        <v>6</v>
      </c>
      <c r="D2">
        <v>14.5</v>
      </c>
      <c r="E2">
        <v>22.5</v>
      </c>
      <c r="F2" t="s">
        <v>7</v>
      </c>
    </row>
    <row r="3" spans="1:12">
      <c r="A3">
        <v>6</v>
      </c>
      <c r="B3">
        <v>2</v>
      </c>
      <c r="C3" t="s">
        <v>6</v>
      </c>
      <c r="D3">
        <v>14.5</v>
      </c>
      <c r="E3">
        <v>30</v>
      </c>
      <c r="F3" t="s">
        <v>7</v>
      </c>
    </row>
    <row r="4" spans="1:12">
      <c r="A4">
        <v>13</v>
      </c>
      <c r="B4">
        <v>3</v>
      </c>
      <c r="C4" t="s">
        <v>6</v>
      </c>
      <c r="D4">
        <v>23.25</v>
      </c>
      <c r="E4">
        <v>22.5</v>
      </c>
      <c r="F4" t="s">
        <v>8</v>
      </c>
    </row>
    <row r="5" spans="1:12">
      <c r="A5">
        <v>2</v>
      </c>
      <c r="B5">
        <v>4</v>
      </c>
      <c r="C5" t="s">
        <v>6</v>
      </c>
      <c r="D5">
        <v>23.25</v>
      </c>
      <c r="E5">
        <v>15</v>
      </c>
      <c r="F5" t="s">
        <v>7</v>
      </c>
    </row>
    <row r="6" spans="1:12">
      <c r="A6">
        <v>8</v>
      </c>
      <c r="B6">
        <v>5</v>
      </c>
      <c r="C6" t="s">
        <v>6</v>
      </c>
      <c r="D6">
        <v>32</v>
      </c>
      <c r="E6">
        <v>30</v>
      </c>
      <c r="F6" t="s">
        <v>7</v>
      </c>
    </row>
    <row r="7" spans="1:12">
      <c r="A7">
        <v>5</v>
      </c>
      <c r="B7">
        <v>6</v>
      </c>
      <c r="C7" t="s">
        <v>6</v>
      </c>
      <c r="D7">
        <v>32</v>
      </c>
      <c r="E7">
        <v>22.5</v>
      </c>
      <c r="F7" t="s">
        <v>7</v>
      </c>
    </row>
    <row r="8" spans="1:12">
      <c r="A8">
        <v>15</v>
      </c>
      <c r="B8">
        <v>7</v>
      </c>
      <c r="C8" t="s">
        <v>6</v>
      </c>
      <c r="D8">
        <v>32</v>
      </c>
      <c r="E8">
        <v>30</v>
      </c>
      <c r="F8" t="s">
        <v>8</v>
      </c>
    </row>
    <row r="9" spans="1:12">
      <c r="A9">
        <v>14</v>
      </c>
      <c r="B9">
        <v>8</v>
      </c>
      <c r="C9" t="s">
        <v>6</v>
      </c>
      <c r="D9">
        <v>14.5</v>
      </c>
      <c r="E9">
        <v>30</v>
      </c>
      <c r="F9" t="s">
        <v>8</v>
      </c>
    </row>
    <row r="10" spans="1:12">
      <c r="A10">
        <v>1</v>
      </c>
      <c r="B10">
        <v>9</v>
      </c>
      <c r="C10" t="s">
        <v>6</v>
      </c>
      <c r="D10">
        <v>14.5</v>
      </c>
      <c r="E10">
        <v>15</v>
      </c>
      <c r="F10" t="s">
        <v>7</v>
      </c>
    </row>
    <row r="11" spans="1:12">
      <c r="A11">
        <v>7</v>
      </c>
      <c r="B11">
        <v>10</v>
      </c>
      <c r="C11" t="s">
        <v>6</v>
      </c>
      <c r="D11">
        <v>23.25</v>
      </c>
      <c r="E11">
        <v>30</v>
      </c>
      <c r="F11" t="s">
        <v>7</v>
      </c>
    </row>
    <row r="12" spans="1:12">
      <c r="A12">
        <v>10</v>
      </c>
      <c r="B12">
        <v>11</v>
      </c>
      <c r="C12" t="s">
        <v>6</v>
      </c>
      <c r="D12">
        <v>32</v>
      </c>
      <c r="E12">
        <v>15</v>
      </c>
      <c r="F12" t="s">
        <v>8</v>
      </c>
    </row>
    <row r="13" spans="1:12">
      <c r="A13">
        <v>11</v>
      </c>
      <c r="B13">
        <v>12</v>
      </c>
      <c r="C13" t="s">
        <v>6</v>
      </c>
      <c r="D13">
        <v>23.25</v>
      </c>
      <c r="E13">
        <v>22.5</v>
      </c>
      <c r="F13" t="s">
        <v>8</v>
      </c>
    </row>
    <row r="14" spans="1:12">
      <c r="A14">
        <v>3</v>
      </c>
      <c r="B14">
        <v>13</v>
      </c>
      <c r="C14" t="s">
        <v>6</v>
      </c>
      <c r="D14">
        <v>23.25</v>
      </c>
      <c r="E14">
        <v>15</v>
      </c>
      <c r="F14" t="s">
        <v>7</v>
      </c>
    </row>
    <row r="15" spans="1:12">
      <c r="A15">
        <v>12</v>
      </c>
      <c r="B15">
        <v>14</v>
      </c>
      <c r="C15" t="s">
        <v>6</v>
      </c>
      <c r="D15">
        <v>23.25</v>
      </c>
      <c r="E15">
        <v>22.5</v>
      </c>
      <c r="F15" t="s">
        <v>8</v>
      </c>
    </row>
    <row r="16" spans="1:12">
      <c r="A16">
        <v>9</v>
      </c>
      <c r="B16">
        <v>15</v>
      </c>
      <c r="C16" t="s">
        <v>6</v>
      </c>
      <c r="D16">
        <v>14.5</v>
      </c>
      <c r="E16">
        <v>15</v>
      </c>
      <c r="F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73"/>
  <sheetViews>
    <sheetView tabSelected="1" zoomScale="85" zoomScaleNormal="85" workbookViewId="0">
      <selection activeCell="AF17" sqref="AF17"/>
    </sheetView>
  </sheetViews>
  <sheetFormatPr defaultRowHeight="15"/>
  <cols>
    <col min="1" max="1" width="6.7109375" customWidth="1"/>
    <col min="2" max="2" width="5.5703125" style="1" customWidth="1"/>
    <col min="3" max="3" width="13" style="1" customWidth="1"/>
    <col min="4" max="4" width="8" style="1" customWidth="1"/>
    <col min="5" max="5" width="5" style="1" customWidth="1"/>
    <col min="6" max="6" width="7.42578125" style="1" customWidth="1"/>
    <col min="7" max="7" width="7.85546875" customWidth="1"/>
    <col min="8" max="9" width="9.85546875" style="17" customWidth="1"/>
    <col min="10" max="10" width="5.5703125" style="17" customWidth="1"/>
    <col min="11" max="12" width="9.140625" style="17"/>
    <col min="13" max="13" width="8" style="20" customWidth="1"/>
    <col min="14" max="14" width="7.5703125" style="20" customWidth="1"/>
    <col min="15" max="18" width="9.85546875" style="20" customWidth="1"/>
    <col min="19" max="19" width="11.140625" style="20" customWidth="1"/>
    <col min="20" max="20" width="9.85546875" style="20" customWidth="1"/>
    <col min="21" max="21" width="12.7109375" style="20" hidden="1" customWidth="1"/>
    <col min="22" max="23" width="7.140625" style="20" hidden="1" customWidth="1"/>
    <col min="24" max="25" width="6.140625" style="20" customWidth="1"/>
    <col min="26" max="26" width="8.5703125" style="20" hidden="1" customWidth="1"/>
    <col min="27" max="27" width="7.85546875" style="20" hidden="1" customWidth="1"/>
    <col min="28" max="28" width="9.140625" hidden="1" customWidth="1"/>
    <col min="29" max="29" width="9" hidden="1" customWidth="1"/>
    <col min="30" max="30" width="9" customWidth="1"/>
  </cols>
  <sheetData>
    <row r="1" spans="1:31" ht="15.75" thickBot="1">
      <c r="H1" s="141"/>
      <c r="I1" s="141"/>
      <c r="M1" s="140" t="s">
        <v>30</v>
      </c>
      <c r="N1" s="140"/>
      <c r="O1" s="38"/>
      <c r="P1" s="38"/>
      <c r="Q1" s="123"/>
      <c r="R1" s="123"/>
      <c r="S1" s="123"/>
      <c r="T1" s="124"/>
      <c r="U1" s="119"/>
      <c r="V1" s="38"/>
      <c r="W1" s="38"/>
      <c r="X1" s="38"/>
      <c r="Y1" s="38"/>
      <c r="Z1" s="37"/>
      <c r="AA1" s="39"/>
    </row>
    <row r="2" spans="1:31" ht="21" customHeight="1">
      <c r="B2" s="13" t="s">
        <v>1</v>
      </c>
      <c r="C2" s="14" t="s">
        <v>25</v>
      </c>
      <c r="D2" s="14" t="s">
        <v>31</v>
      </c>
      <c r="E2" s="14" t="s">
        <v>24</v>
      </c>
      <c r="F2" s="14" t="s">
        <v>23</v>
      </c>
      <c r="G2" s="14" t="s">
        <v>15</v>
      </c>
      <c r="H2" s="14" t="s">
        <v>16</v>
      </c>
      <c r="I2" s="14" t="s">
        <v>20</v>
      </c>
      <c r="J2" s="14" t="s">
        <v>17</v>
      </c>
      <c r="K2" s="14" t="s">
        <v>18</v>
      </c>
      <c r="L2" s="14" t="s">
        <v>19</v>
      </c>
      <c r="M2" s="35" t="s">
        <v>21</v>
      </c>
      <c r="N2" s="35" t="s">
        <v>22</v>
      </c>
      <c r="O2" s="40" t="s">
        <v>33</v>
      </c>
      <c r="P2" s="40" t="s">
        <v>54</v>
      </c>
      <c r="Q2" s="40" t="s">
        <v>60</v>
      </c>
      <c r="R2" s="134" t="s">
        <v>61</v>
      </c>
      <c r="S2" s="134" t="s">
        <v>61</v>
      </c>
      <c r="T2" s="134" t="s">
        <v>66</v>
      </c>
      <c r="U2" s="149" t="s">
        <v>58</v>
      </c>
      <c r="V2" s="144" t="s">
        <v>42</v>
      </c>
      <c r="W2" s="144" t="s">
        <v>52</v>
      </c>
      <c r="X2" s="52" t="s">
        <v>43</v>
      </c>
      <c r="Y2" s="53" t="s">
        <v>44</v>
      </c>
      <c r="Z2" s="53" t="s">
        <v>45</v>
      </c>
      <c r="AA2" s="54" t="s">
        <v>46</v>
      </c>
      <c r="AB2" s="55" t="s">
        <v>55</v>
      </c>
      <c r="AC2" s="75" t="s">
        <v>56</v>
      </c>
    </row>
    <row r="3" spans="1:31" ht="18" thickBot="1">
      <c r="B3" s="10" t="s">
        <v>36</v>
      </c>
      <c r="C3" s="7" t="s">
        <v>32</v>
      </c>
      <c r="D3" s="11" t="s">
        <v>26</v>
      </c>
      <c r="E3" s="11" t="s">
        <v>27</v>
      </c>
      <c r="F3" s="7" t="s">
        <v>53</v>
      </c>
      <c r="G3" s="11"/>
      <c r="H3" s="16" t="s">
        <v>26</v>
      </c>
      <c r="I3" s="16" t="s">
        <v>26</v>
      </c>
      <c r="J3" s="16" t="s">
        <v>28</v>
      </c>
      <c r="K3" s="16" t="s">
        <v>28</v>
      </c>
      <c r="L3" s="22" t="s">
        <v>29</v>
      </c>
      <c r="M3" s="32" t="s">
        <v>40</v>
      </c>
      <c r="N3" s="32" t="s">
        <v>41</v>
      </c>
      <c r="O3" s="41" t="s">
        <v>35</v>
      </c>
      <c r="P3" s="41" t="s">
        <v>34</v>
      </c>
      <c r="Q3" s="41" t="s">
        <v>34</v>
      </c>
      <c r="R3" s="135" t="s">
        <v>34</v>
      </c>
      <c r="S3" s="135" t="s">
        <v>62</v>
      </c>
      <c r="T3" s="135" t="s">
        <v>65</v>
      </c>
      <c r="U3" s="30" t="s">
        <v>59</v>
      </c>
      <c r="V3" s="145"/>
      <c r="W3" s="145"/>
      <c r="X3" s="56" t="s">
        <v>47</v>
      </c>
      <c r="Y3" s="57" t="s">
        <v>48</v>
      </c>
      <c r="Z3" s="57" t="s">
        <v>49</v>
      </c>
      <c r="AA3" s="58" t="s">
        <v>50</v>
      </c>
      <c r="AB3" s="59" t="s">
        <v>51</v>
      </c>
      <c r="AC3" s="76"/>
    </row>
    <row r="4" spans="1:31" ht="15.75">
      <c r="A4" s="42"/>
      <c r="B4" s="2">
        <v>1</v>
      </c>
      <c r="C4" s="12">
        <v>21.5</v>
      </c>
      <c r="D4" s="5">
        <v>15</v>
      </c>
      <c r="E4" s="3">
        <v>50</v>
      </c>
      <c r="F4" s="3">
        <v>1</v>
      </c>
      <c r="G4" s="21">
        <v>41425</v>
      </c>
      <c r="H4" s="18">
        <v>15.22</v>
      </c>
      <c r="I4" s="19">
        <v>0.02</v>
      </c>
      <c r="J4" s="19">
        <v>135</v>
      </c>
      <c r="K4" s="19">
        <v>102036</v>
      </c>
      <c r="L4" s="18">
        <v>299.84999999999997</v>
      </c>
      <c r="M4" s="18">
        <v>293.64999999999998</v>
      </c>
      <c r="N4" s="29">
        <v>299.14999999999998</v>
      </c>
      <c r="O4" s="128">
        <v>20.363743966640989</v>
      </c>
      <c r="P4" s="129">
        <v>3.4118894875140549</v>
      </c>
      <c r="Q4" s="125">
        <v>16.604399999999998</v>
      </c>
      <c r="R4" s="136">
        <v>12.320168196721314</v>
      </c>
      <c r="S4" s="136">
        <f>R4/H4</f>
        <v>0.80947228624975776</v>
      </c>
      <c r="T4" s="150">
        <f>(H4-R4)/P4</f>
        <v>0.84991961606339728</v>
      </c>
      <c r="U4" s="120">
        <v>0.99960000000000004</v>
      </c>
      <c r="V4" s="77">
        <f>0.001*O4*P4/Z4</f>
        <v>4342.4277478881349</v>
      </c>
      <c r="W4" s="78">
        <f>Y4*0.01*P4/(O4*0.001)</f>
        <v>0.58641540700282957</v>
      </c>
      <c r="X4" s="5">
        <v>60.4</v>
      </c>
      <c r="Y4" s="64">
        <v>0.35</v>
      </c>
      <c r="Z4" s="65">
        <v>1.5999999999999999E-5</v>
      </c>
      <c r="AA4" s="66">
        <f t="shared" ref="AA4:AA17" si="0">100*K4/(287*N4)</f>
        <v>118.84543954677628</v>
      </c>
      <c r="AB4" s="67">
        <f t="shared" ref="AB4:AB17" si="1">SQRT(2000000*Z4/Y4)</f>
        <v>9.5618288746751485</v>
      </c>
      <c r="AC4" s="68">
        <f>AB4/P4</f>
        <v>2.8025025164698452</v>
      </c>
      <c r="AD4" s="153"/>
      <c r="AE4" s="154"/>
    </row>
    <row r="5" spans="1:31" ht="15.75">
      <c r="A5" s="43"/>
      <c r="B5" s="6">
        <v>2</v>
      </c>
      <c r="C5" s="26">
        <v>21.5</v>
      </c>
      <c r="D5" s="9">
        <v>17</v>
      </c>
      <c r="E5" s="7">
        <v>50</v>
      </c>
      <c r="F5" s="7">
        <v>2</v>
      </c>
      <c r="G5" s="27">
        <v>41425</v>
      </c>
      <c r="H5" s="22">
        <v>16.88</v>
      </c>
      <c r="I5" s="22">
        <v>0.02</v>
      </c>
      <c r="J5" s="22">
        <v>170</v>
      </c>
      <c r="K5" s="22">
        <v>102115</v>
      </c>
      <c r="L5" s="32">
        <v>297.54999999999995</v>
      </c>
      <c r="M5" s="32">
        <v>293.64999999999998</v>
      </c>
      <c r="N5" s="30">
        <v>298.14999999999998</v>
      </c>
      <c r="O5" s="130">
        <v>17.041619483022806</v>
      </c>
      <c r="P5" s="131">
        <v>3.8804880765811278</v>
      </c>
      <c r="Q5" s="126">
        <v>19.254433333333335</v>
      </c>
      <c r="R5" s="137">
        <v>13.407681428571431</v>
      </c>
      <c r="S5" s="137">
        <f>R5/H5</f>
        <v>0.7942939234935682</v>
      </c>
      <c r="T5" s="151">
        <f t="shared" ref="T5:T68" si="2">(H5-R5)/P5</f>
        <v>0.8948149054713308</v>
      </c>
      <c r="U5" s="121">
        <v>0.99939999999999996</v>
      </c>
      <c r="V5" s="79">
        <f>0.001*O5*P5/Z5</f>
        <v>4133.1125755939147</v>
      </c>
      <c r="W5" s="80">
        <f>Y5*0.01*P5/(O5*0.001)</f>
        <v>0.74915449113685773</v>
      </c>
      <c r="X5" s="7">
        <v>66.3</v>
      </c>
      <c r="Y5" s="61">
        <v>0.32900000000000001</v>
      </c>
      <c r="Z5" s="62">
        <v>1.5999999999999999E-5</v>
      </c>
      <c r="AA5" s="63">
        <f t="shared" si="0"/>
        <v>119.33637220466981</v>
      </c>
      <c r="AB5" s="60">
        <f t="shared" si="1"/>
        <v>9.862273454430758</v>
      </c>
      <c r="AC5" s="69">
        <f>AB5/P5</f>
        <v>2.5415033521040562</v>
      </c>
    </row>
    <row r="6" spans="1:31" ht="15.75">
      <c r="A6" s="43"/>
      <c r="B6" s="6">
        <v>3</v>
      </c>
      <c r="C6" s="26">
        <v>21.5</v>
      </c>
      <c r="D6" s="9">
        <v>19</v>
      </c>
      <c r="E6" s="7">
        <v>50</v>
      </c>
      <c r="F6" s="7">
        <v>3</v>
      </c>
      <c r="G6" s="27">
        <v>41425</v>
      </c>
      <c r="H6" s="22">
        <v>19.43</v>
      </c>
      <c r="I6" s="22">
        <v>0.01</v>
      </c>
      <c r="J6" s="22">
        <v>225</v>
      </c>
      <c r="K6" s="22">
        <v>102105</v>
      </c>
      <c r="L6" s="32">
        <v>297.54999999999995</v>
      </c>
      <c r="M6" s="32">
        <v>293.64999999999998</v>
      </c>
      <c r="N6" s="30">
        <v>298.14999999999998</v>
      </c>
      <c r="O6" s="130">
        <v>18.020937664138689</v>
      </c>
      <c r="P6" s="131">
        <v>4.4158982206107655</v>
      </c>
      <c r="Q6" s="126">
        <v>20.933183333333332</v>
      </c>
      <c r="R6" s="137">
        <v>15.814930612244902</v>
      </c>
      <c r="S6" s="137">
        <f>R6/H6</f>
        <v>0.81394393269402487</v>
      </c>
      <c r="T6" s="151">
        <f t="shared" si="2"/>
        <v>0.81864871134984973</v>
      </c>
      <c r="U6" s="121">
        <v>0.999</v>
      </c>
      <c r="V6" s="79">
        <f>0.001*O6*P6/Z6</f>
        <v>4973.6641603004728</v>
      </c>
      <c r="W6" s="80">
        <f>Y6*0.01*P6/(O6*0.001)</f>
        <v>0.80619030022618976</v>
      </c>
      <c r="X6" s="7">
        <v>66.3</v>
      </c>
      <c r="Y6" s="61">
        <v>0.32900000000000001</v>
      </c>
      <c r="Z6" s="62">
        <v>1.5999999999999999E-5</v>
      </c>
      <c r="AA6" s="63">
        <f t="shared" si="0"/>
        <v>119.32468573625628</v>
      </c>
      <c r="AB6" s="60">
        <f t="shared" si="1"/>
        <v>9.862273454430758</v>
      </c>
      <c r="AC6" s="69">
        <f>AB6/P6</f>
        <v>2.2333561512807467</v>
      </c>
    </row>
    <row r="7" spans="1:31" ht="15.75">
      <c r="A7" s="49" t="s">
        <v>64</v>
      </c>
      <c r="B7" s="6">
        <v>4</v>
      </c>
      <c r="C7" s="26">
        <v>21.5</v>
      </c>
      <c r="D7" s="9">
        <v>21</v>
      </c>
      <c r="E7" s="7">
        <v>50</v>
      </c>
      <c r="F7" s="7">
        <v>4</v>
      </c>
      <c r="G7" s="27">
        <v>41425</v>
      </c>
      <c r="H7" s="22">
        <v>21.06</v>
      </c>
      <c r="I7" s="22">
        <v>0.02</v>
      </c>
      <c r="J7" s="22">
        <v>264</v>
      </c>
      <c r="K7" s="22">
        <v>102100</v>
      </c>
      <c r="L7" s="32">
        <v>297.75</v>
      </c>
      <c r="M7" s="32">
        <v>293.64999999999998</v>
      </c>
      <c r="N7" s="30">
        <v>298.64999999999998</v>
      </c>
      <c r="O7" s="130">
        <v>14.892767300935082</v>
      </c>
      <c r="P7" s="131">
        <v>4.74321481810669</v>
      </c>
      <c r="Q7" s="126">
        <v>22.855433333333334</v>
      </c>
      <c r="R7" s="137">
        <v>16.981679999999997</v>
      </c>
      <c r="S7" s="137">
        <f>R7/H7</f>
        <v>0.80634757834757831</v>
      </c>
      <c r="T7" s="151">
        <f t="shared" si="2"/>
        <v>0.85982190484636556</v>
      </c>
      <c r="U7" s="121">
        <v>0.99780000000000002</v>
      </c>
      <c r="V7" s="79">
        <f>0.001*O7*P7/Z7</f>
        <v>4414.9746590256291</v>
      </c>
      <c r="W7" s="80">
        <f>Y7*0.01*P7/(O7*0.001)</f>
        <v>1.0319113768534312</v>
      </c>
      <c r="X7" s="7">
        <v>66.3</v>
      </c>
      <c r="Y7" s="61">
        <v>0.32400000000000001</v>
      </c>
      <c r="Z7" s="62">
        <v>1.5999999999999999E-5</v>
      </c>
      <c r="AA7" s="63">
        <f t="shared" si="0"/>
        <v>119.11907882801295</v>
      </c>
      <c r="AB7" s="60">
        <f t="shared" si="1"/>
        <v>9.9380798999990656</v>
      </c>
      <c r="AC7" s="69">
        <f>AB7/P7</f>
        <v>2.0952202843652707</v>
      </c>
    </row>
    <row r="8" spans="1:31" ht="15.75">
      <c r="A8" s="43"/>
      <c r="B8" s="6">
        <v>5</v>
      </c>
      <c r="C8" s="26">
        <v>21.5</v>
      </c>
      <c r="D8" s="9">
        <v>23</v>
      </c>
      <c r="E8" s="7">
        <v>35</v>
      </c>
      <c r="F8" s="7">
        <v>5</v>
      </c>
      <c r="G8" s="27">
        <v>41425</v>
      </c>
      <c r="H8" s="22">
        <v>23.21</v>
      </c>
      <c r="I8" s="22">
        <v>0.04</v>
      </c>
      <c r="J8" s="22">
        <v>321</v>
      </c>
      <c r="K8" s="22">
        <v>102097</v>
      </c>
      <c r="L8" s="32">
        <v>297.95</v>
      </c>
      <c r="M8" s="32">
        <v>293.64999999999998</v>
      </c>
      <c r="N8" s="30">
        <v>298.64999999999998</v>
      </c>
      <c r="O8" s="130">
        <v>16.272594291273943</v>
      </c>
      <c r="P8" s="131">
        <v>5.3250439347987832</v>
      </c>
      <c r="Q8" s="126">
        <v>26.320799999999998</v>
      </c>
      <c r="R8" s="137">
        <v>18.445866279069776</v>
      </c>
      <c r="S8" s="137">
        <f>R8/H8</f>
        <v>0.79473788363075293</v>
      </c>
      <c r="T8" s="151">
        <f t="shared" si="2"/>
        <v>0.89466561764813812</v>
      </c>
      <c r="U8" s="121">
        <v>0.99880000000000002</v>
      </c>
      <c r="V8" s="79">
        <f>0.001*O8*P8/Z8</f>
        <v>5415.7674708868517</v>
      </c>
      <c r="W8" s="80">
        <f>Y8*0.01*P8/(O8*0.001)</f>
        <v>1.0602576356248203</v>
      </c>
      <c r="X8" s="7">
        <v>66.3</v>
      </c>
      <c r="Y8" s="61">
        <v>0.32400000000000001</v>
      </c>
      <c r="Z8" s="62">
        <v>1.5999999999999999E-5</v>
      </c>
      <c r="AA8" s="63">
        <f t="shared" si="0"/>
        <v>119.11557875713652</v>
      </c>
      <c r="AB8" s="60">
        <f t="shared" si="1"/>
        <v>9.9380798999990656</v>
      </c>
      <c r="AC8" s="69">
        <f>AB8/P8</f>
        <v>1.8662906863649369</v>
      </c>
    </row>
    <row r="9" spans="1:31" ht="15.75">
      <c r="A9" s="45"/>
      <c r="B9" s="6">
        <v>6</v>
      </c>
      <c r="C9" s="26">
        <v>21.5</v>
      </c>
      <c r="D9" s="9">
        <v>25</v>
      </c>
      <c r="E9" s="7">
        <v>35</v>
      </c>
      <c r="F9" s="7">
        <v>6</v>
      </c>
      <c r="G9" s="27">
        <v>41425</v>
      </c>
      <c r="H9" s="22">
        <v>24.86</v>
      </c>
      <c r="I9" s="22">
        <v>0.05</v>
      </c>
      <c r="J9" s="22">
        <v>371</v>
      </c>
      <c r="K9" s="22">
        <v>102093</v>
      </c>
      <c r="L9" s="32">
        <v>298.14999999999998</v>
      </c>
      <c r="M9" s="32">
        <v>293.64999999999998</v>
      </c>
      <c r="N9" s="30">
        <v>298.64999999999998</v>
      </c>
      <c r="O9" s="130">
        <v>15.841921573167406</v>
      </c>
      <c r="P9" s="131">
        <v>5.505205885282523</v>
      </c>
      <c r="Q9" s="126">
        <v>27.620833333333337</v>
      </c>
      <c r="R9" s="137">
        <v>19.509380722891567</v>
      </c>
      <c r="S9" s="137">
        <f>R9/H9</f>
        <v>0.78476994058292715</v>
      </c>
      <c r="T9" s="151">
        <f t="shared" si="2"/>
        <v>0.97191992245242664</v>
      </c>
      <c r="U9" s="121">
        <v>0.99819999999999998</v>
      </c>
      <c r="V9" s="79">
        <f>0.001*O9*P9/Z9</f>
        <v>5450.814992424087</v>
      </c>
      <c r="W9" s="80">
        <f>Y9*0.01*P9/(O9*0.001)</f>
        <v>1.1259282521968137</v>
      </c>
      <c r="X9" s="7">
        <v>66.3</v>
      </c>
      <c r="Y9" s="61">
        <v>0.32400000000000001</v>
      </c>
      <c r="Z9" s="62">
        <v>1.5999999999999999E-5</v>
      </c>
      <c r="AA9" s="63">
        <f t="shared" si="0"/>
        <v>119.11091199596794</v>
      </c>
      <c r="AB9" s="60">
        <f t="shared" si="1"/>
        <v>9.9380798999990656</v>
      </c>
      <c r="AC9" s="69">
        <f>AB9/P9</f>
        <v>1.8052149378404312</v>
      </c>
    </row>
    <row r="10" spans="1:31" ht="15.75">
      <c r="A10" s="43"/>
      <c r="B10" s="6">
        <v>7</v>
      </c>
      <c r="C10" s="26">
        <v>21.5</v>
      </c>
      <c r="D10" s="9">
        <v>27</v>
      </c>
      <c r="E10" s="7">
        <v>35</v>
      </c>
      <c r="F10" s="7">
        <v>7</v>
      </c>
      <c r="G10" s="27">
        <v>41425</v>
      </c>
      <c r="H10" s="22">
        <v>27.02</v>
      </c>
      <c r="I10" s="22">
        <v>0.03</v>
      </c>
      <c r="J10" s="22">
        <v>434</v>
      </c>
      <c r="K10" s="22">
        <v>102092</v>
      </c>
      <c r="L10" s="32">
        <v>298.29999999999995</v>
      </c>
      <c r="M10" s="32">
        <v>293.64999999999998</v>
      </c>
      <c r="N10" s="30">
        <v>298.64999999999998</v>
      </c>
      <c r="O10" s="130">
        <v>19.838448616057626</v>
      </c>
      <c r="P10" s="131">
        <v>5.8868758287018412</v>
      </c>
      <c r="Q10" s="126">
        <v>28.7758</v>
      </c>
      <c r="R10" s="137">
        <v>21.74608928571428</v>
      </c>
      <c r="S10" s="137">
        <f>R10/H10</f>
        <v>0.80481455535582092</v>
      </c>
      <c r="T10" s="151">
        <f t="shared" si="2"/>
        <v>0.89587599055044254</v>
      </c>
      <c r="U10" s="121">
        <v>0.99760000000000004</v>
      </c>
      <c r="V10" s="79">
        <f>0.001*O10*P10/Z10</f>
        <v>7299.1552273008219</v>
      </c>
      <c r="W10" s="80">
        <f>Y10*0.01*P10/(O10*0.001)</f>
        <v>0.96143998223507865</v>
      </c>
      <c r="X10" s="7">
        <v>66.3</v>
      </c>
      <c r="Y10" s="61">
        <v>0.32400000000000001</v>
      </c>
      <c r="Z10" s="62">
        <v>1.5999999999999999E-5</v>
      </c>
      <c r="AA10" s="63">
        <f t="shared" si="0"/>
        <v>119.10974530567579</v>
      </c>
      <c r="AB10" s="60">
        <f t="shared" si="1"/>
        <v>9.9380798999990656</v>
      </c>
      <c r="AC10" s="69">
        <f>AB10/P10</f>
        <v>1.6881755602089175</v>
      </c>
    </row>
    <row r="11" spans="1:31" ht="15.75">
      <c r="A11" s="43"/>
      <c r="B11" s="6">
        <v>8</v>
      </c>
      <c r="C11" s="26">
        <v>21.5</v>
      </c>
      <c r="D11" s="9">
        <v>29</v>
      </c>
      <c r="E11" s="7">
        <v>25</v>
      </c>
      <c r="F11" s="7">
        <v>8</v>
      </c>
      <c r="G11" s="27">
        <v>41425</v>
      </c>
      <c r="H11" s="22">
        <v>29.12</v>
      </c>
      <c r="I11" s="22">
        <v>0.04</v>
      </c>
      <c r="J11" s="22">
        <v>505</v>
      </c>
      <c r="K11" s="22">
        <v>102080</v>
      </c>
      <c r="L11" s="32">
        <v>298.34999999999997</v>
      </c>
      <c r="M11" s="32">
        <v>293.64999999999998</v>
      </c>
      <c r="N11" s="30">
        <v>298.64999999999998</v>
      </c>
      <c r="O11" s="130">
        <v>19.397620505309629</v>
      </c>
      <c r="P11" s="131">
        <v>6.9214310998874309</v>
      </c>
      <c r="Q11" s="126">
        <v>31.615600000000001</v>
      </c>
      <c r="R11" s="137">
        <v>24.425961971830986</v>
      </c>
      <c r="S11" s="137">
        <f>R11/H11</f>
        <v>0.83880363914254763</v>
      </c>
      <c r="T11" s="151">
        <f t="shared" si="2"/>
        <v>0.67818894104795147</v>
      </c>
      <c r="U11" s="121">
        <v>0.99870000000000003</v>
      </c>
      <c r="V11" s="79">
        <f>0.001*O11*P11/Z11</f>
        <v>8391.2058643290129</v>
      </c>
      <c r="W11" s="80">
        <f>Y11*0.01*P11/(O11*0.001)</f>
        <v>1.1560921483898943</v>
      </c>
      <c r="X11" s="7">
        <v>66.3</v>
      </c>
      <c r="Y11" s="61">
        <v>0.32400000000000001</v>
      </c>
      <c r="Z11" s="62">
        <v>1.5999999999999999E-5</v>
      </c>
      <c r="AA11" s="63">
        <f t="shared" si="0"/>
        <v>119.09574502217005</v>
      </c>
      <c r="AB11" s="60">
        <f t="shared" si="1"/>
        <v>9.9380798999990656</v>
      </c>
      <c r="AC11" s="69">
        <f>AB11/P11</f>
        <v>1.435841772687833</v>
      </c>
    </row>
    <row r="12" spans="1:31" ht="15.75">
      <c r="A12" s="43"/>
      <c r="B12" s="6">
        <v>9</v>
      </c>
      <c r="C12" s="26">
        <v>21.5</v>
      </c>
      <c r="D12" s="9">
        <v>31</v>
      </c>
      <c r="E12" s="7">
        <v>25</v>
      </c>
      <c r="F12" s="7">
        <v>9</v>
      </c>
      <c r="G12" s="27">
        <v>41425</v>
      </c>
      <c r="H12" s="22">
        <v>30.86</v>
      </c>
      <c r="I12" s="22">
        <v>0.06</v>
      </c>
      <c r="J12" s="22">
        <v>564</v>
      </c>
      <c r="K12" s="22">
        <v>102050</v>
      </c>
      <c r="L12" s="32">
        <v>299.14999999999998</v>
      </c>
      <c r="M12" s="32">
        <v>293.64999999999998</v>
      </c>
      <c r="N12" s="30">
        <v>298.64999999999998</v>
      </c>
      <c r="O12" s="130">
        <v>20.287520341984013</v>
      </c>
      <c r="P12" s="131">
        <v>7.2273301583489884</v>
      </c>
      <c r="Q12" s="126">
        <v>33.892366666666668</v>
      </c>
      <c r="R12" s="137">
        <v>25.46865714285715</v>
      </c>
      <c r="S12" s="137">
        <f>R12/H12</f>
        <v>0.82529673178409435</v>
      </c>
      <c r="T12" s="151">
        <f t="shared" si="2"/>
        <v>0.74596603988193166</v>
      </c>
      <c r="U12" s="121">
        <v>0.998</v>
      </c>
      <c r="V12" s="79">
        <f>0.001*O12*P12/Z12</f>
        <v>9164.0379753587276</v>
      </c>
      <c r="W12" s="80">
        <f>Y12*0.01*P12/(O12*0.001)</f>
        <v>1.1542341951269097</v>
      </c>
      <c r="X12" s="7">
        <v>66.3</v>
      </c>
      <c r="Y12" s="61">
        <v>0.32400000000000001</v>
      </c>
      <c r="Z12" s="62">
        <v>1.5999999999999999E-5</v>
      </c>
      <c r="AA12" s="63">
        <f t="shared" si="0"/>
        <v>119.06074431340569</v>
      </c>
      <c r="AB12" s="60">
        <f t="shared" si="1"/>
        <v>9.9380798999990656</v>
      </c>
      <c r="AC12" s="69">
        <f>AB12/P12</f>
        <v>1.3750693108323864</v>
      </c>
    </row>
    <row r="13" spans="1:31" ht="16.5" thickBot="1">
      <c r="A13" s="50" t="s">
        <v>37</v>
      </c>
      <c r="B13" s="6">
        <v>10</v>
      </c>
      <c r="C13" s="26">
        <v>21.5</v>
      </c>
      <c r="D13" s="9">
        <v>33</v>
      </c>
      <c r="E13" s="7">
        <v>25</v>
      </c>
      <c r="F13" s="7">
        <v>10</v>
      </c>
      <c r="G13" s="27">
        <v>41425</v>
      </c>
      <c r="H13" s="22">
        <v>32.979999999999997</v>
      </c>
      <c r="I13" s="22">
        <v>0.05</v>
      </c>
      <c r="J13" s="22">
        <v>641</v>
      </c>
      <c r="K13" s="22">
        <v>102054</v>
      </c>
      <c r="L13" s="32">
        <v>299.89999999999998</v>
      </c>
      <c r="M13" s="32">
        <v>293.64999999999998</v>
      </c>
      <c r="N13" s="30">
        <v>299.14999999999998</v>
      </c>
      <c r="O13" s="132">
        <v>18.040570290114516</v>
      </c>
      <c r="P13" s="133">
        <v>7.3521887057383282</v>
      </c>
      <c r="Q13" s="127">
        <v>37.583199999999998</v>
      </c>
      <c r="R13" s="138">
        <v>26.343295238095237</v>
      </c>
      <c r="S13" s="138">
        <f>R13/H13</f>
        <v>0.79876577435097751</v>
      </c>
      <c r="T13" s="152">
        <f t="shared" si="2"/>
        <v>0.90268422472955046</v>
      </c>
      <c r="U13" s="122">
        <v>0.99790000000000001</v>
      </c>
      <c r="V13" s="81">
        <f>0.001*O13*P13/Z13</f>
        <v>8289.8548207536496</v>
      </c>
      <c r="W13" s="82">
        <f>Y13*0.01*P13/(O13*0.001)</f>
        <v>1.4263773293344597</v>
      </c>
      <c r="X13" s="24">
        <v>60.4</v>
      </c>
      <c r="Y13" s="70">
        <v>0.35</v>
      </c>
      <c r="Z13" s="71">
        <v>1.5999999999999999E-5</v>
      </c>
      <c r="AA13" s="72">
        <f t="shared" si="0"/>
        <v>118.86640487187567</v>
      </c>
      <c r="AB13" s="73">
        <f t="shared" si="1"/>
        <v>9.5618288746751485</v>
      </c>
      <c r="AC13" s="74">
        <f>AB13/P13</f>
        <v>1.3005418192289071</v>
      </c>
    </row>
    <row r="14" spans="1:31" ht="15.75">
      <c r="A14" s="42"/>
      <c r="B14" s="2">
        <v>11</v>
      </c>
      <c r="C14" s="3">
        <v>27.875</v>
      </c>
      <c r="D14" s="5">
        <v>15</v>
      </c>
      <c r="E14" s="3">
        <v>40</v>
      </c>
      <c r="F14" s="3">
        <v>11</v>
      </c>
      <c r="G14" s="21">
        <v>41428</v>
      </c>
      <c r="H14" s="19">
        <v>15.27</v>
      </c>
      <c r="I14" s="19">
        <v>0.02</v>
      </c>
      <c r="J14" s="19">
        <v>138</v>
      </c>
      <c r="K14" s="19">
        <v>101185</v>
      </c>
      <c r="L14" s="18">
        <v>296.04999999999995</v>
      </c>
      <c r="M14" s="18">
        <v>294.14999999999998</v>
      </c>
      <c r="N14" s="29">
        <v>298.14999999999998</v>
      </c>
      <c r="O14" s="128">
        <v>19.919055240637324</v>
      </c>
      <c r="P14" s="129">
        <v>3.6071933350680907</v>
      </c>
      <c r="Q14" s="125">
        <v>17.025666666666666</v>
      </c>
      <c r="R14" s="136">
        <v>12.774771250000002</v>
      </c>
      <c r="S14" s="136">
        <f>R14/H14</f>
        <v>0.83659274721676513</v>
      </c>
      <c r="T14" s="150">
        <f t="shared" si="2"/>
        <v>0.6917369040750061</v>
      </c>
      <c r="U14" s="18"/>
      <c r="V14" s="77">
        <f>0.001*O14*P14/Z14</f>
        <v>4490.7427065550055</v>
      </c>
      <c r="W14" s="78">
        <f>Y14*0.01*P14/(O14*0.001)</f>
        <v>0.56500888568509988</v>
      </c>
      <c r="X14" s="3">
        <v>69.8</v>
      </c>
      <c r="Y14" s="64">
        <v>0.312</v>
      </c>
      <c r="Z14" s="65">
        <v>1.5999999999999999E-5</v>
      </c>
      <c r="AA14" s="66">
        <f t="shared" si="0"/>
        <v>118.24953064221236</v>
      </c>
      <c r="AB14" s="67">
        <f t="shared" si="1"/>
        <v>10.127393670836666</v>
      </c>
      <c r="AC14" s="68">
        <f>AB14/P14</f>
        <v>2.8075549963959716</v>
      </c>
      <c r="AD14" s="153"/>
      <c r="AE14" s="154"/>
    </row>
    <row r="15" spans="1:31" ht="15.75">
      <c r="A15" s="45"/>
      <c r="B15" s="6">
        <v>12</v>
      </c>
      <c r="C15" s="7">
        <v>27.875</v>
      </c>
      <c r="D15" s="9">
        <v>17</v>
      </c>
      <c r="E15" s="7">
        <v>40</v>
      </c>
      <c r="F15" s="7">
        <v>12</v>
      </c>
      <c r="G15" s="27">
        <v>41428</v>
      </c>
      <c r="H15" s="22">
        <v>16.89</v>
      </c>
      <c r="I15" s="28">
        <v>0.02</v>
      </c>
      <c r="J15" s="28">
        <v>169</v>
      </c>
      <c r="K15" s="28">
        <v>101218</v>
      </c>
      <c r="L15" s="36">
        <v>296.54999999999995</v>
      </c>
      <c r="M15" s="32">
        <v>294.14999999999998</v>
      </c>
      <c r="N15" s="30">
        <v>298.14999999999998</v>
      </c>
      <c r="O15" s="130">
        <v>19.864607328280627</v>
      </c>
      <c r="P15" s="131">
        <v>4.0360042459036611</v>
      </c>
      <c r="Q15" s="126">
        <v>19.2121</v>
      </c>
      <c r="R15" s="137">
        <v>13.62300294117647</v>
      </c>
      <c r="S15" s="137">
        <f>R15/H15</f>
        <v>0.80657211019398867</v>
      </c>
      <c r="T15" s="151">
        <f t="shared" si="2"/>
        <v>0.80946323635297623</v>
      </c>
      <c r="U15" s="32"/>
      <c r="V15" s="79">
        <f>0.001*O15*P15/Z15</f>
        <v>5010.8524700093503</v>
      </c>
      <c r="W15" s="80">
        <f>Y15*0.01*P15/(O15*0.001)</f>
        <v>0.63390798716127184</v>
      </c>
      <c r="X15" s="7">
        <v>69.8</v>
      </c>
      <c r="Y15" s="61">
        <v>0.312</v>
      </c>
      <c r="Z15" s="62">
        <v>1.5999999999999999E-5</v>
      </c>
      <c r="AA15" s="63">
        <f t="shared" si="0"/>
        <v>118.28809598797697</v>
      </c>
      <c r="AB15" s="60">
        <f t="shared" si="1"/>
        <v>10.127393670836666</v>
      </c>
      <c r="AC15" s="69">
        <f>AB15/P15</f>
        <v>2.5092623926536883</v>
      </c>
    </row>
    <row r="16" spans="1:31" ht="15.75">
      <c r="A16" s="43"/>
      <c r="B16" s="6">
        <v>13</v>
      </c>
      <c r="C16" s="7">
        <v>27.875</v>
      </c>
      <c r="D16" s="9">
        <v>19</v>
      </c>
      <c r="E16" s="7">
        <v>40</v>
      </c>
      <c r="F16" s="7">
        <v>13</v>
      </c>
      <c r="G16" s="27">
        <v>41428</v>
      </c>
      <c r="H16" s="22">
        <v>19.03</v>
      </c>
      <c r="I16" s="22">
        <v>0.02</v>
      </c>
      <c r="J16" s="22">
        <v>215</v>
      </c>
      <c r="K16" s="22">
        <v>101219</v>
      </c>
      <c r="L16" s="32">
        <v>296.54999999999995</v>
      </c>
      <c r="M16" s="32">
        <v>294.14999999999998</v>
      </c>
      <c r="N16" s="30">
        <v>298.14999999999998</v>
      </c>
      <c r="O16" s="130">
        <v>17.426352540445158</v>
      </c>
      <c r="P16" s="131">
        <v>4.3015164413075242</v>
      </c>
      <c r="Q16" s="126">
        <v>21.305225</v>
      </c>
      <c r="R16" s="137">
        <v>15.366440229885058</v>
      </c>
      <c r="S16" s="137">
        <f>R16/H16</f>
        <v>0.80748503572701291</v>
      </c>
      <c r="T16" s="151">
        <f t="shared" si="2"/>
        <v>0.85169028646124112</v>
      </c>
      <c r="U16" s="32"/>
      <c r="V16" s="79">
        <f>0.001*O16*P16/Z16</f>
        <v>4684.9838727966253</v>
      </c>
      <c r="W16" s="80">
        <f>Y16*0.01*P16/(O16*0.001)</f>
        <v>0.77014000868690335</v>
      </c>
      <c r="X16" s="7">
        <v>69.8</v>
      </c>
      <c r="Y16" s="61">
        <v>0.312</v>
      </c>
      <c r="Z16" s="62">
        <v>1.5999999999999999E-5</v>
      </c>
      <c r="AA16" s="63">
        <f t="shared" si="0"/>
        <v>118.28926463481832</v>
      </c>
      <c r="AB16" s="60">
        <f t="shared" si="1"/>
        <v>10.127393670836666</v>
      </c>
      <c r="AC16" s="69">
        <f>AB16/P16</f>
        <v>2.3543775338350819</v>
      </c>
    </row>
    <row r="17" spans="1:31" ht="15.75">
      <c r="A17" s="43"/>
      <c r="B17" s="6">
        <v>14</v>
      </c>
      <c r="C17" s="7">
        <v>27.875</v>
      </c>
      <c r="D17" s="9">
        <v>21</v>
      </c>
      <c r="E17" s="7">
        <v>40</v>
      </c>
      <c r="F17" s="7">
        <v>14</v>
      </c>
      <c r="G17" s="27">
        <v>41428</v>
      </c>
      <c r="H17" s="22">
        <v>21.13</v>
      </c>
      <c r="I17" s="22">
        <v>0.02</v>
      </c>
      <c r="J17" s="22">
        <v>264</v>
      </c>
      <c r="K17" s="22">
        <v>101186</v>
      </c>
      <c r="L17" s="32">
        <v>296.84999999999997</v>
      </c>
      <c r="M17" s="32">
        <v>293.64999999999998</v>
      </c>
      <c r="N17" s="30">
        <v>298.14999999999998</v>
      </c>
      <c r="O17" s="130">
        <v>21.496281119599132</v>
      </c>
      <c r="P17" s="131">
        <v>4.7274345203907728</v>
      </c>
      <c r="Q17" s="126">
        <v>22.476208928571424</v>
      </c>
      <c r="R17" s="137">
        <v>17.517375362318838</v>
      </c>
      <c r="S17" s="137">
        <f>R17/H17</f>
        <v>0.8290286494235134</v>
      </c>
      <c r="T17" s="151">
        <f t="shared" si="2"/>
        <v>0.7641829034540577</v>
      </c>
      <c r="U17" s="32"/>
      <c r="V17" s="79">
        <f>0.001*O17*P17/Z17</f>
        <v>6351.3913390510852</v>
      </c>
      <c r="W17" s="80">
        <f>Y17*0.01*P17/(O17*0.001)</f>
        <v>0.72353257224129963</v>
      </c>
      <c r="X17" s="7">
        <v>66.3</v>
      </c>
      <c r="Y17" s="61">
        <v>0.32900000000000001</v>
      </c>
      <c r="Z17" s="62">
        <v>1.5999999999999999E-5</v>
      </c>
      <c r="AA17" s="63">
        <f t="shared" si="0"/>
        <v>118.25069928905371</v>
      </c>
      <c r="AB17" s="60">
        <f t="shared" si="1"/>
        <v>9.862273454430758</v>
      </c>
      <c r="AC17" s="69">
        <f>AB17/P17</f>
        <v>2.0861787533792295</v>
      </c>
      <c r="AD17">
        <f>Q18*40/25</f>
        <v>25.875839999999997</v>
      </c>
    </row>
    <row r="18" spans="1:31" ht="15.75">
      <c r="A18" s="51" t="s">
        <v>38</v>
      </c>
      <c r="B18" s="6">
        <v>15</v>
      </c>
      <c r="C18" s="7">
        <v>27.875</v>
      </c>
      <c r="D18" s="9">
        <v>23</v>
      </c>
      <c r="E18" s="7">
        <v>40</v>
      </c>
      <c r="F18" s="7">
        <v>15</v>
      </c>
      <c r="G18" s="27">
        <v>41428</v>
      </c>
      <c r="H18" s="22">
        <v>23.21</v>
      </c>
      <c r="I18" s="22">
        <v>0.04</v>
      </c>
      <c r="J18" s="22">
        <v>321</v>
      </c>
      <c r="K18" s="22">
        <v>101150</v>
      </c>
      <c r="L18" s="32">
        <v>297.84999999999997</v>
      </c>
      <c r="M18" s="32">
        <v>293.64999999999998</v>
      </c>
      <c r="N18" s="30">
        <v>298.14999999999998</v>
      </c>
      <c r="O18" s="130">
        <v>18.787685621075525</v>
      </c>
      <c r="P18" s="131">
        <v>3.2244428734575847</v>
      </c>
      <c r="Q18" s="126">
        <v>16.1724</v>
      </c>
      <c r="R18" s="137">
        <f>12.7027884615385*1.6</f>
        <v>20.324461538461602</v>
      </c>
      <c r="S18" s="137">
        <f>R18/H18</f>
        <v>0.87567692970536848</v>
      </c>
      <c r="T18" s="151">
        <f t="shared" si="2"/>
        <v>0.89489520353766505</v>
      </c>
      <c r="U18" s="32"/>
      <c r="V18" s="79"/>
      <c r="W18" s="80"/>
      <c r="X18" s="7"/>
      <c r="Y18" s="61"/>
      <c r="Z18" s="62"/>
      <c r="AA18" s="63"/>
      <c r="AB18" s="60"/>
      <c r="AC18" s="69"/>
      <c r="AD18" s="139" t="s">
        <v>63</v>
      </c>
    </row>
    <row r="19" spans="1:31" ht="15.75">
      <c r="A19" s="43"/>
      <c r="B19" s="6">
        <v>16</v>
      </c>
      <c r="C19" s="7">
        <v>27.875</v>
      </c>
      <c r="D19" s="9">
        <v>25</v>
      </c>
      <c r="E19" s="7">
        <v>25</v>
      </c>
      <c r="F19" s="7">
        <v>16</v>
      </c>
      <c r="G19" s="27">
        <v>41428</v>
      </c>
      <c r="H19" s="22">
        <v>25.36</v>
      </c>
      <c r="I19" s="22">
        <v>0.04</v>
      </c>
      <c r="J19" s="22">
        <v>380</v>
      </c>
      <c r="K19" s="22">
        <v>101120</v>
      </c>
      <c r="L19" s="32">
        <v>297.45</v>
      </c>
      <c r="M19" s="32">
        <v>294.64999999999998</v>
      </c>
      <c r="N19" s="30">
        <v>298.39999999999998</v>
      </c>
      <c r="O19" s="130">
        <v>24.106256989212529</v>
      </c>
      <c r="P19" s="131">
        <v>5.9243129912181569</v>
      </c>
      <c r="Q19" s="126">
        <v>28.199466666666666</v>
      </c>
      <c r="R19" s="137">
        <v>21.16130714285714</v>
      </c>
      <c r="S19" s="137">
        <f>R19/H19</f>
        <v>0.83443640153222165</v>
      </c>
      <c r="T19" s="151">
        <f t="shared" si="2"/>
        <v>0.70872232162054016</v>
      </c>
      <c r="U19" s="32"/>
      <c r="V19" s="79">
        <f>0.001*O19*P19/Z19</f>
        <v>8925.8132156772062</v>
      </c>
      <c r="W19" s="80">
        <f>Y19*0.01*P19/(O19*0.001)</f>
        <v>0.73973251473866286</v>
      </c>
      <c r="X19" s="7">
        <v>71.7</v>
      </c>
      <c r="Y19" s="61">
        <v>0.30099999999999999</v>
      </c>
      <c r="Z19" s="62">
        <v>1.5999999999999999E-5</v>
      </c>
      <c r="AA19" s="63">
        <f t="shared" ref="AA19:AA41" si="3">100*K19/(287*N19)</f>
        <v>118.07456259166193</v>
      </c>
      <c r="AB19" s="60">
        <f t="shared" ref="AB19:AB41" si="4">SQRT(2000000*Z19/Y19)</f>
        <v>10.310785244529342</v>
      </c>
      <c r="AC19" s="69">
        <f>AB19/P19</f>
        <v>1.7404187219367757</v>
      </c>
      <c r="AD19" s="139"/>
    </row>
    <row r="20" spans="1:31" ht="15.75">
      <c r="A20" s="43"/>
      <c r="B20" s="6">
        <v>17</v>
      </c>
      <c r="C20" s="7">
        <v>27.875</v>
      </c>
      <c r="D20" s="9">
        <v>27</v>
      </c>
      <c r="E20" s="7">
        <v>25</v>
      </c>
      <c r="F20" s="7">
        <v>17</v>
      </c>
      <c r="G20" s="27">
        <v>41428</v>
      </c>
      <c r="H20" s="22">
        <v>27.03</v>
      </c>
      <c r="I20" s="22">
        <v>0.03</v>
      </c>
      <c r="J20" s="22">
        <v>432</v>
      </c>
      <c r="K20" s="22">
        <v>101120</v>
      </c>
      <c r="L20" s="32">
        <v>297.75</v>
      </c>
      <c r="M20" s="32">
        <v>294.64999999999998</v>
      </c>
      <c r="N20" s="30">
        <v>298.64999999999998</v>
      </c>
      <c r="O20" s="130">
        <v>18.742295508536536</v>
      </c>
      <c r="P20" s="131">
        <v>6.2186528180362668</v>
      </c>
      <c r="Q20" s="126">
        <v>31.225666666666669</v>
      </c>
      <c r="R20" s="137">
        <v>22.203826851851854</v>
      </c>
      <c r="S20" s="137">
        <f>R20/H20</f>
        <v>0.82145123388279151</v>
      </c>
      <c r="T20" s="151">
        <f t="shared" si="2"/>
        <v>0.77608017192253564</v>
      </c>
      <c r="U20" s="32"/>
      <c r="V20" s="79">
        <f>0.001*O20*P20/Z20</f>
        <v>7284.4892987893245</v>
      </c>
      <c r="W20" s="80">
        <f>Y20*0.01*P20/(O20*0.001)</f>
        <v>1.0153013335278926</v>
      </c>
      <c r="X20" s="7">
        <v>70.099999999999994</v>
      </c>
      <c r="Y20" s="61">
        <v>0.30599999999999999</v>
      </c>
      <c r="Z20" s="62">
        <v>1.5999999999999999E-5</v>
      </c>
      <c r="AA20" s="63">
        <f t="shared" si="3"/>
        <v>117.97572234171076</v>
      </c>
      <c r="AB20" s="60">
        <f t="shared" si="4"/>
        <v>10.226199851298272</v>
      </c>
      <c r="AC20" s="69">
        <f>AB20/P20</f>
        <v>1.6444397445116599</v>
      </c>
      <c r="AD20" s="139"/>
    </row>
    <row r="21" spans="1:31" ht="15.75">
      <c r="A21" s="43"/>
      <c r="B21" s="6">
        <v>18</v>
      </c>
      <c r="C21" s="7">
        <v>27.875</v>
      </c>
      <c r="D21" s="9">
        <v>29</v>
      </c>
      <c r="E21" s="7">
        <v>25</v>
      </c>
      <c r="F21" s="7">
        <v>18</v>
      </c>
      <c r="G21" s="27">
        <v>41428</v>
      </c>
      <c r="H21" s="22">
        <v>29.12</v>
      </c>
      <c r="I21" s="22">
        <v>0.06</v>
      </c>
      <c r="J21" s="22">
        <v>498</v>
      </c>
      <c r="K21" s="22">
        <v>101106</v>
      </c>
      <c r="L21" s="32">
        <v>298.54999999999995</v>
      </c>
      <c r="M21" s="32">
        <v>294.64999999999998</v>
      </c>
      <c r="N21" s="30">
        <v>298.14999999999998</v>
      </c>
      <c r="O21" s="130">
        <v>17.462700982505467</v>
      </c>
      <c r="P21" s="131">
        <v>6.524165068464967</v>
      </c>
      <c r="Q21" s="126">
        <v>33.152133333333332</v>
      </c>
      <c r="R21" s="137">
        <v>23.381500000000006</v>
      </c>
      <c r="S21" s="137">
        <f>R21/H21</f>
        <v>0.80293612637362655</v>
      </c>
      <c r="T21" s="151">
        <f t="shared" si="2"/>
        <v>0.87957615109057519</v>
      </c>
      <c r="U21" s="32"/>
      <c r="V21" s="79">
        <f>0.001*O21*P21/Z21</f>
        <v>7120.5964844444397</v>
      </c>
      <c r="W21" s="80">
        <f>Y21*0.01*P21/(O21*0.001)</f>
        <v>1.1096090045149969</v>
      </c>
      <c r="X21" s="7">
        <v>73.3</v>
      </c>
      <c r="Y21" s="61">
        <v>0.29699999999999999</v>
      </c>
      <c r="Z21" s="62">
        <v>1.5999999999999999E-5</v>
      </c>
      <c r="AA21" s="63">
        <f t="shared" si="3"/>
        <v>118.15720754174554</v>
      </c>
      <c r="AB21" s="60">
        <f t="shared" si="4"/>
        <v>10.37998592215364</v>
      </c>
      <c r="AC21" s="69">
        <f>AB21/P21</f>
        <v>1.5910060234873682</v>
      </c>
    </row>
    <row r="22" spans="1:31" ht="15.75">
      <c r="A22" s="43"/>
      <c r="B22" s="6">
        <v>19</v>
      </c>
      <c r="C22" s="7">
        <v>27.875</v>
      </c>
      <c r="D22" s="9">
        <v>31</v>
      </c>
      <c r="E22" s="7">
        <v>25</v>
      </c>
      <c r="F22" s="7">
        <v>19</v>
      </c>
      <c r="G22" s="27">
        <v>41428</v>
      </c>
      <c r="H22" s="22">
        <v>30.87</v>
      </c>
      <c r="I22" s="22">
        <v>0.04</v>
      </c>
      <c r="J22" s="22">
        <v>562</v>
      </c>
      <c r="K22" s="22">
        <v>101109</v>
      </c>
      <c r="L22" s="32">
        <v>298.95</v>
      </c>
      <c r="M22" s="32">
        <v>294.64999999999998</v>
      </c>
      <c r="N22" s="30">
        <v>298.14999999999998</v>
      </c>
      <c r="O22" s="130">
        <v>17.11181998488545</v>
      </c>
      <c r="P22" s="131">
        <v>6.6897948803390648</v>
      </c>
      <c r="Q22" s="126">
        <v>33.937199999999997</v>
      </c>
      <c r="R22" s="137">
        <v>25.011321839080463</v>
      </c>
      <c r="S22" s="137">
        <f>R22/H22</f>
        <v>0.81021450725884225</v>
      </c>
      <c r="T22" s="151">
        <f t="shared" si="2"/>
        <v>0.87576349734397207</v>
      </c>
      <c r="U22" s="32"/>
      <c r="V22" s="79">
        <f>0.001*O22*P22/Z22</f>
        <v>7154.6603580106494</v>
      </c>
      <c r="W22" s="80">
        <f>Y22*0.01*P22/(O22*0.001)</f>
        <v>1.1611091521624624</v>
      </c>
      <c r="X22" s="7">
        <v>73.3</v>
      </c>
      <c r="Y22" s="61">
        <v>0.29699999999999999</v>
      </c>
      <c r="Z22" s="62">
        <v>1.5999999999999999E-5</v>
      </c>
      <c r="AA22" s="63">
        <f t="shared" si="3"/>
        <v>118.1607134822696</v>
      </c>
      <c r="AB22" s="60">
        <f t="shared" si="4"/>
        <v>10.37998592215364</v>
      </c>
      <c r="AC22" s="69">
        <f>AB22/P22</f>
        <v>1.5516149759179974</v>
      </c>
    </row>
    <row r="23" spans="1:31" ht="16.5" thickBot="1">
      <c r="A23" s="44"/>
      <c r="B23" s="6">
        <v>20</v>
      </c>
      <c r="C23" s="7">
        <v>27.875</v>
      </c>
      <c r="D23" s="9">
        <v>33</v>
      </c>
      <c r="E23" s="7">
        <v>25</v>
      </c>
      <c r="F23" s="7">
        <v>20</v>
      </c>
      <c r="G23" s="27">
        <v>41428</v>
      </c>
      <c r="H23" s="22">
        <v>33.39</v>
      </c>
      <c r="I23" s="22">
        <v>0.04</v>
      </c>
      <c r="J23" s="22">
        <v>653</v>
      </c>
      <c r="K23" s="22">
        <v>101101</v>
      </c>
      <c r="L23" s="32">
        <v>299.64999999999998</v>
      </c>
      <c r="M23" s="32">
        <v>294.64999999999998</v>
      </c>
      <c r="N23" s="30">
        <v>298.14999999999998</v>
      </c>
      <c r="O23" s="132">
        <v>21.920018808979282</v>
      </c>
      <c r="P23" s="133">
        <v>7.3211488848799089</v>
      </c>
      <c r="Q23" s="127">
        <v>35.731878666666674</v>
      </c>
      <c r="R23" s="138">
        <v>28.333817708333342</v>
      </c>
      <c r="S23" s="138">
        <f>R23/H23</f>
        <v>0.8485719589198365</v>
      </c>
      <c r="T23" s="152">
        <f t="shared" si="2"/>
        <v>0.69062689082979856</v>
      </c>
      <c r="U23" s="33"/>
      <c r="V23" s="81">
        <f>0.001*O23*P23/Z23</f>
        <v>10029.982578744082</v>
      </c>
      <c r="W23" s="82">
        <f>Y23*0.01*P23/(O23*0.001)</f>
        <v>0.99196138368212661</v>
      </c>
      <c r="X23" s="23">
        <v>73.3</v>
      </c>
      <c r="Y23" s="70">
        <v>0.29699999999999999</v>
      </c>
      <c r="Z23" s="71">
        <v>1.5999999999999999E-5</v>
      </c>
      <c r="AA23" s="72">
        <f t="shared" si="3"/>
        <v>118.15136430753878</v>
      </c>
      <c r="AB23" s="73">
        <f t="shared" si="4"/>
        <v>10.37998592215364</v>
      </c>
      <c r="AC23" s="74">
        <f>AB23/P23</f>
        <v>1.4178083365564429</v>
      </c>
    </row>
    <row r="24" spans="1:31" ht="15.75">
      <c r="A24" s="42"/>
      <c r="B24" s="2">
        <v>21</v>
      </c>
      <c r="C24" s="3">
        <v>31</v>
      </c>
      <c r="D24" s="5">
        <v>15</v>
      </c>
      <c r="E24" s="3">
        <v>40</v>
      </c>
      <c r="F24" s="3">
        <v>21</v>
      </c>
      <c r="G24" s="21">
        <v>41428</v>
      </c>
      <c r="H24" s="19">
        <v>15.2</v>
      </c>
      <c r="I24" s="19">
        <v>0.02</v>
      </c>
      <c r="J24" s="19">
        <v>136</v>
      </c>
      <c r="K24" s="19">
        <v>101094</v>
      </c>
      <c r="L24" s="18">
        <v>297.95</v>
      </c>
      <c r="M24" s="18">
        <v>295.14999999999998</v>
      </c>
      <c r="N24" s="29">
        <v>298.89999999999998</v>
      </c>
      <c r="O24" s="128">
        <v>19.502182931740176</v>
      </c>
      <c r="P24" s="129">
        <v>3.6072069056817995</v>
      </c>
      <c r="Q24" s="125">
        <v>17.337925000000002</v>
      </c>
      <c r="R24" s="136">
        <v>12.587934751773052</v>
      </c>
      <c r="S24" s="136">
        <f>R24/H24</f>
        <v>0.8281536020903324</v>
      </c>
      <c r="T24" s="150">
        <f t="shared" si="2"/>
        <v>0.72412404292989685</v>
      </c>
      <c r="U24" s="18"/>
      <c r="V24" s="77">
        <f>0.001*O24*P24/Z24</f>
        <v>4396.7755592026815</v>
      </c>
      <c r="W24" s="78">
        <f>Y24*0.01*P24/(O24*0.001)</f>
        <v>0.54564457778941522</v>
      </c>
      <c r="X24" s="3">
        <v>72</v>
      </c>
      <c r="Y24" s="64">
        <v>0.29499999999999998</v>
      </c>
      <c r="Z24" s="65">
        <v>1.5999999999999999E-5</v>
      </c>
      <c r="AA24" s="66">
        <f t="shared" si="3"/>
        <v>117.84673885547824</v>
      </c>
      <c r="AB24" s="67">
        <f t="shared" si="4"/>
        <v>10.41511287846591</v>
      </c>
      <c r="AC24" s="68">
        <f>AB24/P24</f>
        <v>2.8873067586061705</v>
      </c>
      <c r="AD24" s="153"/>
      <c r="AE24" s="154"/>
    </row>
    <row r="25" spans="1:31" ht="15.75">
      <c r="A25" s="43"/>
      <c r="B25" s="6">
        <v>22</v>
      </c>
      <c r="C25" s="7">
        <v>31</v>
      </c>
      <c r="D25" s="9">
        <v>17</v>
      </c>
      <c r="E25" s="7">
        <v>40</v>
      </c>
      <c r="F25" s="7">
        <v>22</v>
      </c>
      <c r="G25" s="27">
        <v>41428</v>
      </c>
      <c r="H25" s="22">
        <v>17.27</v>
      </c>
      <c r="I25" s="28">
        <v>0.02</v>
      </c>
      <c r="J25" s="28">
        <v>176</v>
      </c>
      <c r="K25" s="28">
        <v>101100</v>
      </c>
      <c r="L25" s="36">
        <v>297.84999999999997</v>
      </c>
      <c r="M25" s="32">
        <v>295.14999999999998</v>
      </c>
      <c r="N25" s="30">
        <v>298.89999999999998</v>
      </c>
      <c r="O25" s="130">
        <v>16.26196479646692</v>
      </c>
      <c r="P25" s="131">
        <v>3.9229502725890257</v>
      </c>
      <c r="Q25" s="126">
        <v>19.178799999999999</v>
      </c>
      <c r="R25" s="137">
        <v>13.902478651685401</v>
      </c>
      <c r="S25" s="137">
        <f>R25/H25</f>
        <v>0.80500744943169666</v>
      </c>
      <c r="T25" s="151">
        <f t="shared" si="2"/>
        <v>0.85841550728914506</v>
      </c>
      <c r="U25" s="32"/>
      <c r="V25" s="79">
        <f>0.001*O25*P25/Z25</f>
        <v>3987.1799519458154</v>
      </c>
      <c r="W25" s="80">
        <f>Y25*0.01*P25/(O25*0.001)</f>
        <v>0.71164237833376165</v>
      </c>
      <c r="X25" s="7">
        <v>72</v>
      </c>
      <c r="Y25" s="61">
        <v>0.29499999999999998</v>
      </c>
      <c r="Z25" s="62">
        <v>1.5999999999999999E-5</v>
      </c>
      <c r="AA25" s="63">
        <f t="shared" si="3"/>
        <v>117.85373314231161</v>
      </c>
      <c r="AB25" s="60">
        <f t="shared" si="4"/>
        <v>10.41511287846591</v>
      </c>
      <c r="AC25" s="69">
        <f>AB25/P25</f>
        <v>2.6549184044569238</v>
      </c>
    </row>
    <row r="26" spans="1:31" ht="15.75">
      <c r="A26" s="43"/>
      <c r="B26" s="6">
        <v>23</v>
      </c>
      <c r="C26" s="7">
        <v>31</v>
      </c>
      <c r="D26" s="9">
        <v>19</v>
      </c>
      <c r="E26" s="7">
        <v>40</v>
      </c>
      <c r="F26" s="7">
        <v>23</v>
      </c>
      <c r="G26" s="27">
        <v>41428</v>
      </c>
      <c r="H26" s="22">
        <v>19.36</v>
      </c>
      <c r="I26" s="22">
        <v>0.03</v>
      </c>
      <c r="J26" s="22">
        <v>222</v>
      </c>
      <c r="K26" s="22">
        <v>101102</v>
      </c>
      <c r="L26" s="32">
        <v>297.95</v>
      </c>
      <c r="M26" s="32">
        <v>294.64999999999998</v>
      </c>
      <c r="N26" s="30">
        <v>298.64999999999998</v>
      </c>
      <c r="O26" s="130">
        <v>19.886683966029388</v>
      </c>
      <c r="P26" s="131">
        <v>4.3675975594117062</v>
      </c>
      <c r="Q26" s="126">
        <v>21.263271428571425</v>
      </c>
      <c r="R26" s="137">
        <v>16.209973469387755</v>
      </c>
      <c r="S26" s="137">
        <f>R26/H26</f>
        <v>0.83729201804688824</v>
      </c>
      <c r="T26" s="151">
        <f t="shared" si="2"/>
        <v>0.72122636936278017</v>
      </c>
      <c r="U26" s="32"/>
      <c r="V26" s="79">
        <f>0.001*O26*P26/Z26</f>
        <v>5428.5645221763671</v>
      </c>
      <c r="W26" s="80">
        <f>Y26*0.01*P26/(O26*0.001)</f>
        <v>0.66985388710159288</v>
      </c>
      <c r="X26" s="7">
        <v>70.2</v>
      </c>
      <c r="Y26" s="61">
        <v>0.30499999999999999</v>
      </c>
      <c r="Z26" s="62">
        <v>1.5999999999999999E-5</v>
      </c>
      <c r="AA26" s="63">
        <f t="shared" si="3"/>
        <v>117.95472191645216</v>
      </c>
      <c r="AB26" s="60">
        <f t="shared" si="4"/>
        <v>10.242950394631679</v>
      </c>
      <c r="AC26" s="69">
        <f>AB26/P26</f>
        <v>2.3452138745153421</v>
      </c>
    </row>
    <row r="27" spans="1:31" ht="15.75">
      <c r="A27" s="43"/>
      <c r="B27" s="6">
        <v>24</v>
      </c>
      <c r="C27" s="7">
        <v>31</v>
      </c>
      <c r="D27" s="9">
        <v>21</v>
      </c>
      <c r="E27" s="7">
        <v>40</v>
      </c>
      <c r="F27" s="7">
        <v>24</v>
      </c>
      <c r="G27" s="27">
        <v>41428</v>
      </c>
      <c r="H27" s="22">
        <v>21.09</v>
      </c>
      <c r="I27" s="22">
        <v>0.03</v>
      </c>
      <c r="J27" s="22">
        <v>262</v>
      </c>
      <c r="K27" s="22">
        <v>101088</v>
      </c>
      <c r="L27" s="32">
        <v>297.95</v>
      </c>
      <c r="M27" s="32">
        <v>295.14999999999998</v>
      </c>
      <c r="N27" s="30">
        <v>298.39999999999998</v>
      </c>
      <c r="O27" s="130">
        <v>20.272665529484897</v>
      </c>
      <c r="P27" s="131">
        <v>4.6781500935233193</v>
      </c>
      <c r="Q27" s="126">
        <v>22.976800000000001</v>
      </c>
      <c r="R27" s="137">
        <v>17.93944545454546</v>
      </c>
      <c r="S27" s="137">
        <f>R27/H27</f>
        <v>0.8506138195611882</v>
      </c>
      <c r="T27" s="151">
        <f t="shared" si="2"/>
        <v>0.67346162104040563</v>
      </c>
      <c r="U27" s="32"/>
      <c r="V27" s="79">
        <f>0.001*O27*P27/Z27</f>
        <v>5927.4107589204214</v>
      </c>
      <c r="W27" s="80">
        <f>Y27*0.01*P27/(O27*0.001)</f>
        <v>0.66228541820928821</v>
      </c>
      <c r="X27" s="7">
        <v>75.3</v>
      </c>
      <c r="Y27" s="61">
        <v>0.28699999999999998</v>
      </c>
      <c r="Z27" s="62">
        <v>1.5999999999999999E-5</v>
      </c>
      <c r="AA27" s="63">
        <f t="shared" si="3"/>
        <v>118.03719722375318</v>
      </c>
      <c r="AB27" s="60">
        <f t="shared" si="4"/>
        <v>10.559273546969093</v>
      </c>
      <c r="AC27" s="69">
        <f>AB27/P27</f>
        <v>2.25714723467037</v>
      </c>
    </row>
    <row r="28" spans="1:31" ht="15.75">
      <c r="A28" s="43"/>
      <c r="B28" s="6">
        <v>25</v>
      </c>
      <c r="C28" s="7">
        <v>31</v>
      </c>
      <c r="D28" s="9">
        <v>23</v>
      </c>
      <c r="E28" s="7">
        <v>40</v>
      </c>
      <c r="F28" s="7">
        <v>25</v>
      </c>
      <c r="G28" s="27">
        <v>41428</v>
      </c>
      <c r="H28" s="22">
        <v>23.15</v>
      </c>
      <c r="I28" s="22">
        <v>0.02</v>
      </c>
      <c r="J28" s="22">
        <v>316</v>
      </c>
      <c r="K28" s="22">
        <v>101079</v>
      </c>
      <c r="L28" s="32">
        <v>298.04999999999995</v>
      </c>
      <c r="M28" s="32">
        <v>295.14999999999998</v>
      </c>
      <c r="N28" s="30">
        <v>298.39999999999998</v>
      </c>
      <c r="O28" s="130">
        <v>17.807446079667137</v>
      </c>
      <c r="P28" s="131">
        <v>4.8010734514137976</v>
      </c>
      <c r="Q28" s="126">
        <v>25.122933333333332</v>
      </c>
      <c r="R28" s="137">
        <v>19.18855051546392</v>
      </c>
      <c r="S28" s="137">
        <f>R28/H28</f>
        <v>0.82887907194228605</v>
      </c>
      <c r="T28" s="151">
        <f t="shared" si="2"/>
        <v>0.82511745021720706</v>
      </c>
      <c r="U28" s="32"/>
      <c r="V28" s="79">
        <f>0.001*O28*P28/Z28</f>
        <v>5343.4285381607888</v>
      </c>
      <c r="W28" s="80">
        <f>Y28*0.01*P28/(O28*0.001)</f>
        <v>0.77378197546759941</v>
      </c>
      <c r="X28" s="7">
        <v>75.3</v>
      </c>
      <c r="Y28" s="61">
        <v>0.28699999999999998</v>
      </c>
      <c r="Z28" s="62">
        <v>1.5999999999999999E-5</v>
      </c>
      <c r="AA28" s="63">
        <f t="shared" si="3"/>
        <v>118.02668821402884</v>
      </c>
      <c r="AB28" s="60">
        <f t="shared" si="4"/>
        <v>10.559273546969093</v>
      </c>
      <c r="AC28" s="69">
        <f>AB28/P28</f>
        <v>2.1993568008961928</v>
      </c>
    </row>
    <row r="29" spans="1:31" ht="15.75">
      <c r="A29" s="43"/>
      <c r="B29" s="6">
        <v>26</v>
      </c>
      <c r="C29" s="7">
        <v>31</v>
      </c>
      <c r="D29" s="9">
        <v>25</v>
      </c>
      <c r="E29" s="7">
        <v>25</v>
      </c>
      <c r="F29" s="7">
        <v>26</v>
      </c>
      <c r="G29" s="27">
        <v>41428</v>
      </c>
      <c r="H29" s="22">
        <v>24.86</v>
      </c>
      <c r="I29" s="22">
        <v>0.02</v>
      </c>
      <c r="J29" s="22">
        <v>364</v>
      </c>
      <c r="K29" s="22">
        <v>101062</v>
      </c>
      <c r="L29" s="32">
        <v>298.45</v>
      </c>
      <c r="M29" s="32">
        <v>294.89999999999998</v>
      </c>
      <c r="N29" s="30">
        <v>298.64999999999998</v>
      </c>
      <c r="O29" s="130">
        <v>19.036121446740374</v>
      </c>
      <c r="P29" s="131">
        <v>5.9807730544044038</v>
      </c>
      <c r="Q29" s="126">
        <v>28.323449999999998</v>
      </c>
      <c r="R29" s="137">
        <v>20.230562499999998</v>
      </c>
      <c r="S29" s="137">
        <f>R29/H29</f>
        <v>0.81377966613032982</v>
      </c>
      <c r="T29" s="151">
        <f t="shared" si="2"/>
        <v>0.7740533636518373</v>
      </c>
      <c r="U29" s="32"/>
      <c r="V29" s="79">
        <f>0.001*O29*P29/Z29</f>
        <v>7115.6701380646628</v>
      </c>
      <c r="W29" s="80">
        <f>Y29*0.01*P29/(O29*0.001)</f>
        <v>0.93625709165545234</v>
      </c>
      <c r="X29" s="7">
        <v>71.900000000000006</v>
      </c>
      <c r="Y29" s="61">
        <v>0.29799999999999999</v>
      </c>
      <c r="Z29" s="62">
        <v>1.5999999999999999E-5</v>
      </c>
      <c r="AA29" s="63">
        <f t="shared" si="3"/>
        <v>117.90805430476635</v>
      </c>
      <c r="AB29" s="60">
        <f t="shared" si="4"/>
        <v>10.362555203016797</v>
      </c>
      <c r="AC29" s="69">
        <f>AB29/P29</f>
        <v>1.7326447783176675</v>
      </c>
    </row>
    <row r="30" spans="1:31" ht="15.75">
      <c r="A30" s="43"/>
      <c r="B30" s="6">
        <v>27</v>
      </c>
      <c r="C30" s="7">
        <v>31</v>
      </c>
      <c r="D30" s="9">
        <v>27</v>
      </c>
      <c r="E30" s="7">
        <v>25</v>
      </c>
      <c r="F30" s="7">
        <v>27</v>
      </c>
      <c r="G30" s="27">
        <v>41428</v>
      </c>
      <c r="H30" s="22">
        <v>26.95</v>
      </c>
      <c r="I30" s="22">
        <v>0.04</v>
      </c>
      <c r="J30" s="22">
        <v>430</v>
      </c>
      <c r="K30" s="22">
        <v>101054</v>
      </c>
      <c r="L30" s="32">
        <v>298.64999999999998</v>
      </c>
      <c r="M30" s="32">
        <v>294.64999999999998</v>
      </c>
      <c r="N30" s="30">
        <v>298.64999999999998</v>
      </c>
      <c r="O30" s="130">
        <v>17.243915240475545</v>
      </c>
      <c r="P30" s="131">
        <v>6.2563188297454877</v>
      </c>
      <c r="Q30" s="126">
        <v>30.098000000000003</v>
      </c>
      <c r="R30" s="137">
        <v>21.796570370370375</v>
      </c>
      <c r="S30" s="137">
        <f>R30/H30</f>
        <v>0.80877812134955007</v>
      </c>
      <c r="T30" s="151">
        <f t="shared" si="2"/>
        <v>0.82371595340182968</v>
      </c>
      <c r="U30" s="32"/>
      <c r="V30" s="79">
        <f>0.001*O30*P30/Z30</f>
        <v>6742.7144760951469</v>
      </c>
      <c r="W30" s="80">
        <f>Y30*0.01*P30/(O30*0.001)</f>
        <v>1.1065800408212578</v>
      </c>
      <c r="X30" s="7">
        <v>70.2</v>
      </c>
      <c r="Y30" s="61">
        <v>0.30499999999999999</v>
      </c>
      <c r="Z30" s="62">
        <v>1.5999999999999999E-5</v>
      </c>
      <c r="AA30" s="63">
        <f t="shared" si="3"/>
        <v>117.89872078242919</v>
      </c>
      <c r="AB30" s="60">
        <f t="shared" si="4"/>
        <v>10.242950394631679</v>
      </c>
      <c r="AC30" s="69">
        <f>AB30/P30</f>
        <v>1.6372168160503371</v>
      </c>
    </row>
    <row r="31" spans="1:31" ht="15.75">
      <c r="A31" s="43"/>
      <c r="B31" s="6">
        <v>28</v>
      </c>
      <c r="C31" s="7">
        <v>31</v>
      </c>
      <c r="D31" s="9">
        <v>29</v>
      </c>
      <c r="E31" s="7">
        <v>25</v>
      </c>
      <c r="F31" s="7">
        <v>28</v>
      </c>
      <c r="G31" s="27">
        <v>41428</v>
      </c>
      <c r="H31" s="22">
        <v>29.09</v>
      </c>
      <c r="I31" s="22">
        <v>0.04</v>
      </c>
      <c r="J31" s="22">
        <v>496</v>
      </c>
      <c r="K31" s="22">
        <v>101051</v>
      </c>
      <c r="L31" s="32">
        <v>299.04999999999995</v>
      </c>
      <c r="M31" s="32">
        <v>294.89999999999998</v>
      </c>
      <c r="N31" s="30">
        <v>298.64999999999998</v>
      </c>
      <c r="O31" s="130">
        <v>16.292721226652752</v>
      </c>
      <c r="P31" s="131">
        <v>6.2837692105706262</v>
      </c>
      <c r="Q31" s="126">
        <v>31.449366666666666</v>
      </c>
      <c r="R31" s="137">
        <v>24.097979487179479</v>
      </c>
      <c r="S31" s="137">
        <f>R31/H31</f>
        <v>0.82839393218217527</v>
      </c>
      <c r="T31" s="151">
        <f t="shared" si="2"/>
        <v>0.79443091328416204</v>
      </c>
      <c r="U31" s="32"/>
      <c r="V31" s="79">
        <f>0.001*O31*P31/Z31</f>
        <v>6398.7312500281905</v>
      </c>
      <c r="W31" s="80">
        <f>Y31*0.01*P31/(O31*0.001)</f>
        <v>1.1493250260041148</v>
      </c>
      <c r="X31" s="7">
        <v>71.900000000000006</v>
      </c>
      <c r="Y31" s="61">
        <v>0.29799999999999999</v>
      </c>
      <c r="Z31" s="62">
        <v>1.5999999999999999E-5</v>
      </c>
      <c r="AA31" s="63">
        <f t="shared" si="3"/>
        <v>117.89522071155275</v>
      </c>
      <c r="AB31" s="60">
        <f t="shared" si="4"/>
        <v>10.362555203016797</v>
      </c>
      <c r="AC31" s="69">
        <f>AB31/P31</f>
        <v>1.6490986310548756</v>
      </c>
    </row>
    <row r="32" spans="1:31" ht="15.75">
      <c r="A32" s="43"/>
      <c r="B32" s="6">
        <v>29</v>
      </c>
      <c r="C32" s="7">
        <v>31</v>
      </c>
      <c r="D32" s="9">
        <v>31</v>
      </c>
      <c r="E32" s="7">
        <v>25</v>
      </c>
      <c r="F32" s="7">
        <v>29</v>
      </c>
      <c r="G32" s="27">
        <v>41428</v>
      </c>
      <c r="H32" s="22">
        <v>31.26</v>
      </c>
      <c r="I32" s="22">
        <v>0.04</v>
      </c>
      <c r="J32" s="22">
        <v>576</v>
      </c>
      <c r="K32" s="22">
        <v>101056</v>
      </c>
      <c r="L32" s="32">
        <v>299.34999999999997</v>
      </c>
      <c r="M32" s="32">
        <v>294.89999999999998</v>
      </c>
      <c r="N32" s="30">
        <v>298.64999999999998</v>
      </c>
      <c r="O32" s="130">
        <v>20.800496070869325</v>
      </c>
      <c r="P32" s="131">
        <v>7.0819407176480826</v>
      </c>
      <c r="Q32" s="126">
        <v>34.059533333333327</v>
      </c>
      <c r="R32" s="137">
        <v>27.018077777777776</v>
      </c>
      <c r="S32" s="137">
        <f>R32/H32</f>
        <v>0.86430191227696018</v>
      </c>
      <c r="T32" s="151">
        <f t="shared" si="2"/>
        <v>0.59897736952971425</v>
      </c>
      <c r="U32" s="32"/>
      <c r="V32" s="79">
        <f>0.001*O32*P32/Z32</f>
        <v>9206.742504473028</v>
      </c>
      <c r="W32" s="80">
        <f>Y32*0.01*P32/(O32*0.001)</f>
        <v>1.0146000012060898</v>
      </c>
      <c r="X32" s="7">
        <v>71.900000000000006</v>
      </c>
      <c r="Y32" s="61">
        <v>0.29799999999999999</v>
      </c>
      <c r="Z32" s="62">
        <v>1.5999999999999999E-5</v>
      </c>
      <c r="AA32" s="63">
        <f t="shared" si="3"/>
        <v>117.90105416301348</v>
      </c>
      <c r="AB32" s="60">
        <f t="shared" si="4"/>
        <v>10.362555203016797</v>
      </c>
      <c r="AC32" s="69">
        <f>AB32/P32</f>
        <v>1.4632366488459125</v>
      </c>
    </row>
    <row r="33" spans="1:31" ht="16.5" thickBot="1">
      <c r="A33" s="43"/>
      <c r="B33" s="6">
        <v>30</v>
      </c>
      <c r="C33" s="7">
        <v>31</v>
      </c>
      <c r="D33" s="9">
        <v>33</v>
      </c>
      <c r="E33" s="7">
        <v>25</v>
      </c>
      <c r="F33" s="7">
        <v>30</v>
      </c>
      <c r="G33" s="27">
        <v>41428</v>
      </c>
      <c r="H33" s="22">
        <v>32.94</v>
      </c>
      <c r="I33" s="22">
        <v>0.04</v>
      </c>
      <c r="J33" s="22">
        <v>636</v>
      </c>
      <c r="K33" s="22">
        <v>101024</v>
      </c>
      <c r="L33" s="32">
        <v>299.75</v>
      </c>
      <c r="M33" s="32">
        <v>295.14999999999998</v>
      </c>
      <c r="N33" s="30">
        <v>298.14999999999998</v>
      </c>
      <c r="O33" s="132">
        <v>21.012033069495093</v>
      </c>
      <c r="P33" s="133">
        <v>7.3635259146764822</v>
      </c>
      <c r="Q33" s="127">
        <v>35.992066666666666</v>
      </c>
      <c r="R33" s="138">
        <v>28.536144444444453</v>
      </c>
      <c r="S33" s="138">
        <f>R33/H33</f>
        <v>0.86630675301895732</v>
      </c>
      <c r="T33" s="152">
        <f t="shared" si="2"/>
        <v>0.59806342865964213</v>
      </c>
      <c r="U33" s="33"/>
      <c r="V33" s="81">
        <f>0.001*O33*P33/Z33</f>
        <v>9670.1656267041471</v>
      </c>
      <c r="W33" s="82">
        <f>Y33*0.01*P33/(O33*0.001)</f>
        <v>0.99175449941528127</v>
      </c>
      <c r="X33" s="23">
        <v>77</v>
      </c>
      <c r="Y33" s="70">
        <v>0.28299999999999997</v>
      </c>
      <c r="Z33" s="71">
        <v>1.5999999999999999E-5</v>
      </c>
      <c r="AA33" s="72">
        <f t="shared" si="3"/>
        <v>118.06137850075467</v>
      </c>
      <c r="AB33" s="73">
        <f t="shared" si="4"/>
        <v>10.633635547027012</v>
      </c>
      <c r="AC33" s="74">
        <f>AB33/P33</f>
        <v>1.4440956235154641</v>
      </c>
    </row>
    <row r="34" spans="1:31" ht="15.75">
      <c r="A34" s="48"/>
      <c r="B34" s="2">
        <v>31</v>
      </c>
      <c r="C34" s="3">
        <v>34</v>
      </c>
      <c r="D34" s="5">
        <v>15</v>
      </c>
      <c r="E34" s="3">
        <v>40</v>
      </c>
      <c r="F34" s="3">
        <v>31</v>
      </c>
      <c r="G34" s="4">
        <v>41429</v>
      </c>
      <c r="H34" s="19">
        <v>14.86</v>
      </c>
      <c r="I34" s="19">
        <v>0.02</v>
      </c>
      <c r="J34" s="19">
        <v>133</v>
      </c>
      <c r="K34" s="19">
        <v>101865</v>
      </c>
      <c r="L34" s="18">
        <v>295.75</v>
      </c>
      <c r="M34" s="18">
        <v>292.39999999999998</v>
      </c>
      <c r="N34" s="29">
        <v>297.14999999999998</v>
      </c>
      <c r="O34" s="128">
        <v>18.144216144248137</v>
      </c>
      <c r="P34" s="129">
        <v>3.422397166797849</v>
      </c>
      <c r="Q34" s="125">
        <v>17.144633333333331</v>
      </c>
      <c r="R34" s="136">
        <v>11.99555154639175</v>
      </c>
      <c r="S34" s="136">
        <f>R34/H34</f>
        <v>0.80723765453511109</v>
      </c>
      <c r="T34" s="150">
        <f t="shared" si="2"/>
        <v>0.83697137240455288</v>
      </c>
      <c r="U34" s="18"/>
      <c r="V34" s="77">
        <f>0.001*O34*P34/Z34</f>
        <v>4139.7809283895085</v>
      </c>
      <c r="W34" s="78">
        <f>Y34*0.01*P34/(O34*0.001)</f>
        <v>0.66772165158013874</v>
      </c>
      <c r="X34" s="3">
        <v>63.8</v>
      </c>
      <c r="Y34" s="64">
        <v>0.35399999999999998</v>
      </c>
      <c r="Z34" s="65">
        <v>1.5E-5</v>
      </c>
      <c r="AA34" s="66">
        <f t="shared" si="3"/>
        <v>119.44483041859338</v>
      </c>
      <c r="AB34" s="67">
        <f t="shared" si="4"/>
        <v>9.2057461789832349</v>
      </c>
      <c r="AC34" s="68">
        <f>AB34/P34</f>
        <v>2.6898532608348757</v>
      </c>
      <c r="AD34" s="153"/>
      <c r="AE34" s="154"/>
    </row>
    <row r="35" spans="1:31" ht="15.75">
      <c r="A35" s="43"/>
      <c r="B35" s="6">
        <v>32</v>
      </c>
      <c r="C35" s="7">
        <v>34</v>
      </c>
      <c r="D35" s="9">
        <v>17</v>
      </c>
      <c r="E35" s="7">
        <v>40</v>
      </c>
      <c r="F35" s="7">
        <v>32</v>
      </c>
      <c r="G35" s="8">
        <v>41429</v>
      </c>
      <c r="H35" s="22">
        <v>17.39</v>
      </c>
      <c r="I35" s="22">
        <v>0.02</v>
      </c>
      <c r="J35" s="22">
        <v>180</v>
      </c>
      <c r="K35" s="22">
        <v>101855</v>
      </c>
      <c r="L35" s="32">
        <v>295.95</v>
      </c>
      <c r="M35" s="32">
        <v>292.39999999999998</v>
      </c>
      <c r="N35" s="30">
        <v>297.14999999999998</v>
      </c>
      <c r="O35" s="130">
        <v>20.056144858696193</v>
      </c>
      <c r="P35" s="131">
        <v>3.7066465034001852</v>
      </c>
      <c r="Q35" s="126">
        <v>18.919799999999999</v>
      </c>
      <c r="R35" s="137">
        <v>14.60224507042253</v>
      </c>
      <c r="S35" s="137">
        <f>R35/H35</f>
        <v>0.83969206845442956</v>
      </c>
      <c r="T35" s="151">
        <f t="shared" si="2"/>
        <v>0.7520962484607594</v>
      </c>
      <c r="U35" s="32"/>
      <c r="V35" s="79">
        <f>0.001*O35*P35/Z35</f>
        <v>4956.06928081159</v>
      </c>
      <c r="W35" s="80">
        <f>Y35*0.01*P35/(O35*0.001)</f>
        <v>0.65423982098669675</v>
      </c>
      <c r="X35" s="7">
        <v>63.8</v>
      </c>
      <c r="Y35" s="61">
        <v>0.35399999999999998</v>
      </c>
      <c r="Z35" s="62">
        <v>1.5E-5</v>
      </c>
      <c r="AA35" s="63">
        <f t="shared" si="3"/>
        <v>119.43310462166424</v>
      </c>
      <c r="AB35" s="60">
        <f t="shared" si="4"/>
        <v>9.2057461789832349</v>
      </c>
      <c r="AC35" s="69">
        <f>AB35/P35</f>
        <v>2.4835781266270223</v>
      </c>
    </row>
    <row r="36" spans="1:31" ht="15.75">
      <c r="A36" s="43"/>
      <c r="B36" s="6">
        <v>33</v>
      </c>
      <c r="C36" s="7">
        <v>34</v>
      </c>
      <c r="D36" s="9">
        <v>19</v>
      </c>
      <c r="E36" s="7">
        <v>40</v>
      </c>
      <c r="F36" s="7">
        <v>33</v>
      </c>
      <c r="G36" s="8">
        <v>41429</v>
      </c>
      <c r="H36" s="22">
        <v>19.079999999999998</v>
      </c>
      <c r="I36" s="22">
        <v>0.02</v>
      </c>
      <c r="J36" s="22">
        <v>219</v>
      </c>
      <c r="K36" s="22">
        <v>101847</v>
      </c>
      <c r="L36" s="32">
        <v>296.09999999999997</v>
      </c>
      <c r="M36" s="32">
        <v>292.39999999999998</v>
      </c>
      <c r="N36" s="30">
        <v>297.14999999999998</v>
      </c>
      <c r="O36" s="130">
        <v>19.44334445483717</v>
      </c>
      <c r="P36" s="131">
        <v>4.0621562046608144</v>
      </c>
      <c r="Q36" s="126">
        <v>20.506120000000003</v>
      </c>
      <c r="R36" s="137">
        <v>16.152542045454545</v>
      </c>
      <c r="S36" s="137">
        <f>R36/H36</f>
        <v>0.84656928959405386</v>
      </c>
      <c r="T36" s="151">
        <f t="shared" si="2"/>
        <v>0.72066602244063449</v>
      </c>
      <c r="U36" s="32"/>
      <c r="V36" s="79">
        <f>0.001*O36*P36/Z36</f>
        <v>5265.4601544382831</v>
      </c>
      <c r="W36" s="80">
        <f>Y36*0.01*P36/(O36*0.001)</f>
        <v>0.73958639152338723</v>
      </c>
      <c r="X36" s="7">
        <v>63.8</v>
      </c>
      <c r="Y36" s="61">
        <v>0.35399999999999998</v>
      </c>
      <c r="Z36" s="62">
        <v>1.5E-5</v>
      </c>
      <c r="AA36" s="63">
        <f t="shared" si="3"/>
        <v>119.42372398412094</v>
      </c>
      <c r="AB36" s="60">
        <f t="shared" si="4"/>
        <v>9.2057461789832349</v>
      </c>
      <c r="AC36" s="69">
        <f>AB36/P36</f>
        <v>2.2662216111780231</v>
      </c>
    </row>
    <row r="37" spans="1:31" ht="15.75">
      <c r="A37" s="43"/>
      <c r="B37" s="6">
        <v>34</v>
      </c>
      <c r="C37" s="7">
        <v>34</v>
      </c>
      <c r="D37" s="9">
        <v>21</v>
      </c>
      <c r="E37" s="7">
        <v>40</v>
      </c>
      <c r="F37" s="7">
        <v>34</v>
      </c>
      <c r="G37" s="8">
        <v>41429</v>
      </c>
      <c r="H37" s="22">
        <v>21.13</v>
      </c>
      <c r="I37" s="22">
        <v>0.05</v>
      </c>
      <c r="J37" s="22">
        <v>267</v>
      </c>
      <c r="K37" s="22">
        <v>101845</v>
      </c>
      <c r="L37" s="32">
        <v>296.14999999999998</v>
      </c>
      <c r="M37" s="32">
        <v>292.39999999999998</v>
      </c>
      <c r="N37" s="30">
        <v>297.14999999999998</v>
      </c>
      <c r="O37" s="130">
        <v>20.00194724804944</v>
      </c>
      <c r="P37" s="131">
        <v>4.3211652085739471</v>
      </c>
      <c r="Q37" s="126">
        <v>22.970540000000003</v>
      </c>
      <c r="R37" s="137">
        <v>17.683584466019418</v>
      </c>
      <c r="S37" s="137">
        <f>R37/H37</f>
        <v>0.83689467420820729</v>
      </c>
      <c r="T37" s="151">
        <f t="shared" si="2"/>
        <v>0.79756625068217479</v>
      </c>
      <c r="U37" s="32"/>
      <c r="V37" s="79">
        <f>0.001*O37*P37/Z37</f>
        <v>5762.1145701335099</v>
      </c>
      <c r="W37" s="80">
        <f>Y37*0.01*P37/(O37*0.001)</f>
        <v>0.76477178189955997</v>
      </c>
      <c r="X37" s="7">
        <v>63.8</v>
      </c>
      <c r="Y37" s="61">
        <v>0.35399999999999998</v>
      </c>
      <c r="Z37" s="62">
        <v>1.5E-5</v>
      </c>
      <c r="AA37" s="63">
        <f t="shared" si="3"/>
        <v>119.42137882473511</v>
      </c>
      <c r="AB37" s="60">
        <f t="shared" si="4"/>
        <v>9.2057461789832349</v>
      </c>
      <c r="AC37" s="69">
        <f>AB37/P37</f>
        <v>2.1303851472092354</v>
      </c>
    </row>
    <row r="38" spans="1:31" ht="15.75">
      <c r="A38" s="43"/>
      <c r="B38" s="6">
        <v>35</v>
      </c>
      <c r="C38" s="7">
        <v>34</v>
      </c>
      <c r="D38" s="9">
        <v>23</v>
      </c>
      <c r="E38" s="7">
        <v>40</v>
      </c>
      <c r="F38" s="7">
        <v>35</v>
      </c>
      <c r="G38" s="8">
        <v>41429</v>
      </c>
      <c r="H38" s="22">
        <v>23.29</v>
      </c>
      <c r="I38" s="22">
        <v>0.02</v>
      </c>
      <c r="J38" s="22">
        <v>323</v>
      </c>
      <c r="K38" s="22">
        <v>101844</v>
      </c>
      <c r="L38" s="32">
        <v>296.45</v>
      </c>
      <c r="M38" s="32">
        <v>292.39999999999998</v>
      </c>
      <c r="N38" s="30">
        <v>297.14999999999998</v>
      </c>
      <c r="O38" s="130">
        <v>21.953900899226021</v>
      </c>
      <c r="P38" s="131">
        <v>4.8042247472765256</v>
      </c>
      <c r="Q38" s="126">
        <v>24.797015841584148</v>
      </c>
      <c r="R38" s="137">
        <v>19.153797916666669</v>
      </c>
      <c r="S38" s="137">
        <f>R38/H38</f>
        <v>0.82240437598397031</v>
      </c>
      <c r="T38" s="151">
        <f t="shared" si="2"/>
        <v>0.86095099644913753</v>
      </c>
      <c r="U38" s="32"/>
      <c r="V38" s="79">
        <f>0.001*O38*P38/Z38</f>
        <v>7031.4315999545352</v>
      </c>
      <c r="W38" s="80">
        <f>Y38*0.01*P38/(O38*0.001)</f>
        <v>0.77466668376727865</v>
      </c>
      <c r="X38" s="7">
        <v>63.8</v>
      </c>
      <c r="Y38" s="61">
        <v>0.35399999999999998</v>
      </c>
      <c r="Z38" s="62">
        <v>1.5E-5</v>
      </c>
      <c r="AA38" s="63">
        <f t="shared" si="3"/>
        <v>119.42020624504221</v>
      </c>
      <c r="AB38" s="60">
        <f t="shared" si="4"/>
        <v>9.2057461789832349</v>
      </c>
      <c r="AC38" s="69">
        <f>AB38/P38</f>
        <v>1.9161772529900676</v>
      </c>
    </row>
    <row r="39" spans="1:31" ht="15.75">
      <c r="A39" s="43"/>
      <c r="B39" s="6">
        <v>36</v>
      </c>
      <c r="C39" s="7">
        <v>34</v>
      </c>
      <c r="D39" s="9">
        <v>25</v>
      </c>
      <c r="E39" s="7">
        <v>25</v>
      </c>
      <c r="F39" s="7">
        <v>36</v>
      </c>
      <c r="G39" s="8">
        <v>41429</v>
      </c>
      <c r="H39" s="22">
        <v>24.98</v>
      </c>
      <c r="I39" s="22">
        <v>0.05</v>
      </c>
      <c r="J39" s="22">
        <v>373</v>
      </c>
      <c r="K39" s="22">
        <v>101840</v>
      </c>
      <c r="L39" s="32">
        <v>296.64999999999998</v>
      </c>
      <c r="M39" s="32">
        <v>292.64999999999998</v>
      </c>
      <c r="N39" s="30">
        <v>297.14999999999998</v>
      </c>
      <c r="O39" s="130">
        <v>19.128070702751316</v>
      </c>
      <c r="P39" s="131">
        <v>5.7550665674987256</v>
      </c>
      <c r="Q39" s="126">
        <v>28.063800000000001</v>
      </c>
      <c r="R39" s="137">
        <v>20.131170000000001</v>
      </c>
      <c r="S39" s="137">
        <f>R39/H39</f>
        <v>0.80589151321056851</v>
      </c>
      <c r="T39" s="151">
        <f t="shared" si="2"/>
        <v>0.84253239178559225</v>
      </c>
      <c r="U39" s="32"/>
      <c r="V39" s="79">
        <f>0.001*O39*P39/Z39</f>
        <v>7338.8880134770634</v>
      </c>
      <c r="W39" s="80">
        <f>Y39*0.01*P39/(O39*0.001)</f>
        <v>1.0349935077011203</v>
      </c>
      <c r="X39" s="7">
        <v>65.599999999999994</v>
      </c>
      <c r="Y39" s="61">
        <v>0.34399999999999997</v>
      </c>
      <c r="Z39" s="62">
        <v>1.5E-5</v>
      </c>
      <c r="AA39" s="63">
        <f t="shared" si="3"/>
        <v>119.41551592627054</v>
      </c>
      <c r="AB39" s="60">
        <f t="shared" si="4"/>
        <v>9.3385920954703554</v>
      </c>
      <c r="AC39" s="69">
        <f>AB39/P39</f>
        <v>1.6226731673633978</v>
      </c>
    </row>
    <row r="40" spans="1:31" ht="15.75">
      <c r="A40" s="43"/>
      <c r="B40" s="6">
        <v>37</v>
      </c>
      <c r="C40" s="7">
        <v>34</v>
      </c>
      <c r="D40" s="9">
        <v>27</v>
      </c>
      <c r="E40" s="7">
        <v>25</v>
      </c>
      <c r="F40" s="7">
        <v>37</v>
      </c>
      <c r="G40" s="8">
        <v>41429</v>
      </c>
      <c r="H40" s="22">
        <v>27.09</v>
      </c>
      <c r="I40" s="22">
        <v>0.05</v>
      </c>
      <c r="J40" s="22">
        <v>438</v>
      </c>
      <c r="K40" s="22">
        <v>101843</v>
      </c>
      <c r="L40" s="32">
        <v>297</v>
      </c>
      <c r="M40" s="32">
        <v>292.64999999999998</v>
      </c>
      <c r="N40" s="30">
        <v>297.14999999999998</v>
      </c>
      <c r="O40" s="130">
        <v>16.789261116262498</v>
      </c>
      <c r="P40" s="131">
        <v>5.9317707108565036</v>
      </c>
      <c r="Q40" s="126">
        <v>29.241566666666667</v>
      </c>
      <c r="R40" s="137">
        <v>22.172423437499997</v>
      </c>
      <c r="S40" s="137">
        <f>R40/H40</f>
        <v>0.81847262596899217</v>
      </c>
      <c r="T40" s="151">
        <f t="shared" si="2"/>
        <v>0.82902337298704198</v>
      </c>
      <c r="U40" s="32"/>
      <c r="V40" s="79">
        <f>0.001*O40*P40/Z40</f>
        <v>6639.3364897578576</v>
      </c>
      <c r="W40" s="80">
        <f>Y40*0.01*P40/(O40*0.001)</f>
        <v>1.2153775621239993</v>
      </c>
      <c r="X40" s="7">
        <v>65.599999999999994</v>
      </c>
      <c r="Y40" s="61">
        <v>0.34399999999999997</v>
      </c>
      <c r="Z40" s="62">
        <v>1.5E-5</v>
      </c>
      <c r="AA40" s="63">
        <f t="shared" si="3"/>
        <v>119.41903366534929</v>
      </c>
      <c r="AB40" s="60">
        <f t="shared" si="4"/>
        <v>9.3385920954703554</v>
      </c>
      <c r="AC40" s="69">
        <f>AB40/P40</f>
        <v>1.574334638117179</v>
      </c>
    </row>
    <row r="41" spans="1:31" ht="15.75">
      <c r="A41" s="43"/>
      <c r="B41" s="6">
        <v>38</v>
      </c>
      <c r="C41" s="7">
        <v>34</v>
      </c>
      <c r="D41" s="9">
        <v>29</v>
      </c>
      <c r="E41" s="7">
        <v>25</v>
      </c>
      <c r="F41" s="7">
        <v>38</v>
      </c>
      <c r="G41" s="8">
        <v>41429</v>
      </c>
      <c r="H41" s="22">
        <v>28.81</v>
      </c>
      <c r="I41" s="22">
        <v>0.03</v>
      </c>
      <c r="J41" s="22">
        <v>493</v>
      </c>
      <c r="K41" s="22">
        <v>101848</v>
      </c>
      <c r="L41" s="32">
        <v>297.54999999999995</v>
      </c>
      <c r="M41" s="32">
        <v>292.64999999999998</v>
      </c>
      <c r="N41" s="30">
        <v>297.14999999999998</v>
      </c>
      <c r="O41" s="130">
        <v>20.63423893594787</v>
      </c>
      <c r="P41" s="131">
        <v>6.0143606030904326</v>
      </c>
      <c r="Q41" s="126">
        <v>31.30528</v>
      </c>
      <c r="R41" s="137">
        <v>24.453162500000005</v>
      </c>
      <c r="S41" s="137">
        <f>R41/H41</f>
        <v>0.84877342936480404</v>
      </c>
      <c r="T41" s="151">
        <f t="shared" si="2"/>
        <v>0.72440576605288132</v>
      </c>
      <c r="U41" s="32"/>
      <c r="V41" s="79">
        <f>0.001*O41*P41/Z41</f>
        <v>8273.450248741301</v>
      </c>
      <c r="W41" s="80">
        <f>Y41*0.01*P41/(O41*0.001)</f>
        <v>1.0026733013441613</v>
      </c>
      <c r="X41" s="7">
        <v>65.599999999999994</v>
      </c>
      <c r="Y41" s="61">
        <v>0.34399999999999997</v>
      </c>
      <c r="Z41" s="62">
        <v>1.5E-5</v>
      </c>
      <c r="AA41" s="63">
        <f t="shared" si="3"/>
        <v>119.42489656381386</v>
      </c>
      <c r="AB41" s="60">
        <f t="shared" si="4"/>
        <v>9.3385920954703554</v>
      </c>
      <c r="AC41" s="69">
        <f>AB41/P41</f>
        <v>1.5527156936136806</v>
      </c>
    </row>
    <row r="42" spans="1:31" ht="15.75" customHeight="1">
      <c r="A42" s="46" t="s">
        <v>39</v>
      </c>
      <c r="B42" s="6">
        <v>39</v>
      </c>
      <c r="C42" s="7">
        <v>34</v>
      </c>
      <c r="D42" s="9">
        <v>31</v>
      </c>
      <c r="E42" s="7">
        <v>25</v>
      </c>
      <c r="F42" s="7">
        <v>39</v>
      </c>
      <c r="G42" s="8">
        <v>41429</v>
      </c>
      <c r="H42" s="22">
        <v>30.87</v>
      </c>
      <c r="I42" s="22">
        <v>0.04</v>
      </c>
      <c r="J42" s="22">
        <v>570</v>
      </c>
      <c r="K42" s="22">
        <v>101842</v>
      </c>
      <c r="L42" s="32">
        <v>298.14999999999998</v>
      </c>
      <c r="M42" s="32">
        <v>292.64999999999998</v>
      </c>
      <c r="N42" s="30">
        <v>297.64999999999998</v>
      </c>
      <c r="O42" s="130" t="s">
        <v>39</v>
      </c>
      <c r="P42" s="131"/>
      <c r="Q42" s="126"/>
      <c r="R42" s="137"/>
      <c r="S42" s="137"/>
      <c r="T42" s="151"/>
      <c r="U42" s="96"/>
      <c r="V42" s="83"/>
      <c r="W42" s="86"/>
      <c r="X42" s="93"/>
      <c r="Y42" s="94"/>
      <c r="Z42" s="95"/>
      <c r="AA42" s="85"/>
      <c r="AB42" s="85"/>
      <c r="AC42" s="86"/>
    </row>
    <row r="43" spans="1:31" ht="16.5" thickBot="1">
      <c r="A43" s="46" t="s">
        <v>39</v>
      </c>
      <c r="B43" s="6">
        <v>40</v>
      </c>
      <c r="C43" s="7">
        <v>34</v>
      </c>
      <c r="D43" s="9">
        <v>33</v>
      </c>
      <c r="E43" s="7">
        <v>25</v>
      </c>
      <c r="F43" s="7">
        <v>40</v>
      </c>
      <c r="G43" s="8">
        <v>41429</v>
      </c>
      <c r="H43" s="22">
        <v>33.44</v>
      </c>
      <c r="I43" s="22">
        <v>0.06</v>
      </c>
      <c r="J43" s="22">
        <v>661</v>
      </c>
      <c r="K43" s="22">
        <v>101844</v>
      </c>
      <c r="L43" s="32">
        <v>298.34999999999997</v>
      </c>
      <c r="M43" s="32">
        <v>292.64999999999998</v>
      </c>
      <c r="N43" s="30">
        <v>297.64999999999998</v>
      </c>
      <c r="O43" s="130" t="s">
        <v>39</v>
      </c>
      <c r="P43" s="131"/>
      <c r="Q43" s="126"/>
      <c r="R43" s="137"/>
      <c r="S43" s="137"/>
      <c r="T43" s="151"/>
      <c r="U43" s="97"/>
      <c r="V43" s="84"/>
      <c r="W43" s="87"/>
      <c r="X43" s="88"/>
      <c r="Y43" s="89"/>
      <c r="Z43" s="90"/>
      <c r="AA43" s="91"/>
      <c r="AB43" s="91"/>
      <c r="AC43" s="92"/>
    </row>
    <row r="44" spans="1:31" ht="15.75">
      <c r="A44" s="42"/>
      <c r="B44" s="2">
        <v>41</v>
      </c>
      <c r="C44" s="3">
        <v>36</v>
      </c>
      <c r="D44" s="5">
        <v>15</v>
      </c>
      <c r="E44" s="3">
        <v>40</v>
      </c>
      <c r="F44" s="3">
        <v>41</v>
      </c>
      <c r="G44" s="4">
        <v>41429</v>
      </c>
      <c r="H44" s="19">
        <v>14.88</v>
      </c>
      <c r="I44" s="19">
        <v>0.02</v>
      </c>
      <c r="J44" s="19">
        <v>132</v>
      </c>
      <c r="K44" s="19">
        <v>101815</v>
      </c>
      <c r="L44" s="18">
        <v>296.25</v>
      </c>
      <c r="M44" s="18">
        <v>291.89999999999998</v>
      </c>
      <c r="N44" s="29">
        <v>297.64999999999998</v>
      </c>
      <c r="O44" s="128">
        <v>14.292218211882021</v>
      </c>
      <c r="P44" s="129">
        <v>4.183647785120816</v>
      </c>
      <c r="Q44" s="125">
        <v>16.606433333333332</v>
      </c>
      <c r="R44" s="136">
        <v>11.357283333333333</v>
      </c>
      <c r="S44" s="136">
        <f>R44/H44</f>
        <v>0.76325828853046584</v>
      </c>
      <c r="T44" s="150">
        <f t="shared" si="2"/>
        <v>0.84202037255508067</v>
      </c>
      <c r="U44" s="18"/>
      <c r="V44" s="77">
        <f>0.001*O44*P44/Z44</f>
        <v>3737.1004416627256</v>
      </c>
      <c r="W44" s="78">
        <f>Y44*0.01*P44/(O44*0.001)</f>
        <v>1.1299072132232608</v>
      </c>
      <c r="X44" s="3">
        <v>57.5</v>
      </c>
      <c r="Y44" s="64">
        <v>0.38600000000000001</v>
      </c>
      <c r="Z44" s="65">
        <v>1.5999999999999999E-5</v>
      </c>
      <c r="AA44" s="66">
        <f t="shared" ref="AA44:AA67" si="5">100*K44/(287*N44)</f>
        <v>119.18565347252668</v>
      </c>
      <c r="AB44" s="67">
        <f t="shared" ref="AB44:AB67" si="6">SQRT(2000000*Z44/Y44)</f>
        <v>9.1050290721197076</v>
      </c>
      <c r="AC44" s="68">
        <f>AB44/P44</f>
        <v>2.1763373830134154</v>
      </c>
      <c r="AD44" s="153"/>
      <c r="AE44" s="154"/>
    </row>
    <row r="45" spans="1:31" ht="15.75">
      <c r="A45" s="43"/>
      <c r="B45" s="6">
        <v>42</v>
      </c>
      <c r="C45" s="7">
        <v>36</v>
      </c>
      <c r="D45" s="9">
        <v>17</v>
      </c>
      <c r="E45" s="7">
        <v>40</v>
      </c>
      <c r="F45" s="7">
        <v>42</v>
      </c>
      <c r="G45" s="8">
        <v>41429</v>
      </c>
      <c r="H45" s="22">
        <v>17.239999999999998</v>
      </c>
      <c r="I45" s="22">
        <v>0.03</v>
      </c>
      <c r="J45" s="22">
        <v>180</v>
      </c>
      <c r="K45" s="22">
        <v>101812</v>
      </c>
      <c r="L45" s="32">
        <v>296.34999999999997</v>
      </c>
      <c r="M45" s="32">
        <v>291.64999999999998</v>
      </c>
      <c r="N45" s="30">
        <v>297.64999999999998</v>
      </c>
      <c r="O45" s="130">
        <v>15.101556225908705</v>
      </c>
      <c r="P45" s="131">
        <v>4.9317854660509264</v>
      </c>
      <c r="Q45" s="126">
        <v>18.190712903225808</v>
      </c>
      <c r="R45" s="137">
        <v>13.611287096774193</v>
      </c>
      <c r="S45" s="137">
        <f>R45/H45</f>
        <v>0.78951781303794633</v>
      </c>
      <c r="T45" s="151">
        <f t="shared" si="2"/>
        <v>0.73578076909567147</v>
      </c>
      <c r="U45" s="32"/>
      <c r="V45" s="79">
        <f>0.001*O45*P45/Z45</f>
        <v>4654.8522193554645</v>
      </c>
      <c r="W45" s="80">
        <f>Y45*0.01*P45/(O45*0.001)</f>
        <v>1.2997671141473091</v>
      </c>
      <c r="X45" s="7">
        <v>55.8</v>
      </c>
      <c r="Y45" s="61">
        <v>0.39800000000000002</v>
      </c>
      <c r="Z45" s="62">
        <v>1.5999999999999999E-5</v>
      </c>
      <c r="AA45" s="63">
        <f t="shared" si="5"/>
        <v>119.18214164263503</v>
      </c>
      <c r="AB45" s="60">
        <f t="shared" si="6"/>
        <v>8.966716793244407</v>
      </c>
      <c r="AC45" s="69">
        <f>AB45/P45</f>
        <v>1.8181481848650662</v>
      </c>
    </row>
    <row r="46" spans="1:31" ht="15.75">
      <c r="A46" s="43"/>
      <c r="B46" s="6">
        <v>43</v>
      </c>
      <c r="C46" s="7">
        <v>36</v>
      </c>
      <c r="D46" s="9">
        <v>19</v>
      </c>
      <c r="E46" s="7">
        <v>40</v>
      </c>
      <c r="F46" s="7">
        <v>43</v>
      </c>
      <c r="G46" s="8">
        <v>41429</v>
      </c>
      <c r="H46" s="22">
        <v>19.079999999999998</v>
      </c>
      <c r="I46" s="22">
        <v>0.03</v>
      </c>
      <c r="J46" s="22">
        <v>217</v>
      </c>
      <c r="K46" s="22">
        <v>101812</v>
      </c>
      <c r="L46" s="32">
        <v>294.45</v>
      </c>
      <c r="M46" s="32">
        <v>291.64999999999998</v>
      </c>
      <c r="N46" s="30">
        <v>297.64999999999998</v>
      </c>
      <c r="O46" s="130">
        <v>12.254051965300324</v>
      </c>
      <c r="P46" s="131">
        <v>5.0804997364268329</v>
      </c>
      <c r="Q46" s="126">
        <v>21.244</v>
      </c>
      <c r="R46" s="137">
        <v>15.372322807017541</v>
      </c>
      <c r="S46" s="137">
        <f>R46/H46</f>
        <v>0.80567729596528004</v>
      </c>
      <c r="T46" s="151">
        <f t="shared" si="2"/>
        <v>0.72978592369539297</v>
      </c>
      <c r="U46" s="32"/>
      <c r="V46" s="79">
        <f>0.001*O46*P46/Z46</f>
        <v>3891.0442362418135</v>
      </c>
      <c r="W46" s="80">
        <f>Y46*0.01*P46/(O46*0.001)</f>
        <v>1.6500981886021593</v>
      </c>
      <c r="X46" s="7">
        <v>55.8</v>
      </c>
      <c r="Y46" s="61">
        <v>0.39800000000000002</v>
      </c>
      <c r="Z46" s="62">
        <v>1.5999999999999999E-5</v>
      </c>
      <c r="AA46" s="63">
        <f t="shared" si="5"/>
        <v>119.18214164263503</v>
      </c>
      <c r="AB46" s="60">
        <f t="shared" si="6"/>
        <v>8.966716793244407</v>
      </c>
      <c r="AC46" s="69">
        <f>AB46/P46</f>
        <v>1.7649281091294358</v>
      </c>
    </row>
    <row r="47" spans="1:31" ht="15.75">
      <c r="A47" s="43"/>
      <c r="B47" s="6">
        <v>44</v>
      </c>
      <c r="C47" s="7">
        <v>36</v>
      </c>
      <c r="D47" s="9">
        <v>21</v>
      </c>
      <c r="E47" s="7">
        <v>40</v>
      </c>
      <c r="F47" s="7">
        <v>44</v>
      </c>
      <c r="G47" s="8">
        <v>41429</v>
      </c>
      <c r="H47" s="22">
        <v>21.18</v>
      </c>
      <c r="I47" s="22">
        <v>0.03</v>
      </c>
      <c r="J47" s="22">
        <v>267</v>
      </c>
      <c r="K47" s="22">
        <v>101816</v>
      </c>
      <c r="L47" s="32">
        <v>296.64999999999998</v>
      </c>
      <c r="M47" s="32">
        <v>291.64999999999998</v>
      </c>
      <c r="N47" s="30">
        <v>297.64999999999998</v>
      </c>
      <c r="O47" s="130">
        <v>16.846877183428514</v>
      </c>
      <c r="P47" s="131">
        <v>5.5788598221396573</v>
      </c>
      <c r="Q47" s="126">
        <v>22.577366666666666</v>
      </c>
      <c r="R47" s="137">
        <v>16.972218918918919</v>
      </c>
      <c r="S47" s="137">
        <f>R47/H47</f>
        <v>0.80133233800372616</v>
      </c>
      <c r="T47" s="151">
        <f t="shared" si="2"/>
        <v>0.75423674643742389</v>
      </c>
      <c r="U47" s="32"/>
      <c r="V47" s="79">
        <f>0.001*O47*P47/Z47</f>
        <v>5874.1478904469159</v>
      </c>
      <c r="W47" s="80">
        <f>Y47*0.01*P47/(O47*0.001)</f>
        <v>1.3179808845497334</v>
      </c>
      <c r="X47" s="7">
        <v>55.8</v>
      </c>
      <c r="Y47" s="61">
        <v>0.39800000000000002</v>
      </c>
      <c r="Z47" s="62">
        <v>1.5999999999999999E-5</v>
      </c>
      <c r="AA47" s="63">
        <f t="shared" si="5"/>
        <v>119.18682408249056</v>
      </c>
      <c r="AB47" s="60">
        <f t="shared" si="6"/>
        <v>8.966716793244407</v>
      </c>
      <c r="AC47" s="69">
        <f>AB47/P47</f>
        <v>1.6072669110021494</v>
      </c>
    </row>
    <row r="48" spans="1:31" ht="15.75">
      <c r="A48" s="43"/>
      <c r="B48" s="6">
        <v>45</v>
      </c>
      <c r="C48" s="7">
        <v>36</v>
      </c>
      <c r="D48" s="9">
        <v>23</v>
      </c>
      <c r="E48" s="7">
        <v>40</v>
      </c>
      <c r="F48" s="7">
        <v>45</v>
      </c>
      <c r="G48" s="8">
        <v>41429</v>
      </c>
      <c r="H48" s="22">
        <v>23.24</v>
      </c>
      <c r="I48" s="22">
        <v>0.03</v>
      </c>
      <c r="J48" s="22">
        <v>323</v>
      </c>
      <c r="K48" s="22">
        <v>101809</v>
      </c>
      <c r="L48" s="32">
        <v>296.95</v>
      </c>
      <c r="M48" s="32">
        <v>291.64999999999998</v>
      </c>
      <c r="N48" s="30">
        <v>297.64999999999998</v>
      </c>
      <c r="O48" s="130">
        <v>14.336159984683189</v>
      </c>
      <c r="P48" s="131">
        <v>6.3210125050902679</v>
      </c>
      <c r="Q48" s="126">
        <v>24.798925000000004</v>
      </c>
      <c r="R48" s="137">
        <v>18.532246268656717</v>
      </c>
      <c r="S48" s="137">
        <f>R48/H48</f>
        <v>0.79742884116423052</v>
      </c>
      <c r="T48" s="151">
        <f t="shared" si="2"/>
        <v>0.74477842395536464</v>
      </c>
      <c r="U48" s="32"/>
      <c r="V48" s="79">
        <f>0.001*O48*P48/Z48</f>
        <v>5663.6904086348213</v>
      </c>
      <c r="W48" s="80">
        <f>Y48*0.01*P48/(O48*0.001)</f>
        <v>1.7548374039587853</v>
      </c>
      <c r="X48" s="7">
        <v>55.8</v>
      </c>
      <c r="Y48" s="61">
        <v>0.39800000000000002</v>
      </c>
      <c r="Z48" s="62">
        <v>1.5999999999999999E-5</v>
      </c>
      <c r="AA48" s="63">
        <f t="shared" si="5"/>
        <v>119.1786298127434</v>
      </c>
      <c r="AB48" s="60">
        <f t="shared" si="6"/>
        <v>8.966716793244407</v>
      </c>
      <c r="AC48" s="69">
        <f>AB48/P48</f>
        <v>1.418557040667705</v>
      </c>
    </row>
    <row r="49" spans="1:31" ht="15.75">
      <c r="A49" s="45"/>
      <c r="B49" s="6">
        <v>46</v>
      </c>
      <c r="C49" s="7">
        <v>36</v>
      </c>
      <c r="D49" s="9">
        <v>25</v>
      </c>
      <c r="E49" s="7">
        <v>25</v>
      </c>
      <c r="F49" s="7">
        <v>46</v>
      </c>
      <c r="G49" s="8">
        <v>41429</v>
      </c>
      <c r="H49" s="22">
        <v>24.9</v>
      </c>
      <c r="I49" s="22">
        <v>0.03</v>
      </c>
      <c r="J49" s="22">
        <v>371</v>
      </c>
      <c r="K49" s="22">
        <v>101802</v>
      </c>
      <c r="L49" s="32">
        <v>297.14999999999998</v>
      </c>
      <c r="M49" s="32">
        <v>291.64999999999998</v>
      </c>
      <c r="N49" s="30">
        <v>297.64999999999998</v>
      </c>
      <c r="O49" s="130">
        <v>14.599720203002821</v>
      </c>
      <c r="P49" s="131">
        <v>6.7551324607596666</v>
      </c>
      <c r="Q49" s="126">
        <v>27.286774999999999</v>
      </c>
      <c r="R49" s="137">
        <v>19.310649999999999</v>
      </c>
      <c r="S49" s="137">
        <f>R49/H49</f>
        <v>0.77552811244979925</v>
      </c>
      <c r="T49" s="151">
        <f t="shared" si="2"/>
        <v>0.82742270895031922</v>
      </c>
      <c r="U49" s="32"/>
      <c r="V49" s="79">
        <f>0.001*O49*P49/Z49</f>
        <v>6163.9402413320668</v>
      </c>
      <c r="W49" s="80">
        <f>Y49*0.01*P49/(O49*0.001)</f>
        <v>1.8415029069045974</v>
      </c>
      <c r="X49" s="7">
        <v>55.8</v>
      </c>
      <c r="Y49" s="61">
        <v>0.39800000000000002</v>
      </c>
      <c r="Z49" s="62">
        <v>1.5999999999999999E-5</v>
      </c>
      <c r="AA49" s="63">
        <f t="shared" si="5"/>
        <v>119.17043554299623</v>
      </c>
      <c r="AB49" s="60">
        <f t="shared" si="6"/>
        <v>8.966716793244407</v>
      </c>
      <c r="AC49" s="69">
        <f>AB49/P49</f>
        <v>1.3273931851568801</v>
      </c>
    </row>
    <row r="50" spans="1:31" ht="15.75">
      <c r="A50" s="45"/>
      <c r="B50" s="6">
        <v>47</v>
      </c>
      <c r="C50" s="7">
        <v>36</v>
      </c>
      <c r="D50" s="9">
        <v>27</v>
      </c>
      <c r="E50" s="7">
        <v>25</v>
      </c>
      <c r="F50" s="7">
        <v>47</v>
      </c>
      <c r="G50" s="8">
        <v>41429</v>
      </c>
      <c r="H50" s="22">
        <v>27.08</v>
      </c>
      <c r="I50" s="22">
        <v>0.04</v>
      </c>
      <c r="J50" s="22">
        <v>435</v>
      </c>
      <c r="K50" s="22">
        <v>101788</v>
      </c>
      <c r="L50" s="32">
        <v>297.45</v>
      </c>
      <c r="M50" s="32">
        <v>291.64999999999998</v>
      </c>
      <c r="N50" s="30">
        <v>297.64999999999998</v>
      </c>
      <c r="O50" s="130">
        <v>14.637190451723891</v>
      </c>
      <c r="P50" s="131">
        <v>7.601986035220051</v>
      </c>
      <c r="Q50" s="126">
        <v>28.775333333333336</v>
      </c>
      <c r="R50" s="137">
        <v>21.546778947368416</v>
      </c>
      <c r="S50" s="137">
        <f>R50/H50</f>
        <v>0.79567130529425467</v>
      </c>
      <c r="T50" s="151">
        <f t="shared" si="2"/>
        <v>0.72786519562074081</v>
      </c>
      <c r="U50" s="32"/>
      <c r="V50" s="79">
        <f>0.001*O50*P50/Z50</f>
        <v>6954.482338053831</v>
      </c>
      <c r="W50" s="80">
        <f>Y50*0.01*P50/(O50*0.001)</f>
        <v>2.0670568248712256</v>
      </c>
      <c r="X50" s="7">
        <v>55.8</v>
      </c>
      <c r="Y50" s="61">
        <v>0.39800000000000002</v>
      </c>
      <c r="Z50" s="62">
        <v>1.5999999999999999E-5</v>
      </c>
      <c r="AA50" s="63">
        <f t="shared" si="5"/>
        <v>119.1540470035019</v>
      </c>
      <c r="AB50" s="60">
        <f t="shared" si="6"/>
        <v>8.966716793244407</v>
      </c>
      <c r="AC50" s="69">
        <f>AB50/P50</f>
        <v>1.179522923575701</v>
      </c>
    </row>
    <row r="51" spans="1:31" ht="15.75">
      <c r="A51" s="45"/>
      <c r="B51" s="6">
        <v>48</v>
      </c>
      <c r="C51" s="7">
        <v>36</v>
      </c>
      <c r="D51" s="9">
        <v>29</v>
      </c>
      <c r="E51" s="7">
        <v>25</v>
      </c>
      <c r="F51" s="7">
        <v>48</v>
      </c>
      <c r="G51" s="8">
        <v>41429</v>
      </c>
      <c r="H51" s="22">
        <v>29.19</v>
      </c>
      <c r="I51" s="22">
        <v>0.03</v>
      </c>
      <c r="J51" s="22">
        <v>506</v>
      </c>
      <c r="K51" s="22">
        <v>101784</v>
      </c>
      <c r="L51" s="32">
        <v>297.84999999999997</v>
      </c>
      <c r="M51" s="32">
        <v>291.64999999999998</v>
      </c>
      <c r="N51" s="30">
        <v>297.64999999999998</v>
      </c>
      <c r="O51" s="130">
        <v>12.89004391243185</v>
      </c>
      <c r="P51" s="131">
        <v>8.0491998059921581</v>
      </c>
      <c r="Q51" s="126">
        <v>31.57366</v>
      </c>
      <c r="R51" s="137">
        <v>23.776596610169495</v>
      </c>
      <c r="S51" s="137">
        <f>R51/H51</f>
        <v>0.81454596129391899</v>
      </c>
      <c r="T51" s="151">
        <f t="shared" si="2"/>
        <v>0.67253932320086585</v>
      </c>
      <c r="U51" s="32"/>
      <c r="V51" s="79">
        <f>0.001*O51*P51/Z51</f>
        <v>6484.6586849485529</v>
      </c>
      <c r="W51" s="80">
        <f>Y51*0.01*P51/(O51*0.001)</f>
        <v>2.4853146696383037</v>
      </c>
      <c r="X51" s="7">
        <v>55.8</v>
      </c>
      <c r="Y51" s="61">
        <v>0.39800000000000002</v>
      </c>
      <c r="Z51" s="62">
        <v>1.5999999999999999E-5</v>
      </c>
      <c r="AA51" s="63">
        <f t="shared" si="5"/>
        <v>119.14936456364637</v>
      </c>
      <c r="AB51" s="60">
        <f t="shared" si="6"/>
        <v>8.966716793244407</v>
      </c>
      <c r="AC51" s="69">
        <f>AB51/P51</f>
        <v>1.1139885963035991</v>
      </c>
    </row>
    <row r="52" spans="1:31" ht="15.75">
      <c r="A52" s="45"/>
      <c r="B52" s="6">
        <v>49</v>
      </c>
      <c r="C52" s="7">
        <v>36</v>
      </c>
      <c r="D52" s="9">
        <v>31</v>
      </c>
      <c r="E52" s="7">
        <v>25</v>
      </c>
      <c r="F52" s="7">
        <v>49</v>
      </c>
      <c r="G52" s="8">
        <v>41429</v>
      </c>
      <c r="H52" s="22">
        <v>31.28</v>
      </c>
      <c r="I52" s="22">
        <v>0.05</v>
      </c>
      <c r="J52" s="22">
        <v>584</v>
      </c>
      <c r="K52" s="22">
        <v>101786</v>
      </c>
      <c r="L52" s="32">
        <v>298.14999999999998</v>
      </c>
      <c r="M52" s="32">
        <v>291.89999999999998</v>
      </c>
      <c r="N52" s="30">
        <v>297.89999999999998</v>
      </c>
      <c r="O52" s="130">
        <v>13.164583361476479</v>
      </c>
      <c r="P52" s="131">
        <v>8.0793907169313144</v>
      </c>
      <c r="Q52" s="126">
        <v>34.264766666666667</v>
      </c>
      <c r="R52" s="137">
        <v>25.013867647058824</v>
      </c>
      <c r="S52" s="137">
        <f>R52/H52</f>
        <v>0.79967607567323606</v>
      </c>
      <c r="T52" s="151">
        <f t="shared" si="2"/>
        <v>0.77556991269276776</v>
      </c>
      <c r="U52" s="32"/>
      <c r="V52" s="79">
        <f>0.001*O52*P52/Z52</f>
        <v>6647.6132876863448</v>
      </c>
      <c r="W52" s="80">
        <f>Y52*0.01*P52/(O52*0.001)</f>
        <v>2.4119263516121565</v>
      </c>
      <c r="X52" s="7">
        <v>56.1</v>
      </c>
      <c r="Y52" s="61">
        <v>0.39300000000000002</v>
      </c>
      <c r="Z52" s="62">
        <v>1.5999999999999999E-5</v>
      </c>
      <c r="AA52" s="63">
        <f t="shared" si="5"/>
        <v>119.05171274414515</v>
      </c>
      <c r="AB52" s="60">
        <f t="shared" si="6"/>
        <v>9.0235766958988304</v>
      </c>
      <c r="AC52" s="69">
        <f>AB52/P52</f>
        <v>1.1168635126147399</v>
      </c>
    </row>
    <row r="53" spans="1:31" ht="16.5" thickBot="1">
      <c r="A53" s="45"/>
      <c r="B53" s="6">
        <v>50</v>
      </c>
      <c r="C53" s="7">
        <v>36</v>
      </c>
      <c r="D53" s="9">
        <v>33</v>
      </c>
      <c r="E53" s="7">
        <v>25</v>
      </c>
      <c r="F53" s="7">
        <v>50</v>
      </c>
      <c r="G53" s="8">
        <v>41429</v>
      </c>
      <c r="H53" s="22">
        <v>33.049999999999997</v>
      </c>
      <c r="I53" s="22">
        <v>0.05</v>
      </c>
      <c r="J53" s="22">
        <v>645</v>
      </c>
      <c r="K53" s="22">
        <v>101789</v>
      </c>
      <c r="L53" s="32">
        <v>298.75</v>
      </c>
      <c r="M53" s="32">
        <v>291.89999999999998</v>
      </c>
      <c r="N53" s="30">
        <v>297.89999999999998</v>
      </c>
      <c r="O53" s="132">
        <v>14.800852540274468</v>
      </c>
      <c r="P53" s="133">
        <v>8.3637729437802939</v>
      </c>
      <c r="Q53" s="127">
        <v>35.746433333333336</v>
      </c>
      <c r="R53" s="138">
        <v>26.412806896551729</v>
      </c>
      <c r="S53" s="138">
        <f>R53/H53</f>
        <v>0.79917721320882695</v>
      </c>
      <c r="T53" s="152">
        <f t="shared" si="2"/>
        <v>0.79356447718777523</v>
      </c>
      <c r="U53" s="33"/>
      <c r="V53" s="81">
        <f>0.001*O53*P53/Z53</f>
        <v>7736.9356263268392</v>
      </c>
      <c r="W53" s="82">
        <f>Y53*0.01*P53/(O53*0.001)</f>
        <v>2.2207928617365322</v>
      </c>
      <c r="X53" s="23">
        <v>56.1</v>
      </c>
      <c r="Y53" s="70">
        <v>0.39300000000000002</v>
      </c>
      <c r="Z53" s="71">
        <v>1.5999999999999999E-5</v>
      </c>
      <c r="AA53" s="72">
        <f t="shared" si="5"/>
        <v>119.0552216268818</v>
      </c>
      <c r="AB53" s="73">
        <f t="shared" si="6"/>
        <v>9.0235766958988304</v>
      </c>
      <c r="AC53" s="74">
        <f>AB53/P53</f>
        <v>1.0788882907933552</v>
      </c>
    </row>
    <row r="54" spans="1:31" ht="15.75">
      <c r="A54" s="42"/>
      <c r="B54" s="2">
        <v>51</v>
      </c>
      <c r="C54" s="3">
        <v>38</v>
      </c>
      <c r="D54" s="5">
        <v>15</v>
      </c>
      <c r="E54" s="3">
        <v>40</v>
      </c>
      <c r="F54" s="3">
        <v>51</v>
      </c>
      <c r="G54" s="4">
        <v>41430</v>
      </c>
      <c r="H54" s="19">
        <v>15.31</v>
      </c>
      <c r="I54" s="19">
        <v>0.02</v>
      </c>
      <c r="J54" s="19">
        <v>140</v>
      </c>
      <c r="K54" s="19">
        <v>102039</v>
      </c>
      <c r="L54" s="18">
        <v>294.84999999999997</v>
      </c>
      <c r="M54" s="18">
        <v>291.14999999999998</v>
      </c>
      <c r="N54" s="29">
        <v>296.14999999999998</v>
      </c>
      <c r="O54" s="128">
        <v>17.576651916594155</v>
      </c>
      <c r="P54" s="129">
        <v>4.09047653122862</v>
      </c>
      <c r="Q54" s="125">
        <v>16.273126923076923</v>
      </c>
      <c r="R54" s="136">
        <v>12.292242857142858</v>
      </c>
      <c r="S54" s="136">
        <f>R54/H54</f>
        <v>0.80288980125034992</v>
      </c>
      <c r="T54" s="150">
        <f t="shared" si="2"/>
        <v>0.73775197579503671</v>
      </c>
      <c r="U54" s="18"/>
      <c r="V54" s="77">
        <f>0.001*O54*P54/Z54</f>
        <v>4793.1254774935296</v>
      </c>
      <c r="W54" s="78">
        <f>Y54*0.01*P54/(O54*0.001)</f>
        <v>0.88667145813290404</v>
      </c>
      <c r="X54" s="3">
        <v>61.2</v>
      </c>
      <c r="Y54" s="64">
        <v>0.38100000000000001</v>
      </c>
      <c r="Z54" s="65">
        <v>1.5E-5</v>
      </c>
      <c r="AA54" s="66">
        <f t="shared" si="5"/>
        <v>120.05287366734888</v>
      </c>
      <c r="AB54" s="67">
        <f t="shared" si="6"/>
        <v>8.8735650941611386</v>
      </c>
      <c r="AC54" s="68">
        <f>AB54/P54</f>
        <v>2.1693230669864922</v>
      </c>
      <c r="AD54" s="153"/>
      <c r="AE54" s="154"/>
    </row>
    <row r="55" spans="1:31" ht="15.75">
      <c r="A55" s="43"/>
      <c r="B55" s="6">
        <v>52</v>
      </c>
      <c r="C55" s="7">
        <v>38</v>
      </c>
      <c r="D55" s="9">
        <v>17</v>
      </c>
      <c r="E55" s="7">
        <v>40</v>
      </c>
      <c r="F55" s="7">
        <v>52</v>
      </c>
      <c r="G55" s="8">
        <v>41430</v>
      </c>
      <c r="H55" s="22">
        <v>17.36</v>
      </c>
      <c r="I55" s="22">
        <v>0.03</v>
      </c>
      <c r="J55" s="22">
        <v>182</v>
      </c>
      <c r="K55" s="22">
        <v>102034</v>
      </c>
      <c r="L55" s="32">
        <v>294.95</v>
      </c>
      <c r="M55" s="32">
        <v>291.14999999999998</v>
      </c>
      <c r="N55" s="30">
        <v>296.14999999999998</v>
      </c>
      <c r="O55" s="130">
        <v>13.462875864679273</v>
      </c>
      <c r="P55" s="131">
        <v>4.604424641268591</v>
      </c>
      <c r="Q55" s="126">
        <v>18.97495</v>
      </c>
      <c r="R55" s="137">
        <v>14.476569999999997</v>
      </c>
      <c r="S55" s="137">
        <f>R55/H55</f>
        <v>0.8339038018433178</v>
      </c>
      <c r="T55" s="151">
        <f t="shared" si="2"/>
        <v>0.62623025125796661</v>
      </c>
      <c r="U55" s="32"/>
      <c r="V55" s="79">
        <f>0.001*O55*P55/Z55</f>
        <v>4132.5864915779621</v>
      </c>
      <c r="W55" s="80">
        <f>Y55*0.01*P55/(O55*0.001)</f>
        <v>1.3030542700953038</v>
      </c>
      <c r="X55" s="7">
        <v>61.2</v>
      </c>
      <c r="Y55" s="61">
        <v>0.38100000000000001</v>
      </c>
      <c r="Z55" s="62">
        <v>1.5E-5</v>
      </c>
      <c r="AA55" s="63">
        <f t="shared" si="5"/>
        <v>120.0469909718272</v>
      </c>
      <c r="AB55" s="60">
        <f t="shared" si="6"/>
        <v>8.8735650941611386</v>
      </c>
      <c r="AC55" s="69">
        <f>AB55/P55</f>
        <v>1.9271821748648128</v>
      </c>
    </row>
    <row r="56" spans="1:31" ht="15.75">
      <c r="A56" s="43"/>
      <c r="B56" s="6">
        <v>53</v>
      </c>
      <c r="C56" s="7">
        <v>38</v>
      </c>
      <c r="D56" s="9">
        <v>19</v>
      </c>
      <c r="E56" s="7">
        <v>40</v>
      </c>
      <c r="F56" s="7">
        <v>53</v>
      </c>
      <c r="G56" s="8">
        <v>41430</v>
      </c>
      <c r="H56" s="22">
        <v>19.079999999999998</v>
      </c>
      <c r="I56" s="22">
        <v>0.03</v>
      </c>
      <c r="J56" s="22">
        <v>219</v>
      </c>
      <c r="K56" s="22">
        <v>102035</v>
      </c>
      <c r="L56" s="32">
        <v>295.14999999999998</v>
      </c>
      <c r="M56" s="32">
        <v>290.89999999999998</v>
      </c>
      <c r="N56" s="30">
        <v>296.14999999999998</v>
      </c>
      <c r="O56" s="130">
        <v>15.367662216384236</v>
      </c>
      <c r="P56" s="131">
        <v>4.8839319194848496</v>
      </c>
      <c r="Q56" s="126">
        <v>20.703399999999998</v>
      </c>
      <c r="R56" s="137">
        <v>15.444204545454546</v>
      </c>
      <c r="S56" s="137">
        <f>R56/H56</f>
        <v>0.80944468267581493</v>
      </c>
      <c r="T56" s="151">
        <f t="shared" si="2"/>
        <v>0.74444024087234828</v>
      </c>
      <c r="U56" s="32"/>
      <c r="V56" s="79">
        <f>0.001*O56*P56/Z56</f>
        <v>5003.6410684306838</v>
      </c>
      <c r="W56" s="80">
        <f>Y56*0.01*P56/(O56*0.001)</f>
        <v>1.2457986683211419</v>
      </c>
      <c r="X56" s="7">
        <v>59.5</v>
      </c>
      <c r="Y56" s="61">
        <v>0.39200000000000002</v>
      </c>
      <c r="Z56" s="62">
        <v>1.5E-5</v>
      </c>
      <c r="AA56" s="63">
        <f t="shared" si="5"/>
        <v>120.04816751093153</v>
      </c>
      <c r="AB56" s="60">
        <f t="shared" si="6"/>
        <v>8.7481776527970645</v>
      </c>
      <c r="AC56" s="69">
        <f>AB56/P56</f>
        <v>1.7912161342576229</v>
      </c>
    </row>
    <row r="57" spans="1:31" ht="15.75">
      <c r="A57" s="43"/>
      <c r="B57" s="6">
        <v>54</v>
      </c>
      <c r="C57" s="7">
        <v>38</v>
      </c>
      <c r="D57" s="9">
        <v>21</v>
      </c>
      <c r="E57" s="7">
        <v>40</v>
      </c>
      <c r="F57" s="7">
        <v>54</v>
      </c>
      <c r="G57" s="8">
        <v>41430</v>
      </c>
      <c r="H57" s="22">
        <v>21.23</v>
      </c>
      <c r="I57" s="22">
        <v>0.03</v>
      </c>
      <c r="J57" s="22">
        <v>270</v>
      </c>
      <c r="K57" s="22">
        <v>102037</v>
      </c>
      <c r="L57" s="32">
        <v>295.34999999999997</v>
      </c>
      <c r="M57" s="32">
        <v>290.89999999999998</v>
      </c>
      <c r="N57" s="30">
        <v>296.14999999999998</v>
      </c>
      <c r="O57" s="130">
        <v>16.173677961629497</v>
      </c>
      <c r="P57" s="131">
        <v>5.6915428807394761</v>
      </c>
      <c r="Q57" s="126">
        <v>22.803000000000001</v>
      </c>
      <c r="R57" s="137">
        <v>16.911389285714282</v>
      </c>
      <c r="S57" s="137">
        <f>R57/H57</f>
        <v>0.79657980620415836</v>
      </c>
      <c r="T57" s="151">
        <f t="shared" si="2"/>
        <v>0.75877680354480981</v>
      </c>
      <c r="U57" s="32"/>
      <c r="V57" s="79">
        <f>0.001*O57*P57/Z57</f>
        <v>6136.8787771923562</v>
      </c>
      <c r="W57" s="80">
        <f>Y57*0.01*P57/(O57*0.001)</f>
        <v>1.3794542061137296</v>
      </c>
      <c r="X57" s="7">
        <v>59.5</v>
      </c>
      <c r="Y57" s="61">
        <v>0.39200000000000002</v>
      </c>
      <c r="Z57" s="62">
        <v>1.5E-5</v>
      </c>
      <c r="AA57" s="63">
        <f t="shared" si="5"/>
        <v>120.05052058914021</v>
      </c>
      <c r="AB57" s="60">
        <f t="shared" si="6"/>
        <v>8.7481776527970645</v>
      </c>
      <c r="AC57" s="69">
        <f>AB57/P57</f>
        <v>1.5370485360659276</v>
      </c>
    </row>
    <row r="58" spans="1:31" ht="15.75">
      <c r="A58" s="43"/>
      <c r="B58" s="6">
        <v>55</v>
      </c>
      <c r="C58" s="7">
        <v>38</v>
      </c>
      <c r="D58" s="9">
        <v>23</v>
      </c>
      <c r="E58" s="7">
        <v>40</v>
      </c>
      <c r="F58" s="7">
        <v>55</v>
      </c>
      <c r="G58" s="8">
        <v>41430</v>
      </c>
      <c r="H58" s="22">
        <v>23.33</v>
      </c>
      <c r="I58" s="22">
        <v>0.03</v>
      </c>
      <c r="J58" s="22">
        <v>327</v>
      </c>
      <c r="K58" s="22">
        <v>102018</v>
      </c>
      <c r="L58" s="32">
        <v>295.64999999999998</v>
      </c>
      <c r="M58" s="32">
        <v>290.89999999999998</v>
      </c>
      <c r="N58" s="30">
        <v>296.14999999999998</v>
      </c>
      <c r="O58" s="130">
        <v>16.464236414216685</v>
      </c>
      <c r="P58" s="131">
        <v>6.0756524238505989</v>
      </c>
      <c r="Q58" s="126">
        <v>25.405660000000001</v>
      </c>
      <c r="R58" s="137">
        <v>18.811745205479451</v>
      </c>
      <c r="S58" s="137">
        <f>R58/H58</f>
        <v>0.80633284206941502</v>
      </c>
      <c r="T58" s="151">
        <f t="shared" si="2"/>
        <v>0.74366577929699762</v>
      </c>
      <c r="U58" s="32"/>
      <c r="V58" s="79">
        <f>0.001*O58*P58/Z58</f>
        <v>6668.731858458993</v>
      </c>
      <c r="W58" s="80">
        <f>Y58*0.01*P58/(O58*0.001)</f>
        <v>1.4465631385691848</v>
      </c>
      <c r="X58" s="7">
        <v>59.5</v>
      </c>
      <c r="Y58" s="61">
        <v>0.39200000000000002</v>
      </c>
      <c r="Z58" s="62">
        <v>1.5E-5</v>
      </c>
      <c r="AA58" s="63">
        <f t="shared" si="5"/>
        <v>120.02816634615782</v>
      </c>
      <c r="AB58" s="60">
        <f t="shared" si="6"/>
        <v>8.7481776527970645</v>
      </c>
      <c r="AC58" s="69">
        <f>AB58/P58</f>
        <v>1.4398746081087839</v>
      </c>
    </row>
    <row r="59" spans="1:31" ht="15.75">
      <c r="A59" s="43"/>
      <c r="B59" s="6">
        <v>56</v>
      </c>
      <c r="C59" s="7">
        <v>38</v>
      </c>
      <c r="D59" s="9">
        <v>25</v>
      </c>
      <c r="E59" s="7">
        <v>25</v>
      </c>
      <c r="F59" s="7">
        <v>56</v>
      </c>
      <c r="G59" s="8">
        <v>41430</v>
      </c>
      <c r="H59" s="22">
        <v>24.97</v>
      </c>
      <c r="I59" s="22">
        <v>0.03</v>
      </c>
      <c r="J59" s="22">
        <v>375</v>
      </c>
      <c r="K59" s="22">
        <v>102021</v>
      </c>
      <c r="L59" s="32">
        <v>295.95</v>
      </c>
      <c r="M59" s="32">
        <v>290.89999999999998</v>
      </c>
      <c r="N59" s="30">
        <v>296.14999999999998</v>
      </c>
      <c r="O59" s="130">
        <v>16.075774297859024</v>
      </c>
      <c r="P59" s="131">
        <v>6.8343462137555289</v>
      </c>
      <c r="Q59" s="126">
        <v>26.582386516853934</v>
      </c>
      <c r="R59" s="137">
        <v>19.751479999999994</v>
      </c>
      <c r="S59" s="137">
        <f>R59/H59</f>
        <v>0.79100841009211031</v>
      </c>
      <c r="T59" s="151">
        <f t="shared" si="2"/>
        <v>0.76357267202774415</v>
      </c>
      <c r="U59" s="32"/>
      <c r="V59" s="79">
        <f>0.001*O59*P59/Z59</f>
        <v>7324.4938137174167</v>
      </c>
      <c r="W59" s="80">
        <f>Y59*0.01*P59/(O59*0.001)</f>
        <v>1.6665223498123918</v>
      </c>
      <c r="X59" s="7">
        <v>59.5</v>
      </c>
      <c r="Y59" s="61">
        <v>0.39200000000000002</v>
      </c>
      <c r="Z59" s="62">
        <v>1.5E-5</v>
      </c>
      <c r="AA59" s="63">
        <f t="shared" si="5"/>
        <v>120.03169596347082</v>
      </c>
      <c r="AB59" s="60">
        <f t="shared" si="6"/>
        <v>8.7481776527970645</v>
      </c>
      <c r="AC59" s="69">
        <f>AB59/P59</f>
        <v>1.2800313854732082</v>
      </c>
    </row>
    <row r="60" spans="1:31" ht="15.75">
      <c r="A60" s="43"/>
      <c r="B60" s="6">
        <v>57</v>
      </c>
      <c r="C60" s="7">
        <v>38</v>
      </c>
      <c r="D60" s="9">
        <v>27</v>
      </c>
      <c r="E60" s="7">
        <v>25</v>
      </c>
      <c r="F60" s="7">
        <v>57</v>
      </c>
      <c r="G60" s="8">
        <v>41430</v>
      </c>
      <c r="H60" s="22">
        <v>27.05</v>
      </c>
      <c r="I60" s="22">
        <v>0.06</v>
      </c>
      <c r="J60" s="22">
        <v>437</v>
      </c>
      <c r="K60" s="22">
        <v>102008</v>
      </c>
      <c r="L60" s="32">
        <v>297.84999999999997</v>
      </c>
      <c r="M60" s="32">
        <v>291.14999999999998</v>
      </c>
      <c r="N60" s="30">
        <v>297.64999999999998</v>
      </c>
      <c r="O60" s="130">
        <v>13.220321483086201</v>
      </c>
      <c r="P60" s="131">
        <v>7.4755083679785361</v>
      </c>
      <c r="Q60" s="126">
        <v>28.987046153846151</v>
      </c>
      <c r="R60" s="137">
        <v>22.048160975609761</v>
      </c>
      <c r="S60" s="137">
        <f>R60/H60</f>
        <v>0.81508913033677488</v>
      </c>
      <c r="T60" s="151">
        <f t="shared" si="2"/>
        <v>0.66909683973008438</v>
      </c>
      <c r="U60" s="32"/>
      <c r="V60" s="79">
        <f>0.001*O60*P60/Z60</f>
        <v>6176.788992136082</v>
      </c>
      <c r="W60" s="80">
        <f>Y60*0.01*P60/(O60*0.001)</f>
        <v>2.3862237656799445</v>
      </c>
      <c r="X60" s="7">
        <v>52.6</v>
      </c>
      <c r="Y60" s="61">
        <v>0.42199999999999999</v>
      </c>
      <c r="Z60" s="62">
        <v>1.5999999999999999E-5</v>
      </c>
      <c r="AA60" s="63">
        <f t="shared" si="5"/>
        <v>119.41158119555568</v>
      </c>
      <c r="AB60" s="60">
        <f t="shared" si="6"/>
        <v>8.7080068836821631</v>
      </c>
      <c r="AC60" s="69">
        <f>AB60/P60</f>
        <v>1.1648715318122116</v>
      </c>
    </row>
    <row r="61" spans="1:31" ht="15.75">
      <c r="A61" s="43"/>
      <c r="B61" s="6">
        <v>58</v>
      </c>
      <c r="C61" s="7">
        <v>38</v>
      </c>
      <c r="D61" s="9">
        <v>29</v>
      </c>
      <c r="E61" s="7">
        <v>25</v>
      </c>
      <c r="F61" s="7">
        <v>58</v>
      </c>
      <c r="G61" s="8">
        <v>41430</v>
      </c>
      <c r="H61" s="22">
        <v>29.17</v>
      </c>
      <c r="I61" s="22">
        <v>0.04</v>
      </c>
      <c r="J61" s="22">
        <v>505</v>
      </c>
      <c r="K61" s="22">
        <v>102005</v>
      </c>
      <c r="L61" s="32">
        <v>298.14999999999998</v>
      </c>
      <c r="M61" s="32">
        <v>291.14999999999998</v>
      </c>
      <c r="N61" s="30">
        <v>298.64999999999998</v>
      </c>
      <c r="O61" s="130">
        <v>14.613886571982073</v>
      </c>
      <c r="P61" s="131">
        <v>7.4609927073964624</v>
      </c>
      <c r="Q61" s="126">
        <v>33.321200000000005</v>
      </c>
      <c r="R61" s="137">
        <v>24.000869090909088</v>
      </c>
      <c r="S61" s="137">
        <f>R61/H61</f>
        <v>0.82279290678467898</v>
      </c>
      <c r="T61" s="151">
        <f t="shared" si="2"/>
        <v>0.69282079634878757</v>
      </c>
      <c r="U61" s="32"/>
      <c r="V61" s="79">
        <f>0.001*O61*P61/Z61</f>
        <v>6814.631321267334</v>
      </c>
      <c r="W61" s="80">
        <f>Y61*0.01*P61/(O61*0.001)</f>
        <v>2.3178575202931646</v>
      </c>
      <c r="X61" s="7">
        <v>47.4</v>
      </c>
      <c r="Y61" s="61">
        <v>0.45400000000000001</v>
      </c>
      <c r="Z61" s="62">
        <v>1.5999999999999999E-5</v>
      </c>
      <c r="AA61" s="63">
        <f t="shared" si="5"/>
        <v>119.00824325025917</v>
      </c>
      <c r="AB61" s="60">
        <f t="shared" si="6"/>
        <v>8.3955096032222691</v>
      </c>
      <c r="AC61" s="69">
        <f>AB61/P61</f>
        <v>1.1252536937744722</v>
      </c>
    </row>
    <row r="62" spans="1:31" ht="15.75">
      <c r="A62" s="43"/>
      <c r="B62" s="6">
        <v>59</v>
      </c>
      <c r="C62" s="7">
        <v>38</v>
      </c>
      <c r="D62" s="9">
        <v>31</v>
      </c>
      <c r="E62" s="7">
        <v>25</v>
      </c>
      <c r="F62" s="7">
        <v>59</v>
      </c>
      <c r="G62" s="8">
        <v>41430</v>
      </c>
      <c r="H62" s="22">
        <v>30.9</v>
      </c>
      <c r="I62" s="22">
        <v>0.06</v>
      </c>
      <c r="J62" s="22">
        <v>571</v>
      </c>
      <c r="K62" s="22">
        <v>102015</v>
      </c>
      <c r="L62" s="32">
        <v>297.84999999999997</v>
      </c>
      <c r="M62" s="32">
        <v>290.89999999999998</v>
      </c>
      <c r="N62" s="30">
        <v>297.14999999999998</v>
      </c>
      <c r="O62" s="130">
        <v>15.399578249250428</v>
      </c>
      <c r="P62" s="131">
        <v>7.7401158505150365</v>
      </c>
      <c r="Q62" s="126">
        <v>33.29763333333333</v>
      </c>
      <c r="R62" s="137">
        <v>25.148703703703703</v>
      </c>
      <c r="S62" s="137">
        <f>R62/H62</f>
        <v>0.81387390626872824</v>
      </c>
      <c r="T62" s="151">
        <f t="shared" si="2"/>
        <v>0.74305041518384995</v>
      </c>
      <c r="U62" s="32"/>
      <c r="V62" s="79">
        <f>0.001*O62*P62/Z62</f>
        <v>7946.3013132179885</v>
      </c>
      <c r="W62" s="80">
        <f>Y62*0.01*P62/(O62*0.001)</f>
        <v>2.1160246860821932</v>
      </c>
      <c r="X62" s="7">
        <v>53.7</v>
      </c>
      <c r="Y62" s="61">
        <v>0.42099999999999999</v>
      </c>
      <c r="Z62" s="62">
        <v>1.5E-5</v>
      </c>
      <c r="AA62" s="63">
        <f t="shared" si="5"/>
        <v>119.62071737253035</v>
      </c>
      <c r="AB62" s="60">
        <f t="shared" si="6"/>
        <v>8.4414991182502899</v>
      </c>
      <c r="AC62" s="69">
        <f>AB62/P62</f>
        <v>1.0906166369187591</v>
      </c>
    </row>
    <row r="63" spans="1:31" ht="16.5" thickBot="1">
      <c r="A63" s="44"/>
      <c r="B63" s="6">
        <v>60</v>
      </c>
      <c r="C63" s="7">
        <v>38</v>
      </c>
      <c r="D63" s="9">
        <v>33</v>
      </c>
      <c r="E63" s="7">
        <v>25</v>
      </c>
      <c r="F63" s="7">
        <v>60</v>
      </c>
      <c r="G63" s="8">
        <v>41430</v>
      </c>
      <c r="H63" s="22">
        <v>33.04</v>
      </c>
      <c r="I63" s="22">
        <v>0.06</v>
      </c>
      <c r="J63" s="22">
        <v>653</v>
      </c>
      <c r="K63" s="22">
        <v>102009</v>
      </c>
      <c r="L63" s="32">
        <v>297.34999999999997</v>
      </c>
      <c r="M63" s="32">
        <v>290.89999999999998</v>
      </c>
      <c r="N63" s="30">
        <v>297.14999999999998</v>
      </c>
      <c r="O63" s="132">
        <v>17.88204102286441</v>
      </c>
      <c r="P63" s="133">
        <v>8.7182910638124014</v>
      </c>
      <c r="Q63" s="127">
        <v>35.6252</v>
      </c>
      <c r="R63" s="138">
        <v>26.647783018867933</v>
      </c>
      <c r="S63" s="138">
        <f>R63/H63</f>
        <v>0.80653096304079708</v>
      </c>
      <c r="T63" s="152">
        <f t="shared" si="2"/>
        <v>0.73319609707281641</v>
      </c>
      <c r="U63" s="33"/>
      <c r="V63" s="81">
        <f>0.001*O63*P63/Z63</f>
        <v>10393.389230157703</v>
      </c>
      <c r="W63" s="82">
        <f>Y63*0.01*P63/(O63*0.001)</f>
        <v>2.0525624190057266</v>
      </c>
      <c r="X63" s="23">
        <v>53.7</v>
      </c>
      <c r="Y63" s="70">
        <v>0.42099999999999999</v>
      </c>
      <c r="Z63" s="71">
        <v>1.5E-5</v>
      </c>
      <c r="AA63" s="72">
        <f t="shared" si="5"/>
        <v>119.61368189437286</v>
      </c>
      <c r="AB63" s="73">
        <f t="shared" si="6"/>
        <v>8.4414991182502899</v>
      </c>
      <c r="AC63" s="74">
        <f>AB63/P63</f>
        <v>0.96825158238740039</v>
      </c>
    </row>
    <row r="64" spans="1:31" ht="15.75">
      <c r="A64" s="42"/>
      <c r="B64" s="2">
        <v>61</v>
      </c>
      <c r="C64" s="3">
        <v>40</v>
      </c>
      <c r="D64" s="5">
        <v>15</v>
      </c>
      <c r="E64" s="3">
        <v>40</v>
      </c>
      <c r="F64" s="3">
        <v>61</v>
      </c>
      <c r="G64" s="4">
        <v>41430</v>
      </c>
      <c r="H64" s="19">
        <v>15.31</v>
      </c>
      <c r="I64" s="19">
        <v>0.03</v>
      </c>
      <c r="J64" s="19">
        <v>140</v>
      </c>
      <c r="K64" s="19">
        <v>101977</v>
      </c>
      <c r="L64" s="18">
        <v>296.14999999999998</v>
      </c>
      <c r="M64" s="18">
        <v>290.64999999999998</v>
      </c>
      <c r="N64" s="29">
        <v>297.14999999999998</v>
      </c>
      <c r="O64" s="128">
        <v>15.366056418889809</v>
      </c>
      <c r="P64" s="129">
        <v>4.2484075168325282</v>
      </c>
      <c r="Q64" s="125">
        <v>16.475300000000004</v>
      </c>
      <c r="R64" s="136">
        <v>12.88167777777778</v>
      </c>
      <c r="S64" s="136">
        <f>R64/H64</f>
        <v>0.84138979606647812</v>
      </c>
      <c r="T64" s="150">
        <f t="shared" si="2"/>
        <v>0.57158410830435058</v>
      </c>
      <c r="U64" s="18"/>
      <c r="V64" s="77">
        <f>0.001*O64*P64/Z64</f>
        <v>4352.0846396056122</v>
      </c>
      <c r="W64" s="78">
        <f>Y64*0.01*P64/(O64*0.001)</f>
        <v>1.1999232672598319</v>
      </c>
      <c r="X64" s="3">
        <v>52</v>
      </c>
      <c r="Y64" s="64">
        <v>0.434</v>
      </c>
      <c r="Z64" s="65">
        <v>1.5E-5</v>
      </c>
      <c r="AA64" s="66">
        <f t="shared" si="5"/>
        <v>119.57615934419965</v>
      </c>
      <c r="AB64" s="67">
        <f t="shared" si="6"/>
        <v>8.3141099321053993</v>
      </c>
      <c r="AC64" s="68">
        <f>AB64/P64</f>
        <v>1.9569944500767018</v>
      </c>
      <c r="AD64" s="153"/>
      <c r="AE64" s="154"/>
    </row>
    <row r="65" spans="1:29" ht="15.75">
      <c r="A65" s="43"/>
      <c r="B65" s="6">
        <v>62</v>
      </c>
      <c r="C65" s="7">
        <v>40</v>
      </c>
      <c r="D65" s="9">
        <v>17</v>
      </c>
      <c r="E65" s="7">
        <v>40</v>
      </c>
      <c r="F65" s="7">
        <v>62</v>
      </c>
      <c r="G65" s="8">
        <v>41430</v>
      </c>
      <c r="H65" s="22">
        <v>16.98</v>
      </c>
      <c r="I65" s="22">
        <v>0.04</v>
      </c>
      <c r="J65" s="22">
        <v>171</v>
      </c>
      <c r="K65" s="22">
        <v>101969</v>
      </c>
      <c r="L65" s="32">
        <v>296.25</v>
      </c>
      <c r="M65" s="32">
        <v>290.64999999999998</v>
      </c>
      <c r="N65" s="30">
        <v>297.14999999999998</v>
      </c>
      <c r="O65" s="130">
        <v>15.060157460704293</v>
      </c>
      <c r="P65" s="131">
        <v>4.4470800133433084</v>
      </c>
      <c r="Q65" s="126">
        <v>18.857466666666664</v>
      </c>
      <c r="R65" s="137">
        <v>14.180497777777783</v>
      </c>
      <c r="S65" s="137">
        <f>R65/H65</f>
        <v>0.83512943332024625</v>
      </c>
      <c r="T65" s="151">
        <f t="shared" si="2"/>
        <v>0.62951469589537612</v>
      </c>
      <c r="U65" s="32"/>
      <c r="V65" s="79">
        <f>0.001*O65*P65/Z65</f>
        <v>4464.9150160867448</v>
      </c>
      <c r="W65" s="80">
        <f>Y65*0.01*P65/(O65*0.001)</f>
        <v>1.2815488356127303</v>
      </c>
      <c r="X65" s="7">
        <v>52</v>
      </c>
      <c r="Y65" s="61">
        <v>0.434</v>
      </c>
      <c r="Z65" s="62">
        <v>1.5E-5</v>
      </c>
      <c r="AA65" s="63">
        <f t="shared" si="5"/>
        <v>119.56677870665634</v>
      </c>
      <c r="AB65" s="60">
        <f t="shared" si="6"/>
        <v>8.3141099321053993</v>
      </c>
      <c r="AC65" s="69">
        <f>AB65/P65</f>
        <v>1.8695660764274991</v>
      </c>
    </row>
    <row r="66" spans="1:29" ht="15.75">
      <c r="A66" s="43"/>
      <c r="B66" s="6">
        <v>63</v>
      </c>
      <c r="C66" s="7">
        <v>40</v>
      </c>
      <c r="D66" s="9">
        <v>19</v>
      </c>
      <c r="E66" s="7">
        <v>40</v>
      </c>
      <c r="F66" s="7">
        <v>63</v>
      </c>
      <c r="G66" s="8">
        <v>41430</v>
      </c>
      <c r="H66" s="22">
        <v>19.100000000000001</v>
      </c>
      <c r="I66" s="22">
        <v>0.03</v>
      </c>
      <c r="J66" s="22">
        <v>218</v>
      </c>
      <c r="K66" s="22">
        <v>101961</v>
      </c>
      <c r="L66" s="32">
        <v>296.29999999999995</v>
      </c>
      <c r="M66" s="32">
        <v>290.64999999999998</v>
      </c>
      <c r="N66" s="30">
        <v>297.14999999999998</v>
      </c>
      <c r="O66" s="130">
        <v>17.477897764700607</v>
      </c>
      <c r="P66" s="131">
        <v>4.8884036400403996</v>
      </c>
      <c r="Q66" s="126">
        <v>20.551400000000001</v>
      </c>
      <c r="R66" s="137">
        <v>15.155106666666658</v>
      </c>
      <c r="S66" s="137">
        <f>R66/H66</f>
        <v>0.79346108202443233</v>
      </c>
      <c r="T66" s="151">
        <f t="shared" si="2"/>
        <v>0.80699009816234024</v>
      </c>
      <c r="U66" s="32"/>
      <c r="V66" s="79">
        <f>0.001*O66*P66/Z66</f>
        <v>5695.9346035477602</v>
      </c>
      <c r="W66" s="80">
        <f>Y66*0.01*P66/(O66*0.001)</f>
        <v>1.2138571859954321</v>
      </c>
      <c r="X66" s="7">
        <v>52</v>
      </c>
      <c r="Y66" s="61">
        <v>0.434</v>
      </c>
      <c r="Z66" s="62">
        <v>1.5E-5</v>
      </c>
      <c r="AA66" s="63">
        <f t="shared" si="5"/>
        <v>119.55739806911303</v>
      </c>
      <c r="AB66" s="60">
        <f t="shared" si="6"/>
        <v>8.3141099321053993</v>
      </c>
      <c r="AC66" s="69">
        <f>AB66/P66</f>
        <v>1.7007822071003711</v>
      </c>
    </row>
    <row r="67" spans="1:29" ht="15.75">
      <c r="A67" s="43"/>
      <c r="B67" s="6">
        <v>64</v>
      </c>
      <c r="C67" s="7">
        <v>40</v>
      </c>
      <c r="D67" s="9">
        <v>21</v>
      </c>
      <c r="E67" s="7">
        <v>40</v>
      </c>
      <c r="F67" s="7">
        <v>64</v>
      </c>
      <c r="G67" s="8">
        <v>41430</v>
      </c>
      <c r="H67" s="22">
        <v>21.15</v>
      </c>
      <c r="I67" s="22">
        <v>0.05</v>
      </c>
      <c r="J67" s="22">
        <v>269</v>
      </c>
      <c r="K67" s="22">
        <v>101950</v>
      </c>
      <c r="L67" s="32">
        <v>296.45</v>
      </c>
      <c r="M67" s="32">
        <v>290.64999999999998</v>
      </c>
      <c r="N67" s="30">
        <v>297.64999999999998</v>
      </c>
      <c r="O67" s="130">
        <v>14.837943205325407</v>
      </c>
      <c r="P67" s="131">
        <v>5.6508261746000956</v>
      </c>
      <c r="Q67" s="126">
        <v>22.576663636363637</v>
      </c>
      <c r="R67" s="137">
        <v>17.196181250000002</v>
      </c>
      <c r="S67" s="137">
        <f>R67/H67</f>
        <v>0.81305821513002385</v>
      </c>
      <c r="T67" s="151">
        <f t="shared" si="2"/>
        <v>0.69968861682067307</v>
      </c>
      <c r="U67" s="32"/>
      <c r="V67" s="79">
        <f>0.001*O67*P67/Z67</f>
        <v>5240.4148651176538</v>
      </c>
      <c r="W67" s="80">
        <f>Y67*0.01*P67/(O67*0.001)</f>
        <v>1.7137629814200896</v>
      </c>
      <c r="X67" s="7">
        <v>49.4</v>
      </c>
      <c r="Y67" s="61">
        <v>0.45</v>
      </c>
      <c r="Z67" s="62">
        <v>1.5999999999999999E-5</v>
      </c>
      <c r="AA67" s="63">
        <f t="shared" si="5"/>
        <v>119.3436858176506</v>
      </c>
      <c r="AB67" s="60">
        <f t="shared" si="6"/>
        <v>8.4327404271156787</v>
      </c>
      <c r="AC67" s="69">
        <f>AB67/P67</f>
        <v>1.4923022168015028</v>
      </c>
    </row>
    <row r="68" spans="1:29" ht="15.75">
      <c r="A68" s="142"/>
      <c r="B68" s="6">
        <v>65</v>
      </c>
      <c r="C68" s="7">
        <v>40</v>
      </c>
      <c r="D68" s="9">
        <v>23</v>
      </c>
      <c r="E68" s="7">
        <v>25</v>
      </c>
      <c r="F68" s="7">
        <v>65</v>
      </c>
      <c r="G68" s="8">
        <v>41430</v>
      </c>
      <c r="H68" s="22">
        <v>23.23</v>
      </c>
      <c r="I68" s="22">
        <v>0.05</v>
      </c>
      <c r="J68" s="22">
        <v>321</v>
      </c>
      <c r="K68" s="22">
        <v>101953</v>
      </c>
      <c r="L68" s="32">
        <v>296.77</v>
      </c>
      <c r="M68" s="32">
        <v>291.14999999999998</v>
      </c>
      <c r="N68" s="30">
        <v>297.64999999999998</v>
      </c>
      <c r="O68" s="130">
        <v>17.399012712921412</v>
      </c>
      <c r="P68" s="131">
        <v>6.4381405059338945</v>
      </c>
      <c r="Q68" s="126">
        <v>25.3489</v>
      </c>
      <c r="R68" s="137">
        <v>19.037488888888888</v>
      </c>
      <c r="S68" s="137">
        <f>R68/H68</f>
        <v>0.81952169129956465</v>
      </c>
      <c r="T68" s="151">
        <f t="shared" si="2"/>
        <v>0.65119907017359535</v>
      </c>
      <c r="U68" s="32"/>
      <c r="V68" s="79">
        <f>0.001*O68*P68/Z68</f>
        <v>7001.0805318948824</v>
      </c>
      <c r="W68" s="80">
        <f>Y68*0.01*P68/(O68*0.001)</f>
        <v>1.5615226785174976</v>
      </c>
      <c r="X68" s="7">
        <v>52.6</v>
      </c>
      <c r="Y68" s="61">
        <v>0.42199999999999999</v>
      </c>
      <c r="Z68" s="62">
        <v>1.5999999999999999E-5</v>
      </c>
      <c r="AA68" s="63">
        <f t="shared" ref="AA68:AA73" si="7">100*K68/(287*N68)</f>
        <v>119.34719764754223</v>
      </c>
      <c r="AB68" s="60">
        <f t="shared" ref="AB68:AB73" si="8">SQRT(2000000*Z68/Y68)</f>
        <v>8.7080068836821631</v>
      </c>
      <c r="AC68" s="69">
        <f>AB68/P68</f>
        <v>1.3525655234855751</v>
      </c>
    </row>
    <row r="69" spans="1:29" ht="15.75">
      <c r="A69" s="142"/>
      <c r="B69" s="6">
        <v>66</v>
      </c>
      <c r="C69" s="7">
        <v>40</v>
      </c>
      <c r="D69" s="9">
        <v>25</v>
      </c>
      <c r="E69" s="7">
        <v>25</v>
      </c>
      <c r="F69" s="7">
        <v>66</v>
      </c>
      <c r="G69" s="8">
        <v>41430</v>
      </c>
      <c r="H69" s="22">
        <v>24.96</v>
      </c>
      <c r="I69" s="22">
        <v>0.05</v>
      </c>
      <c r="J69" s="22">
        <v>371</v>
      </c>
      <c r="K69" s="22">
        <v>101951</v>
      </c>
      <c r="L69" s="32">
        <v>297.07</v>
      </c>
      <c r="M69" s="32">
        <v>291.14999999999998</v>
      </c>
      <c r="N69" s="30">
        <v>297.64999999999998</v>
      </c>
      <c r="O69" s="130">
        <v>15.468173168539227</v>
      </c>
      <c r="P69" s="131">
        <v>7.0250770241179596</v>
      </c>
      <c r="Q69" s="126">
        <v>27.082828571428568</v>
      </c>
      <c r="R69" s="137">
        <v>20.399920000000002</v>
      </c>
      <c r="S69" s="137">
        <f>R69/H69</f>
        <v>0.81730448717948723</v>
      </c>
      <c r="T69" s="151">
        <f t="shared" ref="T69:T73" si="9">(H69-R69)/P69</f>
        <v>0.64911459110621561</v>
      </c>
      <c r="U69" s="32"/>
      <c r="V69" s="79">
        <f>0.001*O69*P69/Z69</f>
        <v>6791.5692457114274</v>
      </c>
      <c r="W69" s="80">
        <f>Y69*0.01*P69/(O69*0.001)</f>
        <v>1.9165692495655877</v>
      </c>
      <c r="X69" s="7">
        <v>52.6</v>
      </c>
      <c r="Y69" s="61">
        <v>0.42199999999999999</v>
      </c>
      <c r="Z69" s="62">
        <v>1.5999999999999999E-5</v>
      </c>
      <c r="AA69" s="63">
        <f t="shared" si="7"/>
        <v>119.34485642761447</v>
      </c>
      <c r="AB69" s="60">
        <f t="shared" si="8"/>
        <v>8.7080068836821631</v>
      </c>
      <c r="AC69" s="69">
        <f>AB69/P69</f>
        <v>1.2395603427245705</v>
      </c>
    </row>
    <row r="70" spans="1:29" ht="15.75">
      <c r="A70" s="142"/>
      <c r="B70" s="6">
        <v>67</v>
      </c>
      <c r="C70" s="7">
        <v>40</v>
      </c>
      <c r="D70" s="9">
        <v>27</v>
      </c>
      <c r="E70" s="7">
        <v>25</v>
      </c>
      <c r="F70" s="7">
        <v>67</v>
      </c>
      <c r="G70" s="8">
        <v>41430</v>
      </c>
      <c r="H70" s="22">
        <v>27.05</v>
      </c>
      <c r="I70" s="22">
        <v>0.5</v>
      </c>
      <c r="J70" s="22">
        <v>436</v>
      </c>
      <c r="K70" s="22">
        <v>101936</v>
      </c>
      <c r="L70" s="32">
        <v>297.25</v>
      </c>
      <c r="M70" s="32">
        <v>291.14999999999998</v>
      </c>
      <c r="N70" s="30">
        <v>297.64999999999998</v>
      </c>
      <c r="O70" s="130">
        <v>13.432169092580001</v>
      </c>
      <c r="P70" s="131">
        <v>7.2186677558794061</v>
      </c>
      <c r="Q70" s="126">
        <v>30.150125000000003</v>
      </c>
      <c r="R70" s="137">
        <v>22.16266818181818</v>
      </c>
      <c r="S70" s="137">
        <f>R70/H70</f>
        <v>0.81932229877331531</v>
      </c>
      <c r="T70" s="151">
        <f t="shared" si="9"/>
        <v>0.6770406927512661</v>
      </c>
      <c r="U70" s="32"/>
      <c r="V70" s="79">
        <f>0.001*O70*P70/Z70</f>
        <v>6060.1478700079506</v>
      </c>
      <c r="W70" s="80">
        <f>Y70*0.01*P70/(O70*0.001)</f>
        <v>2.2678971445229115</v>
      </c>
      <c r="X70" s="7">
        <v>52.6</v>
      </c>
      <c r="Y70" s="61">
        <v>0.42199999999999999</v>
      </c>
      <c r="Z70" s="62">
        <v>1.5999999999999999E-5</v>
      </c>
      <c r="AA70" s="63">
        <f t="shared" si="7"/>
        <v>119.32729727815627</v>
      </c>
      <c r="AB70" s="60">
        <f t="shared" si="8"/>
        <v>8.7080068836821631</v>
      </c>
      <c r="AC70" s="69">
        <f>AB70/P70</f>
        <v>1.2063177276152834</v>
      </c>
    </row>
    <row r="71" spans="1:29" ht="15.75">
      <c r="A71" s="142"/>
      <c r="B71" s="6">
        <v>68</v>
      </c>
      <c r="C71" s="7">
        <v>40</v>
      </c>
      <c r="D71" s="9">
        <v>29</v>
      </c>
      <c r="E71" s="7">
        <v>25</v>
      </c>
      <c r="F71" s="7">
        <v>68</v>
      </c>
      <c r="G71" s="8">
        <v>41430</v>
      </c>
      <c r="H71" s="22">
        <v>29.17</v>
      </c>
      <c r="I71" s="22">
        <v>0.03</v>
      </c>
      <c r="J71" s="22">
        <v>505</v>
      </c>
      <c r="K71" s="22">
        <v>101928</v>
      </c>
      <c r="L71" s="32">
        <v>297.76</v>
      </c>
      <c r="M71" s="32">
        <v>291.14999999999998</v>
      </c>
      <c r="N71" s="30">
        <v>297.64999999999998</v>
      </c>
      <c r="O71" s="130">
        <v>14.945857416953043</v>
      </c>
      <c r="P71" s="131">
        <v>7.4359734767055858</v>
      </c>
      <c r="Q71" s="126">
        <v>31.785866666666664</v>
      </c>
      <c r="R71" s="137">
        <v>23.687436111111115</v>
      </c>
      <c r="S71" s="137">
        <f>R71/H71</f>
        <v>0.81204786119681571</v>
      </c>
      <c r="T71" s="151">
        <f t="shared" si="9"/>
        <v>0.73730277630278307</v>
      </c>
      <c r="U71" s="32"/>
      <c r="V71" s="79">
        <f>0.001*O71*P71/Z71</f>
        <v>6946.0624586928934</v>
      </c>
      <c r="W71" s="80">
        <f>Y71*0.01*P71/(O71*0.001)</f>
        <v>2.0995655984315458</v>
      </c>
      <c r="X71" s="7">
        <v>52.6</v>
      </c>
      <c r="Y71" s="61">
        <v>0.42199999999999999</v>
      </c>
      <c r="Z71" s="62">
        <v>1.5999999999999999E-5</v>
      </c>
      <c r="AA71" s="63">
        <f t="shared" si="7"/>
        <v>119.31793239844521</v>
      </c>
      <c r="AB71" s="60">
        <f t="shared" si="8"/>
        <v>8.7080068836821631</v>
      </c>
      <c r="AC71" s="69">
        <f>AB71/P71</f>
        <v>1.1710648122887248</v>
      </c>
    </row>
    <row r="72" spans="1:29" ht="15.75">
      <c r="A72" s="142"/>
      <c r="B72" s="6">
        <v>69</v>
      </c>
      <c r="C72" s="7">
        <v>40</v>
      </c>
      <c r="D72" s="9">
        <v>31</v>
      </c>
      <c r="E72" s="7">
        <v>25</v>
      </c>
      <c r="F72" s="7">
        <v>69</v>
      </c>
      <c r="G72" s="8">
        <v>41430</v>
      </c>
      <c r="H72" s="22">
        <v>31.31</v>
      </c>
      <c r="I72" s="22">
        <v>0.05</v>
      </c>
      <c r="J72" s="22">
        <v>581</v>
      </c>
      <c r="K72" s="22">
        <v>101921</v>
      </c>
      <c r="L72" s="32">
        <v>297.84999999999997</v>
      </c>
      <c r="M72" s="32">
        <v>291.14999999999998</v>
      </c>
      <c r="N72" s="30">
        <v>297.64999999999998</v>
      </c>
      <c r="O72" s="130">
        <v>19.252750544741513</v>
      </c>
      <c r="P72" s="131">
        <v>8.0816216885359839</v>
      </c>
      <c r="Q72" s="126">
        <v>33.409280000000003</v>
      </c>
      <c r="R72" s="137">
        <v>25.637371428571431</v>
      </c>
      <c r="S72" s="137">
        <f>R72/H72</f>
        <v>0.81882374412556469</v>
      </c>
      <c r="T72" s="151">
        <f t="shared" si="9"/>
        <v>0.70191711392224121</v>
      </c>
      <c r="U72" s="32"/>
      <c r="V72" s="79">
        <f>0.001*O72*P72/Z72</f>
        <v>9724.590397897251</v>
      </c>
      <c r="W72" s="80">
        <f>Y72*0.01*P72/(O72*0.001)</f>
        <v>1.7714062957584398</v>
      </c>
      <c r="X72" s="7">
        <v>52.6</v>
      </c>
      <c r="Y72" s="61">
        <v>0.42199999999999999</v>
      </c>
      <c r="Z72" s="62">
        <v>1.5999999999999999E-5</v>
      </c>
      <c r="AA72" s="63">
        <f t="shared" si="7"/>
        <v>119.30973812869804</v>
      </c>
      <c r="AB72" s="60">
        <f t="shared" si="8"/>
        <v>8.7080068836821631</v>
      </c>
      <c r="AC72" s="69">
        <f>AB72/P72</f>
        <v>1.0775073641512725</v>
      </c>
    </row>
    <row r="73" spans="1:29" ht="16.5" thickBot="1">
      <c r="A73" s="143"/>
      <c r="B73" s="15">
        <v>70</v>
      </c>
      <c r="C73" s="23">
        <v>40</v>
      </c>
      <c r="D73" s="24">
        <v>33</v>
      </c>
      <c r="E73" s="23">
        <v>25</v>
      </c>
      <c r="F73" s="23">
        <v>70</v>
      </c>
      <c r="G73" s="34">
        <v>41430</v>
      </c>
      <c r="H73" s="25">
        <v>33.01</v>
      </c>
      <c r="I73" s="25">
        <v>0.05</v>
      </c>
      <c r="J73" s="25">
        <v>647</v>
      </c>
      <c r="K73" s="25">
        <v>101922</v>
      </c>
      <c r="L73" s="33">
        <v>298.29999999999995</v>
      </c>
      <c r="M73" s="33">
        <v>291.14999999999998</v>
      </c>
      <c r="N73" s="31">
        <v>297.64999999999998</v>
      </c>
      <c r="O73" s="132">
        <v>15.324963712698491</v>
      </c>
      <c r="P73" s="133">
        <v>8.764942649121263</v>
      </c>
      <c r="Q73" s="127">
        <v>35.941399999999994</v>
      </c>
      <c r="R73" s="138">
        <v>27.145739024390238</v>
      </c>
      <c r="S73" s="138">
        <f>R73/H73</f>
        <v>0.82234895560103727</v>
      </c>
      <c r="T73" s="152">
        <f t="shared" si="9"/>
        <v>0.66905868188398088</v>
      </c>
      <c r="U73" s="33"/>
      <c r="V73" s="81">
        <f>0.001*O73*P73/Z73</f>
        <v>8395.1517526041716</v>
      </c>
      <c r="W73" s="82">
        <f>Y73*0.01*P73/(O73*0.001)</f>
        <v>2.4135820921156816</v>
      </c>
      <c r="X73" s="23">
        <v>52.6</v>
      </c>
      <c r="Y73" s="70">
        <v>0.42199999999999999</v>
      </c>
      <c r="Z73" s="71">
        <v>1.5999999999999999E-5</v>
      </c>
      <c r="AA73" s="72">
        <f t="shared" si="7"/>
        <v>119.31090873866192</v>
      </c>
      <c r="AB73" s="73">
        <f t="shared" si="8"/>
        <v>8.7080068836821631</v>
      </c>
      <c r="AC73" s="74">
        <f>AB73/P73</f>
        <v>0.99350414854741709</v>
      </c>
    </row>
  </sheetData>
  <mergeCells count="6">
    <mergeCell ref="AD18:AD20"/>
    <mergeCell ref="M1:N1"/>
    <mergeCell ref="H1:I1"/>
    <mergeCell ref="A68:A73"/>
    <mergeCell ref="V2:V3"/>
    <mergeCell ref="W2:W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V73"/>
  <sheetViews>
    <sheetView zoomScale="85" zoomScaleNormal="85" workbookViewId="0">
      <selection activeCell="L79" sqref="L79"/>
    </sheetView>
  </sheetViews>
  <sheetFormatPr defaultRowHeight="15"/>
  <cols>
    <col min="1" max="1" width="1.85546875" customWidth="1"/>
    <col min="2" max="2" width="8.5703125" style="1" customWidth="1"/>
    <col min="3" max="3" width="11" style="1" customWidth="1"/>
    <col min="4" max="4" width="8" style="1" customWidth="1"/>
    <col min="5" max="5" width="7.7109375" style="1" customWidth="1"/>
    <col min="6" max="6" width="8.5703125" style="1" customWidth="1"/>
    <col min="7" max="7" width="8.140625" style="1" customWidth="1"/>
    <col min="8" max="8" width="10" style="17" customWidth="1"/>
    <col min="9" max="9" width="8" style="17" customWidth="1"/>
    <col min="10" max="10" width="7.28515625" style="17" customWidth="1"/>
    <col min="11" max="11" width="8.85546875" style="17" customWidth="1"/>
    <col min="12" max="12" width="9.140625" style="17" customWidth="1"/>
    <col min="13" max="13" width="10" style="20" customWidth="1"/>
    <col min="14" max="14" width="8.5703125" style="20" customWidth="1"/>
    <col min="15" max="15" width="9.7109375" style="20" customWidth="1"/>
  </cols>
  <sheetData>
    <row r="1" spans="2:22" ht="15.75" thickBot="1">
      <c r="H1" s="141"/>
      <c r="I1" s="141"/>
      <c r="M1" s="140" t="s">
        <v>30</v>
      </c>
      <c r="N1" s="140"/>
      <c r="O1" s="47"/>
    </row>
    <row r="2" spans="2:22" ht="15.75" thickBot="1">
      <c r="B2" s="13" t="s">
        <v>1</v>
      </c>
      <c r="C2" s="14" t="s">
        <v>25</v>
      </c>
      <c r="D2" s="14" t="s">
        <v>31</v>
      </c>
      <c r="E2" s="14" t="s">
        <v>24</v>
      </c>
      <c r="F2" s="14" t="s">
        <v>23</v>
      </c>
      <c r="G2" s="14" t="s">
        <v>15</v>
      </c>
      <c r="H2" s="14" t="s">
        <v>16</v>
      </c>
      <c r="I2" s="14" t="s">
        <v>20</v>
      </c>
      <c r="J2" s="14" t="s">
        <v>17</v>
      </c>
      <c r="K2" s="14" t="s">
        <v>18</v>
      </c>
      <c r="L2" s="14" t="s">
        <v>19</v>
      </c>
      <c r="M2" s="35" t="s">
        <v>21</v>
      </c>
      <c r="N2" s="35" t="s">
        <v>22</v>
      </c>
      <c r="O2" s="40" t="s">
        <v>33</v>
      </c>
      <c r="P2" s="146" t="s">
        <v>57</v>
      </c>
      <c r="Q2" s="147"/>
      <c r="R2" s="147"/>
      <c r="S2" s="147"/>
      <c r="T2" s="147"/>
      <c r="U2" s="147"/>
      <c r="V2" s="148"/>
    </row>
    <row r="3" spans="2:22" ht="15.75" thickBot="1">
      <c r="B3" s="10" t="s">
        <v>36</v>
      </c>
      <c r="C3" s="7" t="s">
        <v>32</v>
      </c>
      <c r="D3" s="11" t="s">
        <v>26</v>
      </c>
      <c r="E3" s="11" t="s">
        <v>27</v>
      </c>
      <c r="F3" s="7" t="s">
        <v>53</v>
      </c>
      <c r="G3" s="11"/>
      <c r="H3" s="16" t="s">
        <v>26</v>
      </c>
      <c r="I3" s="16" t="s">
        <v>26</v>
      </c>
      <c r="J3" s="16" t="s">
        <v>28</v>
      </c>
      <c r="K3" s="16" t="s">
        <v>28</v>
      </c>
      <c r="L3" s="22" t="s">
        <v>29</v>
      </c>
      <c r="M3" s="32" t="s">
        <v>40</v>
      </c>
      <c r="N3" s="32" t="s">
        <v>41</v>
      </c>
      <c r="O3" s="41" t="s">
        <v>35</v>
      </c>
    </row>
    <row r="4" spans="2:22">
      <c r="B4" s="100">
        <v>61</v>
      </c>
      <c r="C4" s="102">
        <v>40</v>
      </c>
      <c r="D4" s="102">
        <v>15</v>
      </c>
      <c r="E4" s="101">
        <v>40</v>
      </c>
      <c r="F4" s="101">
        <v>61</v>
      </c>
      <c r="G4" s="117">
        <v>41430</v>
      </c>
      <c r="H4" s="103">
        <v>15.31</v>
      </c>
      <c r="I4" s="103">
        <v>0.03</v>
      </c>
      <c r="J4" s="103">
        <v>140</v>
      </c>
      <c r="K4" s="103">
        <v>101977</v>
      </c>
      <c r="L4" s="104">
        <v>296.14999999999998</v>
      </c>
      <c r="M4" s="104">
        <v>290.64999999999998</v>
      </c>
      <c r="N4" s="104">
        <v>297.14999999999998</v>
      </c>
      <c r="O4" s="105">
        <v>15.366056418889809</v>
      </c>
    </row>
    <row r="5" spans="2:22">
      <c r="B5" s="106">
        <v>51</v>
      </c>
      <c r="C5" s="108">
        <v>38</v>
      </c>
      <c r="D5" s="108">
        <v>15</v>
      </c>
      <c r="E5" s="107">
        <v>40</v>
      </c>
      <c r="F5" s="107">
        <v>51</v>
      </c>
      <c r="G5" s="110">
        <v>41430</v>
      </c>
      <c r="H5" s="98">
        <v>15.31</v>
      </c>
      <c r="I5" s="98">
        <v>0.02</v>
      </c>
      <c r="J5" s="98">
        <v>140</v>
      </c>
      <c r="K5" s="98">
        <v>102039</v>
      </c>
      <c r="L5" s="99">
        <v>294.84999999999997</v>
      </c>
      <c r="M5" s="99">
        <v>291.14999999999998</v>
      </c>
      <c r="N5" s="99">
        <v>296.14999999999998</v>
      </c>
      <c r="O5" s="109">
        <v>17.576651916594155</v>
      </c>
    </row>
    <row r="6" spans="2:22">
      <c r="B6" s="106">
        <v>41</v>
      </c>
      <c r="C6" s="108">
        <v>36</v>
      </c>
      <c r="D6" s="108">
        <v>15</v>
      </c>
      <c r="E6" s="107">
        <v>40</v>
      </c>
      <c r="F6" s="107">
        <v>41</v>
      </c>
      <c r="G6" s="110">
        <v>41429</v>
      </c>
      <c r="H6" s="98">
        <v>14.88</v>
      </c>
      <c r="I6" s="98">
        <v>0.02</v>
      </c>
      <c r="J6" s="98">
        <v>132</v>
      </c>
      <c r="K6" s="98">
        <v>101815</v>
      </c>
      <c r="L6" s="99">
        <v>296.25</v>
      </c>
      <c r="M6" s="99">
        <v>291.89999999999998</v>
      </c>
      <c r="N6" s="99">
        <v>297.64999999999998</v>
      </c>
      <c r="O6" s="109">
        <v>14.292218211882021</v>
      </c>
    </row>
    <row r="7" spans="2:22">
      <c r="B7" s="106">
        <v>31</v>
      </c>
      <c r="C7" s="108">
        <v>34</v>
      </c>
      <c r="D7" s="108">
        <v>15</v>
      </c>
      <c r="E7" s="107">
        <v>40</v>
      </c>
      <c r="F7" s="107">
        <v>31</v>
      </c>
      <c r="G7" s="110">
        <v>41429</v>
      </c>
      <c r="H7" s="98">
        <v>14.86</v>
      </c>
      <c r="I7" s="98">
        <v>0.02</v>
      </c>
      <c r="J7" s="98">
        <v>133</v>
      </c>
      <c r="K7" s="98">
        <v>101865</v>
      </c>
      <c r="L7" s="99">
        <v>295.75</v>
      </c>
      <c r="M7" s="99">
        <v>292.39999999999998</v>
      </c>
      <c r="N7" s="99">
        <v>297.14999999999998</v>
      </c>
      <c r="O7" s="109">
        <v>18.144216144248137</v>
      </c>
    </row>
    <row r="8" spans="2:22">
      <c r="B8" s="106">
        <v>21</v>
      </c>
      <c r="C8" s="108">
        <v>31</v>
      </c>
      <c r="D8" s="108">
        <v>15</v>
      </c>
      <c r="E8" s="107">
        <v>40</v>
      </c>
      <c r="F8" s="107">
        <v>21</v>
      </c>
      <c r="G8" s="110">
        <v>41428</v>
      </c>
      <c r="H8" s="98">
        <v>15.2</v>
      </c>
      <c r="I8" s="98">
        <v>0.02</v>
      </c>
      <c r="J8" s="98">
        <v>136</v>
      </c>
      <c r="K8" s="98">
        <v>101094</v>
      </c>
      <c r="L8" s="99">
        <v>297.95</v>
      </c>
      <c r="M8" s="99">
        <v>295.14999999999998</v>
      </c>
      <c r="N8" s="99">
        <v>298.89999999999998</v>
      </c>
      <c r="O8" s="109">
        <v>19.502182931740176</v>
      </c>
    </row>
    <row r="9" spans="2:22">
      <c r="B9" s="106">
        <v>11</v>
      </c>
      <c r="C9" s="108">
        <v>27.875</v>
      </c>
      <c r="D9" s="108">
        <v>15</v>
      </c>
      <c r="E9" s="107">
        <v>40</v>
      </c>
      <c r="F9" s="107">
        <v>11</v>
      </c>
      <c r="G9" s="110">
        <v>41428</v>
      </c>
      <c r="H9" s="98">
        <v>15.27</v>
      </c>
      <c r="I9" s="98">
        <v>0.02</v>
      </c>
      <c r="J9" s="98">
        <v>138</v>
      </c>
      <c r="K9" s="98">
        <v>101185</v>
      </c>
      <c r="L9" s="99">
        <v>296.04999999999995</v>
      </c>
      <c r="M9" s="99">
        <v>294.14999999999998</v>
      </c>
      <c r="N9" s="99">
        <v>298.14999999999998</v>
      </c>
      <c r="O9" s="109">
        <v>19.919055240637324</v>
      </c>
    </row>
    <row r="10" spans="2:22" ht="15.75" thickBot="1">
      <c r="B10" s="111">
        <v>1</v>
      </c>
      <c r="C10" s="113">
        <v>21.5</v>
      </c>
      <c r="D10" s="113">
        <v>15</v>
      </c>
      <c r="E10" s="112">
        <v>50</v>
      </c>
      <c r="F10" s="112">
        <v>1</v>
      </c>
      <c r="G10" s="118">
        <v>41425</v>
      </c>
      <c r="H10" s="115">
        <v>15.22</v>
      </c>
      <c r="I10" s="114">
        <v>0.02</v>
      </c>
      <c r="J10" s="114">
        <v>135</v>
      </c>
      <c r="K10" s="114">
        <v>102036</v>
      </c>
      <c r="L10" s="115">
        <v>299.84999999999997</v>
      </c>
      <c r="M10" s="115">
        <v>293.64999999999998</v>
      </c>
      <c r="N10" s="115">
        <v>299.14999999999998</v>
      </c>
      <c r="O10" s="116">
        <v>20.363743966640989</v>
      </c>
    </row>
    <row r="11" spans="2:22">
      <c r="B11" s="100">
        <v>62</v>
      </c>
      <c r="C11" s="102">
        <v>40</v>
      </c>
      <c r="D11" s="102">
        <v>17</v>
      </c>
      <c r="E11" s="101">
        <v>40</v>
      </c>
      <c r="F11" s="101">
        <v>62</v>
      </c>
      <c r="G11" s="117">
        <v>41430</v>
      </c>
      <c r="H11" s="103">
        <v>16.98</v>
      </c>
      <c r="I11" s="103">
        <v>0.04</v>
      </c>
      <c r="J11" s="103">
        <v>171</v>
      </c>
      <c r="K11" s="103">
        <v>101969</v>
      </c>
      <c r="L11" s="104">
        <v>296.25</v>
      </c>
      <c r="M11" s="104">
        <v>290.64999999999998</v>
      </c>
      <c r="N11" s="104">
        <v>297.14999999999998</v>
      </c>
      <c r="O11" s="105">
        <v>15.060157460704293</v>
      </c>
    </row>
    <row r="12" spans="2:22">
      <c r="B12" s="106">
        <v>52</v>
      </c>
      <c r="C12" s="108">
        <v>38</v>
      </c>
      <c r="D12" s="108">
        <v>17</v>
      </c>
      <c r="E12" s="107">
        <v>40</v>
      </c>
      <c r="F12" s="107">
        <v>52</v>
      </c>
      <c r="G12" s="110">
        <v>41430</v>
      </c>
      <c r="H12" s="98">
        <v>17.36</v>
      </c>
      <c r="I12" s="98">
        <v>0.03</v>
      </c>
      <c r="J12" s="98">
        <v>182</v>
      </c>
      <c r="K12" s="98">
        <v>102034</v>
      </c>
      <c r="L12" s="99">
        <v>294.95</v>
      </c>
      <c r="M12" s="99">
        <v>291.14999999999998</v>
      </c>
      <c r="N12" s="99">
        <v>296.14999999999998</v>
      </c>
      <c r="O12" s="109">
        <v>13.462875864679273</v>
      </c>
    </row>
    <row r="13" spans="2:22">
      <c r="B13" s="106">
        <v>42</v>
      </c>
      <c r="C13" s="108">
        <v>36</v>
      </c>
      <c r="D13" s="108">
        <v>17</v>
      </c>
      <c r="E13" s="107">
        <v>40</v>
      </c>
      <c r="F13" s="107">
        <v>42</v>
      </c>
      <c r="G13" s="110">
        <v>41429</v>
      </c>
      <c r="H13" s="98">
        <v>17.239999999999998</v>
      </c>
      <c r="I13" s="98">
        <v>0.03</v>
      </c>
      <c r="J13" s="98">
        <v>180</v>
      </c>
      <c r="K13" s="98">
        <v>101812</v>
      </c>
      <c r="L13" s="99">
        <v>296.34999999999997</v>
      </c>
      <c r="M13" s="99">
        <v>291.64999999999998</v>
      </c>
      <c r="N13" s="99">
        <v>297.64999999999998</v>
      </c>
      <c r="O13" s="109">
        <v>15.101556225908705</v>
      </c>
    </row>
    <row r="14" spans="2:22">
      <c r="B14" s="106">
        <v>32</v>
      </c>
      <c r="C14" s="108">
        <v>34</v>
      </c>
      <c r="D14" s="108">
        <v>17</v>
      </c>
      <c r="E14" s="107">
        <v>40</v>
      </c>
      <c r="F14" s="107">
        <v>32</v>
      </c>
      <c r="G14" s="110">
        <v>41429</v>
      </c>
      <c r="H14" s="98">
        <v>17.39</v>
      </c>
      <c r="I14" s="98">
        <v>0.02</v>
      </c>
      <c r="J14" s="98">
        <v>180</v>
      </c>
      <c r="K14" s="98">
        <v>101855</v>
      </c>
      <c r="L14" s="99">
        <v>295.95</v>
      </c>
      <c r="M14" s="99">
        <v>292.39999999999998</v>
      </c>
      <c r="N14" s="99">
        <v>297.14999999999998</v>
      </c>
      <c r="O14" s="109">
        <v>20.056144858696193</v>
      </c>
    </row>
    <row r="15" spans="2:22">
      <c r="B15" s="106">
        <v>22</v>
      </c>
      <c r="C15" s="108">
        <v>31</v>
      </c>
      <c r="D15" s="108">
        <v>17</v>
      </c>
      <c r="E15" s="107">
        <v>40</v>
      </c>
      <c r="F15" s="107">
        <v>22</v>
      </c>
      <c r="G15" s="110">
        <v>41428</v>
      </c>
      <c r="H15" s="98">
        <v>17.27</v>
      </c>
      <c r="I15" s="98">
        <v>0.02</v>
      </c>
      <c r="J15" s="98">
        <v>176</v>
      </c>
      <c r="K15" s="98">
        <v>101100</v>
      </c>
      <c r="L15" s="99">
        <v>297.84999999999997</v>
      </c>
      <c r="M15" s="99">
        <v>295.14999999999998</v>
      </c>
      <c r="N15" s="99">
        <v>298.89999999999998</v>
      </c>
      <c r="O15" s="109">
        <v>16.26196479646692</v>
      </c>
    </row>
    <row r="16" spans="2:22">
      <c r="B16" s="106">
        <v>12</v>
      </c>
      <c r="C16" s="108">
        <v>27.875</v>
      </c>
      <c r="D16" s="108">
        <v>17</v>
      </c>
      <c r="E16" s="107">
        <v>40</v>
      </c>
      <c r="F16" s="107">
        <v>12</v>
      </c>
      <c r="G16" s="110">
        <v>41428</v>
      </c>
      <c r="H16" s="98">
        <v>16.89</v>
      </c>
      <c r="I16" s="98">
        <v>0.02</v>
      </c>
      <c r="J16" s="98">
        <v>169</v>
      </c>
      <c r="K16" s="98">
        <v>101218</v>
      </c>
      <c r="L16" s="99">
        <v>296.54999999999995</v>
      </c>
      <c r="M16" s="99">
        <v>294.14999999999998</v>
      </c>
      <c r="N16" s="99">
        <v>298.14999999999998</v>
      </c>
      <c r="O16" s="109">
        <v>19.864607328280627</v>
      </c>
    </row>
    <row r="17" spans="2:15" ht="15.75" thickBot="1">
      <c r="B17" s="111">
        <v>2</v>
      </c>
      <c r="C17" s="113">
        <v>21.5</v>
      </c>
      <c r="D17" s="113">
        <v>17</v>
      </c>
      <c r="E17" s="112">
        <v>50</v>
      </c>
      <c r="F17" s="112">
        <v>2</v>
      </c>
      <c r="G17" s="118">
        <v>41425</v>
      </c>
      <c r="H17" s="114">
        <v>16.88</v>
      </c>
      <c r="I17" s="114">
        <v>0.02</v>
      </c>
      <c r="J17" s="114">
        <v>170</v>
      </c>
      <c r="K17" s="114">
        <v>102115</v>
      </c>
      <c r="L17" s="115">
        <v>297.54999999999995</v>
      </c>
      <c r="M17" s="115">
        <v>293.64999999999998</v>
      </c>
      <c r="N17" s="115">
        <v>298.14999999999998</v>
      </c>
      <c r="O17" s="116">
        <v>17.041619483022806</v>
      </c>
    </row>
    <row r="18" spans="2:15">
      <c r="B18" s="100">
        <v>63</v>
      </c>
      <c r="C18" s="102">
        <v>40</v>
      </c>
      <c r="D18" s="102">
        <v>19</v>
      </c>
      <c r="E18" s="101">
        <v>40</v>
      </c>
      <c r="F18" s="101">
        <v>63</v>
      </c>
      <c r="G18" s="117">
        <v>41430</v>
      </c>
      <c r="H18" s="103">
        <v>19.100000000000001</v>
      </c>
      <c r="I18" s="103">
        <v>0.03</v>
      </c>
      <c r="J18" s="103">
        <v>218</v>
      </c>
      <c r="K18" s="103">
        <v>101961</v>
      </c>
      <c r="L18" s="104">
        <v>296.29999999999995</v>
      </c>
      <c r="M18" s="104">
        <v>290.64999999999998</v>
      </c>
      <c r="N18" s="104">
        <v>297.14999999999998</v>
      </c>
      <c r="O18" s="105">
        <v>17.477897764700607</v>
      </c>
    </row>
    <row r="19" spans="2:15">
      <c r="B19" s="106">
        <v>53</v>
      </c>
      <c r="C19" s="108">
        <v>38</v>
      </c>
      <c r="D19" s="108">
        <v>19</v>
      </c>
      <c r="E19" s="107">
        <v>40</v>
      </c>
      <c r="F19" s="107">
        <v>53</v>
      </c>
      <c r="G19" s="110">
        <v>41430</v>
      </c>
      <c r="H19" s="98">
        <v>19.079999999999998</v>
      </c>
      <c r="I19" s="98">
        <v>0.03</v>
      </c>
      <c r="J19" s="98">
        <v>219</v>
      </c>
      <c r="K19" s="98">
        <v>102035</v>
      </c>
      <c r="L19" s="99">
        <v>295.14999999999998</v>
      </c>
      <c r="M19" s="99">
        <v>290.89999999999998</v>
      </c>
      <c r="N19" s="99">
        <v>296.14999999999998</v>
      </c>
      <c r="O19" s="109">
        <v>15.367662216384236</v>
      </c>
    </row>
    <row r="20" spans="2:15">
      <c r="B20" s="106">
        <v>43</v>
      </c>
      <c r="C20" s="108">
        <v>36</v>
      </c>
      <c r="D20" s="108">
        <v>19</v>
      </c>
      <c r="E20" s="107">
        <v>40</v>
      </c>
      <c r="F20" s="107">
        <v>43</v>
      </c>
      <c r="G20" s="110">
        <v>41429</v>
      </c>
      <c r="H20" s="98">
        <v>19.079999999999998</v>
      </c>
      <c r="I20" s="98">
        <v>0.03</v>
      </c>
      <c r="J20" s="98">
        <v>217</v>
      </c>
      <c r="K20" s="98">
        <v>101812</v>
      </c>
      <c r="L20" s="99">
        <v>294.45</v>
      </c>
      <c r="M20" s="99">
        <v>291.64999999999998</v>
      </c>
      <c r="N20" s="99">
        <v>297.64999999999998</v>
      </c>
      <c r="O20" s="109">
        <v>12.254051965300324</v>
      </c>
    </row>
    <row r="21" spans="2:15">
      <c r="B21" s="106">
        <v>33</v>
      </c>
      <c r="C21" s="108">
        <v>34</v>
      </c>
      <c r="D21" s="108">
        <v>19</v>
      </c>
      <c r="E21" s="107">
        <v>40</v>
      </c>
      <c r="F21" s="107">
        <v>33</v>
      </c>
      <c r="G21" s="110">
        <v>41429</v>
      </c>
      <c r="H21" s="98">
        <v>19.079999999999998</v>
      </c>
      <c r="I21" s="98">
        <v>0.02</v>
      </c>
      <c r="J21" s="98">
        <v>219</v>
      </c>
      <c r="K21" s="98">
        <v>101847</v>
      </c>
      <c r="L21" s="99">
        <v>296.09999999999997</v>
      </c>
      <c r="M21" s="99">
        <v>292.39999999999998</v>
      </c>
      <c r="N21" s="99">
        <v>297.14999999999998</v>
      </c>
      <c r="O21" s="109">
        <v>19.44334445483717</v>
      </c>
    </row>
    <row r="22" spans="2:15">
      <c r="B22" s="106">
        <v>23</v>
      </c>
      <c r="C22" s="108">
        <v>31</v>
      </c>
      <c r="D22" s="108">
        <v>19</v>
      </c>
      <c r="E22" s="107">
        <v>40</v>
      </c>
      <c r="F22" s="107">
        <v>23</v>
      </c>
      <c r="G22" s="110">
        <v>41428</v>
      </c>
      <c r="H22" s="98">
        <v>19.36</v>
      </c>
      <c r="I22" s="98">
        <v>0.03</v>
      </c>
      <c r="J22" s="98">
        <v>222</v>
      </c>
      <c r="K22" s="98">
        <v>101102</v>
      </c>
      <c r="L22" s="99">
        <v>297.95</v>
      </c>
      <c r="M22" s="99">
        <v>294.64999999999998</v>
      </c>
      <c r="N22" s="99">
        <v>298.64999999999998</v>
      </c>
      <c r="O22" s="109">
        <v>19.886683966029388</v>
      </c>
    </row>
    <row r="23" spans="2:15">
      <c r="B23" s="106">
        <v>13</v>
      </c>
      <c r="C23" s="108">
        <v>27.875</v>
      </c>
      <c r="D23" s="108">
        <v>19</v>
      </c>
      <c r="E23" s="107">
        <v>40</v>
      </c>
      <c r="F23" s="107">
        <v>13</v>
      </c>
      <c r="G23" s="110">
        <v>41428</v>
      </c>
      <c r="H23" s="98">
        <v>19.03</v>
      </c>
      <c r="I23" s="98">
        <v>0.02</v>
      </c>
      <c r="J23" s="98">
        <v>215</v>
      </c>
      <c r="K23" s="98">
        <v>101219</v>
      </c>
      <c r="L23" s="99">
        <v>296.54999999999995</v>
      </c>
      <c r="M23" s="99">
        <v>294.14999999999998</v>
      </c>
      <c r="N23" s="99">
        <v>298.14999999999998</v>
      </c>
      <c r="O23" s="109">
        <v>17.426352540445158</v>
      </c>
    </row>
    <row r="24" spans="2:15" ht="15.75" thickBot="1">
      <c r="B24" s="106">
        <v>3</v>
      </c>
      <c r="C24" s="108">
        <v>21.5</v>
      </c>
      <c r="D24" s="108">
        <v>19</v>
      </c>
      <c r="E24" s="107">
        <v>50</v>
      </c>
      <c r="F24" s="107">
        <v>3</v>
      </c>
      <c r="G24" s="110">
        <v>41425</v>
      </c>
      <c r="H24" s="98">
        <v>19.43</v>
      </c>
      <c r="I24" s="98">
        <v>0.01</v>
      </c>
      <c r="J24" s="98">
        <v>225</v>
      </c>
      <c r="K24" s="98">
        <v>102105</v>
      </c>
      <c r="L24" s="99">
        <v>297.54999999999995</v>
      </c>
      <c r="M24" s="99">
        <v>293.64999999999998</v>
      </c>
      <c r="N24" s="99">
        <v>298.14999999999998</v>
      </c>
      <c r="O24" s="109">
        <v>18.020937664138689</v>
      </c>
    </row>
    <row r="25" spans="2:15">
      <c r="B25" s="100">
        <v>64</v>
      </c>
      <c r="C25" s="102">
        <v>40</v>
      </c>
      <c r="D25" s="102">
        <v>21</v>
      </c>
      <c r="E25" s="101">
        <v>40</v>
      </c>
      <c r="F25" s="101">
        <v>64</v>
      </c>
      <c r="G25" s="117">
        <v>41430</v>
      </c>
      <c r="H25" s="103">
        <v>21.15</v>
      </c>
      <c r="I25" s="103">
        <v>0.05</v>
      </c>
      <c r="J25" s="103">
        <v>269</v>
      </c>
      <c r="K25" s="103">
        <v>101950</v>
      </c>
      <c r="L25" s="104">
        <v>296.45</v>
      </c>
      <c r="M25" s="104">
        <v>290.64999999999998</v>
      </c>
      <c r="N25" s="104">
        <v>297.64999999999998</v>
      </c>
      <c r="O25" s="105">
        <v>14.837943205325407</v>
      </c>
    </row>
    <row r="26" spans="2:15">
      <c r="B26" s="106">
        <v>54</v>
      </c>
      <c r="C26" s="108">
        <v>38</v>
      </c>
      <c r="D26" s="108">
        <v>21</v>
      </c>
      <c r="E26" s="107">
        <v>40</v>
      </c>
      <c r="F26" s="107">
        <v>54</v>
      </c>
      <c r="G26" s="110">
        <v>41430</v>
      </c>
      <c r="H26" s="98">
        <v>21.23</v>
      </c>
      <c r="I26" s="98">
        <v>0.03</v>
      </c>
      <c r="J26" s="98">
        <v>270</v>
      </c>
      <c r="K26" s="98">
        <v>102037</v>
      </c>
      <c r="L26" s="99">
        <v>295.34999999999997</v>
      </c>
      <c r="M26" s="99">
        <v>290.89999999999998</v>
      </c>
      <c r="N26" s="99">
        <v>296.14999999999998</v>
      </c>
      <c r="O26" s="109">
        <v>16.173677961629497</v>
      </c>
    </row>
    <row r="27" spans="2:15">
      <c r="B27" s="106">
        <v>44</v>
      </c>
      <c r="C27" s="108">
        <v>36</v>
      </c>
      <c r="D27" s="108">
        <v>21</v>
      </c>
      <c r="E27" s="107">
        <v>40</v>
      </c>
      <c r="F27" s="107">
        <v>44</v>
      </c>
      <c r="G27" s="110">
        <v>41429</v>
      </c>
      <c r="H27" s="98">
        <v>21.18</v>
      </c>
      <c r="I27" s="98">
        <v>0.03</v>
      </c>
      <c r="J27" s="98">
        <v>267</v>
      </c>
      <c r="K27" s="98">
        <v>101816</v>
      </c>
      <c r="L27" s="99">
        <v>296.64999999999998</v>
      </c>
      <c r="M27" s="99">
        <v>291.64999999999998</v>
      </c>
      <c r="N27" s="99">
        <v>297.64999999999998</v>
      </c>
      <c r="O27" s="109">
        <v>16.846877183428514</v>
      </c>
    </row>
    <row r="28" spans="2:15">
      <c r="B28" s="106">
        <v>34</v>
      </c>
      <c r="C28" s="108">
        <v>34</v>
      </c>
      <c r="D28" s="108">
        <v>21</v>
      </c>
      <c r="E28" s="107">
        <v>40</v>
      </c>
      <c r="F28" s="107">
        <v>34</v>
      </c>
      <c r="G28" s="110">
        <v>41429</v>
      </c>
      <c r="H28" s="98">
        <v>21.13</v>
      </c>
      <c r="I28" s="98">
        <v>0.05</v>
      </c>
      <c r="J28" s="98">
        <v>267</v>
      </c>
      <c r="K28" s="98">
        <v>101845</v>
      </c>
      <c r="L28" s="99">
        <v>296.14999999999998</v>
      </c>
      <c r="M28" s="99">
        <v>292.39999999999998</v>
      </c>
      <c r="N28" s="99">
        <v>297.14999999999998</v>
      </c>
      <c r="O28" s="109">
        <v>20.00194724804944</v>
      </c>
    </row>
    <row r="29" spans="2:15">
      <c r="B29" s="106">
        <v>24</v>
      </c>
      <c r="C29" s="108">
        <v>31</v>
      </c>
      <c r="D29" s="108">
        <v>21</v>
      </c>
      <c r="E29" s="107">
        <v>40</v>
      </c>
      <c r="F29" s="107">
        <v>24</v>
      </c>
      <c r="G29" s="110">
        <v>41428</v>
      </c>
      <c r="H29" s="98">
        <v>21.09</v>
      </c>
      <c r="I29" s="98">
        <v>0.03</v>
      </c>
      <c r="J29" s="98">
        <v>262</v>
      </c>
      <c r="K29" s="98">
        <v>101088</v>
      </c>
      <c r="L29" s="99">
        <v>297.95</v>
      </c>
      <c r="M29" s="99">
        <v>295.14999999999998</v>
      </c>
      <c r="N29" s="99">
        <v>298.39999999999998</v>
      </c>
      <c r="O29" s="109">
        <v>20.272665529484897</v>
      </c>
    </row>
    <row r="30" spans="2:15">
      <c r="B30" s="106">
        <v>14</v>
      </c>
      <c r="C30" s="108">
        <v>27.875</v>
      </c>
      <c r="D30" s="108">
        <v>21</v>
      </c>
      <c r="E30" s="107">
        <v>40</v>
      </c>
      <c r="F30" s="107">
        <v>14</v>
      </c>
      <c r="G30" s="110">
        <v>41428</v>
      </c>
      <c r="H30" s="98">
        <v>21.13</v>
      </c>
      <c r="I30" s="98">
        <v>0.02</v>
      </c>
      <c r="J30" s="98">
        <v>264</v>
      </c>
      <c r="K30" s="98">
        <v>101186</v>
      </c>
      <c r="L30" s="99">
        <v>296.84999999999997</v>
      </c>
      <c r="M30" s="99">
        <v>293.64999999999998</v>
      </c>
      <c r="N30" s="99">
        <v>298.14999999999998</v>
      </c>
      <c r="O30" s="109">
        <v>21.496281119599132</v>
      </c>
    </row>
    <row r="31" spans="2:15" ht="15.75" thickBot="1">
      <c r="B31" s="111">
        <v>4</v>
      </c>
      <c r="C31" s="113">
        <v>21.5</v>
      </c>
      <c r="D31" s="113">
        <v>21</v>
      </c>
      <c r="E31" s="112">
        <v>50</v>
      </c>
      <c r="F31" s="112">
        <v>4</v>
      </c>
      <c r="G31" s="118">
        <v>41425</v>
      </c>
      <c r="H31" s="114">
        <v>21.06</v>
      </c>
      <c r="I31" s="114">
        <v>0.02</v>
      </c>
      <c r="J31" s="114">
        <v>264</v>
      </c>
      <c r="K31" s="114">
        <v>102100</v>
      </c>
      <c r="L31" s="115">
        <v>297.75</v>
      </c>
      <c r="M31" s="115">
        <v>293.64999999999998</v>
      </c>
      <c r="N31" s="115">
        <v>298.64999999999998</v>
      </c>
      <c r="O31" s="116">
        <v>14.892767300935082</v>
      </c>
    </row>
    <row r="32" spans="2:15">
      <c r="B32" s="100">
        <v>65</v>
      </c>
      <c r="C32" s="102">
        <v>40</v>
      </c>
      <c r="D32" s="102">
        <v>23</v>
      </c>
      <c r="E32" s="101">
        <v>25</v>
      </c>
      <c r="F32" s="101">
        <v>65</v>
      </c>
      <c r="G32" s="117">
        <v>41430</v>
      </c>
      <c r="H32" s="103">
        <v>23.23</v>
      </c>
      <c r="I32" s="103">
        <v>0.05</v>
      </c>
      <c r="J32" s="103">
        <v>321</v>
      </c>
      <c r="K32" s="103">
        <v>101953</v>
      </c>
      <c r="L32" s="104">
        <v>296.77</v>
      </c>
      <c r="M32" s="104">
        <v>291.14999999999998</v>
      </c>
      <c r="N32" s="104">
        <v>297.64999999999998</v>
      </c>
      <c r="O32" s="105">
        <v>17.399012712921412</v>
      </c>
    </row>
    <row r="33" spans="2:15">
      <c r="B33" s="106">
        <v>55</v>
      </c>
      <c r="C33" s="108">
        <v>38</v>
      </c>
      <c r="D33" s="108">
        <v>23</v>
      </c>
      <c r="E33" s="107">
        <v>40</v>
      </c>
      <c r="F33" s="107">
        <v>55</v>
      </c>
      <c r="G33" s="110">
        <v>41430</v>
      </c>
      <c r="H33" s="98">
        <v>23.33</v>
      </c>
      <c r="I33" s="98">
        <v>0.03</v>
      </c>
      <c r="J33" s="98">
        <v>327</v>
      </c>
      <c r="K33" s="98">
        <v>102018</v>
      </c>
      <c r="L33" s="99">
        <v>295.64999999999998</v>
      </c>
      <c r="M33" s="99">
        <v>290.89999999999998</v>
      </c>
      <c r="N33" s="99">
        <v>296.14999999999998</v>
      </c>
      <c r="O33" s="109">
        <v>16.464236414216685</v>
      </c>
    </row>
    <row r="34" spans="2:15">
      <c r="B34" s="106">
        <v>45</v>
      </c>
      <c r="C34" s="108">
        <v>36</v>
      </c>
      <c r="D34" s="108">
        <v>23</v>
      </c>
      <c r="E34" s="107">
        <v>40</v>
      </c>
      <c r="F34" s="107">
        <v>45</v>
      </c>
      <c r="G34" s="110">
        <v>41429</v>
      </c>
      <c r="H34" s="98">
        <v>23.24</v>
      </c>
      <c r="I34" s="98">
        <v>0.03</v>
      </c>
      <c r="J34" s="98">
        <v>323</v>
      </c>
      <c r="K34" s="98">
        <v>101809</v>
      </c>
      <c r="L34" s="99">
        <v>296.95</v>
      </c>
      <c r="M34" s="99">
        <v>291.64999999999998</v>
      </c>
      <c r="N34" s="99">
        <v>297.64999999999998</v>
      </c>
      <c r="O34" s="109">
        <v>14.336159984683189</v>
      </c>
    </row>
    <row r="35" spans="2:15">
      <c r="B35" s="106">
        <v>35</v>
      </c>
      <c r="C35" s="108">
        <v>34</v>
      </c>
      <c r="D35" s="108">
        <v>23</v>
      </c>
      <c r="E35" s="107">
        <v>40</v>
      </c>
      <c r="F35" s="107">
        <v>35</v>
      </c>
      <c r="G35" s="110">
        <v>41429</v>
      </c>
      <c r="H35" s="98">
        <v>23.29</v>
      </c>
      <c r="I35" s="98">
        <v>0.02</v>
      </c>
      <c r="J35" s="98">
        <v>323</v>
      </c>
      <c r="K35" s="98">
        <v>101844</v>
      </c>
      <c r="L35" s="99">
        <v>296.45</v>
      </c>
      <c r="M35" s="99">
        <v>292.39999999999998</v>
      </c>
      <c r="N35" s="99">
        <v>297.14999999999998</v>
      </c>
      <c r="O35" s="109">
        <v>21.953900899226021</v>
      </c>
    </row>
    <row r="36" spans="2:15">
      <c r="B36" s="106">
        <v>25</v>
      </c>
      <c r="C36" s="108">
        <v>31</v>
      </c>
      <c r="D36" s="108">
        <v>23</v>
      </c>
      <c r="E36" s="107">
        <v>40</v>
      </c>
      <c r="F36" s="107">
        <v>25</v>
      </c>
      <c r="G36" s="110">
        <v>41428</v>
      </c>
      <c r="H36" s="98">
        <v>23.15</v>
      </c>
      <c r="I36" s="98">
        <v>0.02</v>
      </c>
      <c r="J36" s="98">
        <v>316</v>
      </c>
      <c r="K36" s="98">
        <v>101079</v>
      </c>
      <c r="L36" s="99">
        <v>298.04999999999995</v>
      </c>
      <c r="M36" s="99">
        <v>295.14999999999998</v>
      </c>
      <c r="N36" s="99">
        <v>298.39999999999998</v>
      </c>
      <c r="O36" s="109">
        <v>17.807446079667137</v>
      </c>
    </row>
    <row r="37" spans="2:15">
      <c r="B37" s="106">
        <v>15</v>
      </c>
      <c r="C37" s="108">
        <v>27.875</v>
      </c>
      <c r="D37" s="108">
        <v>23</v>
      </c>
      <c r="E37" s="107">
        <v>40</v>
      </c>
      <c r="F37" s="107">
        <v>15</v>
      </c>
      <c r="G37" s="110">
        <v>41428</v>
      </c>
      <c r="H37" s="98">
        <v>23.21</v>
      </c>
      <c r="I37" s="98">
        <v>0.04</v>
      </c>
      <c r="J37" s="98">
        <v>321</v>
      </c>
      <c r="K37" s="98">
        <v>101150</v>
      </c>
      <c r="L37" s="99">
        <v>297.84999999999997</v>
      </c>
      <c r="M37" s="99">
        <v>293.64999999999998</v>
      </c>
      <c r="N37" s="99">
        <v>298.14999999999998</v>
      </c>
      <c r="O37" s="109"/>
    </row>
    <row r="38" spans="2:15" ht="15.75" thickBot="1">
      <c r="B38" s="111">
        <v>5</v>
      </c>
      <c r="C38" s="113">
        <v>21.5</v>
      </c>
      <c r="D38" s="113">
        <v>23</v>
      </c>
      <c r="E38" s="112">
        <v>35</v>
      </c>
      <c r="F38" s="112">
        <v>5</v>
      </c>
      <c r="G38" s="118">
        <v>41425</v>
      </c>
      <c r="H38" s="114">
        <v>23.21</v>
      </c>
      <c r="I38" s="114">
        <v>0.04</v>
      </c>
      <c r="J38" s="114">
        <v>321</v>
      </c>
      <c r="K38" s="114">
        <v>102097</v>
      </c>
      <c r="L38" s="115">
        <v>297.95</v>
      </c>
      <c r="M38" s="115">
        <v>293.64999999999998</v>
      </c>
      <c r="N38" s="115">
        <v>298.64999999999998</v>
      </c>
      <c r="O38" s="116">
        <v>16.272594291273943</v>
      </c>
    </row>
    <row r="39" spans="2:15">
      <c r="B39" s="100">
        <v>66</v>
      </c>
      <c r="C39" s="102">
        <v>40</v>
      </c>
      <c r="D39" s="102">
        <v>25</v>
      </c>
      <c r="E39" s="101">
        <v>25</v>
      </c>
      <c r="F39" s="101">
        <v>66</v>
      </c>
      <c r="G39" s="117">
        <v>41430</v>
      </c>
      <c r="H39" s="103">
        <v>24.96</v>
      </c>
      <c r="I39" s="103">
        <v>0.05</v>
      </c>
      <c r="J39" s="103">
        <v>371</v>
      </c>
      <c r="K39" s="103">
        <v>101951</v>
      </c>
      <c r="L39" s="104">
        <v>297.07</v>
      </c>
      <c r="M39" s="104">
        <v>291.14999999999998</v>
      </c>
      <c r="N39" s="104">
        <v>297.64999999999998</v>
      </c>
      <c r="O39" s="105">
        <v>15.468173168539227</v>
      </c>
    </row>
    <row r="40" spans="2:15">
      <c r="B40" s="106">
        <v>56</v>
      </c>
      <c r="C40" s="108">
        <v>38</v>
      </c>
      <c r="D40" s="108">
        <v>25</v>
      </c>
      <c r="E40" s="107">
        <v>25</v>
      </c>
      <c r="F40" s="107">
        <v>56</v>
      </c>
      <c r="G40" s="110">
        <v>41430</v>
      </c>
      <c r="H40" s="98">
        <v>24.97</v>
      </c>
      <c r="I40" s="98">
        <v>0.03</v>
      </c>
      <c r="J40" s="98">
        <v>375</v>
      </c>
      <c r="K40" s="98">
        <v>102021</v>
      </c>
      <c r="L40" s="99">
        <v>295.95</v>
      </c>
      <c r="M40" s="99">
        <v>290.89999999999998</v>
      </c>
      <c r="N40" s="99">
        <v>296.14999999999998</v>
      </c>
      <c r="O40" s="109">
        <v>16.075774297859024</v>
      </c>
    </row>
    <row r="41" spans="2:15">
      <c r="B41" s="106">
        <v>46</v>
      </c>
      <c r="C41" s="108">
        <v>36</v>
      </c>
      <c r="D41" s="108">
        <v>25</v>
      </c>
      <c r="E41" s="107">
        <v>25</v>
      </c>
      <c r="F41" s="107">
        <v>46</v>
      </c>
      <c r="G41" s="110">
        <v>41429</v>
      </c>
      <c r="H41" s="98">
        <v>24.9</v>
      </c>
      <c r="I41" s="98">
        <v>0.03</v>
      </c>
      <c r="J41" s="98">
        <v>371</v>
      </c>
      <c r="K41" s="98">
        <v>101802</v>
      </c>
      <c r="L41" s="99">
        <v>297.14999999999998</v>
      </c>
      <c r="M41" s="99">
        <v>291.64999999999998</v>
      </c>
      <c r="N41" s="99">
        <v>297.64999999999998</v>
      </c>
      <c r="O41" s="109">
        <v>14.599720203002821</v>
      </c>
    </row>
    <row r="42" spans="2:15">
      <c r="B42" s="106">
        <v>36</v>
      </c>
      <c r="C42" s="108">
        <v>34</v>
      </c>
      <c r="D42" s="108">
        <v>25</v>
      </c>
      <c r="E42" s="107">
        <v>25</v>
      </c>
      <c r="F42" s="107">
        <v>36</v>
      </c>
      <c r="G42" s="110">
        <v>41429</v>
      </c>
      <c r="H42" s="98">
        <v>24.98</v>
      </c>
      <c r="I42" s="98">
        <v>0.05</v>
      </c>
      <c r="J42" s="98">
        <v>373</v>
      </c>
      <c r="K42" s="98">
        <v>101840</v>
      </c>
      <c r="L42" s="99">
        <v>296.64999999999998</v>
      </c>
      <c r="M42" s="99">
        <v>292.64999999999998</v>
      </c>
      <c r="N42" s="99">
        <v>297.14999999999998</v>
      </c>
      <c r="O42" s="109">
        <v>19.128070702751316</v>
      </c>
    </row>
    <row r="43" spans="2:15">
      <c r="B43" s="106">
        <v>26</v>
      </c>
      <c r="C43" s="108">
        <v>31</v>
      </c>
      <c r="D43" s="108">
        <v>25</v>
      </c>
      <c r="E43" s="107">
        <v>25</v>
      </c>
      <c r="F43" s="107">
        <v>26</v>
      </c>
      <c r="G43" s="110">
        <v>41428</v>
      </c>
      <c r="H43" s="98">
        <v>24.86</v>
      </c>
      <c r="I43" s="98">
        <v>0.02</v>
      </c>
      <c r="J43" s="98">
        <v>364</v>
      </c>
      <c r="K43" s="98">
        <v>101062</v>
      </c>
      <c r="L43" s="99">
        <v>298.45</v>
      </c>
      <c r="M43" s="99">
        <v>294.89999999999998</v>
      </c>
      <c r="N43" s="99">
        <v>298.64999999999998</v>
      </c>
      <c r="O43" s="109">
        <v>19.036121446740374</v>
      </c>
    </row>
    <row r="44" spans="2:15">
      <c r="B44" s="106">
        <v>16</v>
      </c>
      <c r="C44" s="108">
        <v>27.875</v>
      </c>
      <c r="D44" s="108">
        <v>25</v>
      </c>
      <c r="E44" s="107">
        <v>25</v>
      </c>
      <c r="F44" s="107">
        <v>16</v>
      </c>
      <c r="G44" s="110">
        <v>41428</v>
      </c>
      <c r="H44" s="98">
        <v>25.36</v>
      </c>
      <c r="I44" s="98">
        <v>0.04</v>
      </c>
      <c r="J44" s="98">
        <v>380</v>
      </c>
      <c r="K44" s="98">
        <v>101120</v>
      </c>
      <c r="L44" s="99">
        <v>297.45</v>
      </c>
      <c r="M44" s="99">
        <v>294.64999999999998</v>
      </c>
      <c r="N44" s="99">
        <v>298.39999999999998</v>
      </c>
      <c r="O44" s="109">
        <v>24.106256989212529</v>
      </c>
    </row>
    <row r="45" spans="2:15" ht="15.75" thickBot="1">
      <c r="B45" s="111">
        <v>6</v>
      </c>
      <c r="C45" s="113">
        <v>21.5</v>
      </c>
      <c r="D45" s="113">
        <v>25</v>
      </c>
      <c r="E45" s="112">
        <v>35</v>
      </c>
      <c r="F45" s="112">
        <v>6</v>
      </c>
      <c r="G45" s="118">
        <v>41425</v>
      </c>
      <c r="H45" s="114">
        <v>24.86</v>
      </c>
      <c r="I45" s="114">
        <v>0.05</v>
      </c>
      <c r="J45" s="114">
        <v>371</v>
      </c>
      <c r="K45" s="114">
        <v>102093</v>
      </c>
      <c r="L45" s="115">
        <v>298.14999999999998</v>
      </c>
      <c r="M45" s="115">
        <v>293.64999999999998</v>
      </c>
      <c r="N45" s="115">
        <v>298.64999999999998</v>
      </c>
      <c r="O45" s="116">
        <v>15.841921573167406</v>
      </c>
    </row>
    <row r="46" spans="2:15">
      <c r="B46" s="100">
        <v>67</v>
      </c>
      <c r="C46" s="102">
        <v>40</v>
      </c>
      <c r="D46" s="102">
        <v>27</v>
      </c>
      <c r="E46" s="101">
        <v>25</v>
      </c>
      <c r="F46" s="101">
        <v>67</v>
      </c>
      <c r="G46" s="117">
        <v>41430</v>
      </c>
      <c r="H46" s="103">
        <v>27.05</v>
      </c>
      <c r="I46" s="103">
        <v>0.5</v>
      </c>
      <c r="J46" s="103">
        <v>436</v>
      </c>
      <c r="K46" s="103">
        <v>101936</v>
      </c>
      <c r="L46" s="104">
        <v>297.25</v>
      </c>
      <c r="M46" s="104">
        <v>291.14999999999998</v>
      </c>
      <c r="N46" s="104">
        <v>297.64999999999998</v>
      </c>
      <c r="O46" s="105">
        <v>13.432169092580001</v>
      </c>
    </row>
    <row r="47" spans="2:15">
      <c r="B47" s="106">
        <v>57</v>
      </c>
      <c r="C47" s="108">
        <v>38</v>
      </c>
      <c r="D47" s="108">
        <v>27</v>
      </c>
      <c r="E47" s="107">
        <v>25</v>
      </c>
      <c r="F47" s="107">
        <v>57</v>
      </c>
      <c r="G47" s="110">
        <v>41430</v>
      </c>
      <c r="H47" s="98">
        <v>27.05</v>
      </c>
      <c r="I47" s="98">
        <v>0.06</v>
      </c>
      <c r="J47" s="98">
        <v>437</v>
      </c>
      <c r="K47" s="98">
        <v>102008</v>
      </c>
      <c r="L47" s="99">
        <v>297.84999999999997</v>
      </c>
      <c r="M47" s="99">
        <v>291.14999999999998</v>
      </c>
      <c r="N47" s="99">
        <v>297.64999999999998</v>
      </c>
      <c r="O47" s="109">
        <v>13.220321483086201</v>
      </c>
    </row>
    <row r="48" spans="2:15">
      <c r="B48" s="106">
        <v>47</v>
      </c>
      <c r="C48" s="108">
        <v>36</v>
      </c>
      <c r="D48" s="108">
        <v>27</v>
      </c>
      <c r="E48" s="107">
        <v>25</v>
      </c>
      <c r="F48" s="107">
        <v>47</v>
      </c>
      <c r="G48" s="110">
        <v>41429</v>
      </c>
      <c r="H48" s="98">
        <v>27.08</v>
      </c>
      <c r="I48" s="98">
        <v>0.04</v>
      </c>
      <c r="J48" s="98">
        <v>435</v>
      </c>
      <c r="K48" s="98">
        <v>101788</v>
      </c>
      <c r="L48" s="99">
        <v>297.45</v>
      </c>
      <c r="M48" s="99">
        <v>291.64999999999998</v>
      </c>
      <c r="N48" s="99">
        <v>297.64999999999998</v>
      </c>
      <c r="O48" s="109">
        <v>14.637190451723891</v>
      </c>
    </row>
    <row r="49" spans="2:15">
      <c r="B49" s="106">
        <v>37</v>
      </c>
      <c r="C49" s="108">
        <v>34</v>
      </c>
      <c r="D49" s="108">
        <v>27</v>
      </c>
      <c r="E49" s="107">
        <v>25</v>
      </c>
      <c r="F49" s="107">
        <v>37</v>
      </c>
      <c r="G49" s="110">
        <v>41429</v>
      </c>
      <c r="H49" s="98">
        <v>27.09</v>
      </c>
      <c r="I49" s="98">
        <v>0.05</v>
      </c>
      <c r="J49" s="98">
        <v>438</v>
      </c>
      <c r="K49" s="98">
        <v>101843</v>
      </c>
      <c r="L49" s="99">
        <v>297</v>
      </c>
      <c r="M49" s="99">
        <v>292.64999999999998</v>
      </c>
      <c r="N49" s="99">
        <v>297.14999999999998</v>
      </c>
      <c r="O49" s="109">
        <v>16.789261116262498</v>
      </c>
    </row>
    <row r="50" spans="2:15">
      <c r="B50" s="106">
        <v>27</v>
      </c>
      <c r="C50" s="108">
        <v>31</v>
      </c>
      <c r="D50" s="108">
        <v>27</v>
      </c>
      <c r="E50" s="107">
        <v>25</v>
      </c>
      <c r="F50" s="107">
        <v>27</v>
      </c>
      <c r="G50" s="110">
        <v>41428</v>
      </c>
      <c r="H50" s="98">
        <v>26.95</v>
      </c>
      <c r="I50" s="98">
        <v>0.04</v>
      </c>
      <c r="J50" s="98">
        <v>430</v>
      </c>
      <c r="K50" s="98">
        <v>101054</v>
      </c>
      <c r="L50" s="99">
        <v>298.64999999999998</v>
      </c>
      <c r="M50" s="99">
        <v>294.64999999999998</v>
      </c>
      <c r="N50" s="99">
        <v>298.64999999999998</v>
      </c>
      <c r="O50" s="109">
        <v>17.243915240475545</v>
      </c>
    </row>
    <row r="51" spans="2:15">
      <c r="B51" s="106">
        <v>17</v>
      </c>
      <c r="C51" s="108">
        <v>27.875</v>
      </c>
      <c r="D51" s="108">
        <v>27</v>
      </c>
      <c r="E51" s="107">
        <v>25</v>
      </c>
      <c r="F51" s="107">
        <v>17</v>
      </c>
      <c r="G51" s="110">
        <v>41428</v>
      </c>
      <c r="H51" s="98">
        <v>27.03</v>
      </c>
      <c r="I51" s="98">
        <v>0.03</v>
      </c>
      <c r="J51" s="98">
        <v>432</v>
      </c>
      <c r="K51" s="98">
        <v>101120</v>
      </c>
      <c r="L51" s="99">
        <v>297.75</v>
      </c>
      <c r="M51" s="99">
        <v>294.64999999999998</v>
      </c>
      <c r="N51" s="99">
        <v>298.64999999999998</v>
      </c>
      <c r="O51" s="109">
        <v>18.742295508536536</v>
      </c>
    </row>
    <row r="52" spans="2:15" ht="15.75" thickBot="1">
      <c r="B52" s="111">
        <v>7</v>
      </c>
      <c r="C52" s="113">
        <v>21.5</v>
      </c>
      <c r="D52" s="113">
        <v>27</v>
      </c>
      <c r="E52" s="112">
        <v>35</v>
      </c>
      <c r="F52" s="112">
        <v>7</v>
      </c>
      <c r="G52" s="118">
        <v>41425</v>
      </c>
      <c r="H52" s="114">
        <v>27.02</v>
      </c>
      <c r="I52" s="114">
        <v>0.03</v>
      </c>
      <c r="J52" s="114">
        <v>434</v>
      </c>
      <c r="K52" s="114">
        <v>102092</v>
      </c>
      <c r="L52" s="115">
        <v>298.29999999999995</v>
      </c>
      <c r="M52" s="115">
        <v>293.64999999999998</v>
      </c>
      <c r="N52" s="115">
        <v>298.64999999999998</v>
      </c>
      <c r="O52" s="116">
        <v>19.838448616057626</v>
      </c>
    </row>
    <row r="53" spans="2:15">
      <c r="B53" s="100">
        <v>68</v>
      </c>
      <c r="C53" s="102">
        <v>40</v>
      </c>
      <c r="D53" s="102">
        <v>29</v>
      </c>
      <c r="E53" s="101">
        <v>25</v>
      </c>
      <c r="F53" s="101">
        <v>68</v>
      </c>
      <c r="G53" s="117">
        <v>41430</v>
      </c>
      <c r="H53" s="103">
        <v>29.17</v>
      </c>
      <c r="I53" s="103">
        <v>0.03</v>
      </c>
      <c r="J53" s="103">
        <v>505</v>
      </c>
      <c r="K53" s="103">
        <v>101928</v>
      </c>
      <c r="L53" s="104">
        <v>297.76</v>
      </c>
      <c r="M53" s="104">
        <v>291.14999999999998</v>
      </c>
      <c r="N53" s="104">
        <v>297.64999999999998</v>
      </c>
      <c r="O53" s="105">
        <v>14.945857416953043</v>
      </c>
    </row>
    <row r="54" spans="2:15">
      <c r="B54" s="106">
        <v>58</v>
      </c>
      <c r="C54" s="108">
        <v>38</v>
      </c>
      <c r="D54" s="108">
        <v>29</v>
      </c>
      <c r="E54" s="107">
        <v>25</v>
      </c>
      <c r="F54" s="107">
        <v>58</v>
      </c>
      <c r="G54" s="110">
        <v>41430</v>
      </c>
      <c r="H54" s="98">
        <v>29.17</v>
      </c>
      <c r="I54" s="98">
        <v>0.04</v>
      </c>
      <c r="J54" s="98">
        <v>505</v>
      </c>
      <c r="K54" s="98">
        <v>102005</v>
      </c>
      <c r="L54" s="99">
        <v>298.14999999999998</v>
      </c>
      <c r="M54" s="99">
        <v>291.14999999999998</v>
      </c>
      <c r="N54" s="99">
        <v>298.64999999999998</v>
      </c>
      <c r="O54" s="109">
        <v>14.613886571982073</v>
      </c>
    </row>
    <row r="55" spans="2:15">
      <c r="B55" s="106">
        <v>48</v>
      </c>
      <c r="C55" s="108">
        <v>36</v>
      </c>
      <c r="D55" s="108">
        <v>29</v>
      </c>
      <c r="E55" s="107">
        <v>25</v>
      </c>
      <c r="F55" s="107">
        <v>48</v>
      </c>
      <c r="G55" s="110">
        <v>41429</v>
      </c>
      <c r="H55" s="98">
        <v>29.19</v>
      </c>
      <c r="I55" s="98">
        <v>0.03</v>
      </c>
      <c r="J55" s="98">
        <v>506</v>
      </c>
      <c r="K55" s="98">
        <v>101784</v>
      </c>
      <c r="L55" s="99">
        <v>297.84999999999997</v>
      </c>
      <c r="M55" s="99">
        <v>291.64999999999998</v>
      </c>
      <c r="N55" s="99">
        <v>297.64999999999998</v>
      </c>
      <c r="O55" s="109">
        <v>12.89004391243185</v>
      </c>
    </row>
    <row r="56" spans="2:15">
      <c r="B56" s="106">
        <v>38</v>
      </c>
      <c r="C56" s="108">
        <v>34</v>
      </c>
      <c r="D56" s="108">
        <v>29</v>
      </c>
      <c r="E56" s="107">
        <v>25</v>
      </c>
      <c r="F56" s="107">
        <v>38</v>
      </c>
      <c r="G56" s="110">
        <v>41429</v>
      </c>
      <c r="H56" s="98">
        <v>28.81</v>
      </c>
      <c r="I56" s="98">
        <v>0.03</v>
      </c>
      <c r="J56" s="98">
        <v>493</v>
      </c>
      <c r="K56" s="98">
        <v>101848</v>
      </c>
      <c r="L56" s="99">
        <v>297.54999999999995</v>
      </c>
      <c r="M56" s="99">
        <v>292.64999999999998</v>
      </c>
      <c r="N56" s="99">
        <v>297.14999999999998</v>
      </c>
      <c r="O56" s="109">
        <v>20.63423893594787</v>
      </c>
    </row>
    <row r="57" spans="2:15">
      <c r="B57" s="106">
        <v>28</v>
      </c>
      <c r="C57" s="108">
        <v>31</v>
      </c>
      <c r="D57" s="108">
        <v>29</v>
      </c>
      <c r="E57" s="107">
        <v>25</v>
      </c>
      <c r="F57" s="107">
        <v>28</v>
      </c>
      <c r="G57" s="110">
        <v>41428</v>
      </c>
      <c r="H57" s="98">
        <v>29.09</v>
      </c>
      <c r="I57" s="98">
        <v>0.04</v>
      </c>
      <c r="J57" s="98">
        <v>496</v>
      </c>
      <c r="K57" s="98">
        <v>101051</v>
      </c>
      <c r="L57" s="99">
        <v>299.04999999999995</v>
      </c>
      <c r="M57" s="99">
        <v>294.89999999999998</v>
      </c>
      <c r="N57" s="99">
        <v>298.64999999999998</v>
      </c>
      <c r="O57" s="109">
        <v>16.292721226652752</v>
      </c>
    </row>
    <row r="58" spans="2:15">
      <c r="B58" s="106">
        <v>18</v>
      </c>
      <c r="C58" s="108">
        <v>27.875</v>
      </c>
      <c r="D58" s="108">
        <v>29</v>
      </c>
      <c r="E58" s="107">
        <v>25</v>
      </c>
      <c r="F58" s="107">
        <v>18</v>
      </c>
      <c r="G58" s="110">
        <v>41428</v>
      </c>
      <c r="H58" s="98">
        <v>29.12</v>
      </c>
      <c r="I58" s="98">
        <v>0.06</v>
      </c>
      <c r="J58" s="98">
        <v>498</v>
      </c>
      <c r="K58" s="98">
        <v>101106</v>
      </c>
      <c r="L58" s="99">
        <v>298.54999999999995</v>
      </c>
      <c r="M58" s="99">
        <v>294.64999999999998</v>
      </c>
      <c r="N58" s="99">
        <v>298.14999999999998</v>
      </c>
      <c r="O58" s="109">
        <v>17.462700982505467</v>
      </c>
    </row>
    <row r="59" spans="2:15" ht="15.75" thickBot="1">
      <c r="B59" s="111">
        <v>8</v>
      </c>
      <c r="C59" s="113">
        <v>21.5</v>
      </c>
      <c r="D59" s="113">
        <v>29</v>
      </c>
      <c r="E59" s="112">
        <v>25</v>
      </c>
      <c r="F59" s="112">
        <v>8</v>
      </c>
      <c r="G59" s="118">
        <v>41425</v>
      </c>
      <c r="H59" s="114">
        <v>29.12</v>
      </c>
      <c r="I59" s="114">
        <v>0.04</v>
      </c>
      <c r="J59" s="114">
        <v>505</v>
      </c>
      <c r="K59" s="114">
        <v>102080</v>
      </c>
      <c r="L59" s="115">
        <v>298.34999999999997</v>
      </c>
      <c r="M59" s="115">
        <v>293.64999999999998</v>
      </c>
      <c r="N59" s="115">
        <v>298.64999999999998</v>
      </c>
      <c r="O59" s="116">
        <v>19.397620505309629</v>
      </c>
    </row>
    <row r="60" spans="2:15">
      <c r="B60" s="100">
        <v>69</v>
      </c>
      <c r="C60" s="102">
        <v>40</v>
      </c>
      <c r="D60" s="102">
        <v>31</v>
      </c>
      <c r="E60" s="101">
        <v>25</v>
      </c>
      <c r="F60" s="101">
        <v>69</v>
      </c>
      <c r="G60" s="117">
        <v>41430</v>
      </c>
      <c r="H60" s="103">
        <v>31.31</v>
      </c>
      <c r="I60" s="103">
        <v>0.05</v>
      </c>
      <c r="J60" s="103">
        <v>581</v>
      </c>
      <c r="K60" s="103">
        <v>101921</v>
      </c>
      <c r="L60" s="104">
        <v>297.84999999999997</v>
      </c>
      <c r="M60" s="104">
        <v>291.14999999999998</v>
      </c>
      <c r="N60" s="104">
        <v>297.64999999999998</v>
      </c>
      <c r="O60" s="105">
        <v>19.252750544741513</v>
      </c>
    </row>
    <row r="61" spans="2:15">
      <c r="B61" s="106">
        <v>59</v>
      </c>
      <c r="C61" s="108">
        <v>38</v>
      </c>
      <c r="D61" s="108">
        <v>31</v>
      </c>
      <c r="E61" s="107">
        <v>25</v>
      </c>
      <c r="F61" s="107">
        <v>59</v>
      </c>
      <c r="G61" s="110">
        <v>41430</v>
      </c>
      <c r="H61" s="98">
        <v>30.9</v>
      </c>
      <c r="I61" s="98">
        <v>0.06</v>
      </c>
      <c r="J61" s="98">
        <v>571</v>
      </c>
      <c r="K61" s="98">
        <v>102015</v>
      </c>
      <c r="L61" s="99">
        <v>297.84999999999997</v>
      </c>
      <c r="M61" s="99">
        <v>290.89999999999998</v>
      </c>
      <c r="N61" s="99">
        <v>297.14999999999998</v>
      </c>
      <c r="O61" s="109">
        <v>15.399578249250428</v>
      </c>
    </row>
    <row r="62" spans="2:15">
      <c r="B62" s="106">
        <v>49</v>
      </c>
      <c r="C62" s="108">
        <v>36</v>
      </c>
      <c r="D62" s="108">
        <v>31</v>
      </c>
      <c r="E62" s="107">
        <v>25</v>
      </c>
      <c r="F62" s="107">
        <v>49</v>
      </c>
      <c r="G62" s="110">
        <v>41429</v>
      </c>
      <c r="H62" s="98">
        <v>31.28</v>
      </c>
      <c r="I62" s="98">
        <v>0.05</v>
      </c>
      <c r="J62" s="98">
        <v>584</v>
      </c>
      <c r="K62" s="98">
        <v>101786</v>
      </c>
      <c r="L62" s="99">
        <v>298.14999999999998</v>
      </c>
      <c r="M62" s="99">
        <v>291.89999999999998</v>
      </c>
      <c r="N62" s="99">
        <v>297.89999999999998</v>
      </c>
      <c r="O62" s="109">
        <v>13.164583361476479</v>
      </c>
    </row>
    <row r="63" spans="2:15">
      <c r="B63" s="106">
        <v>39</v>
      </c>
      <c r="C63" s="108">
        <v>34</v>
      </c>
      <c r="D63" s="108">
        <v>31</v>
      </c>
      <c r="E63" s="107">
        <v>25</v>
      </c>
      <c r="F63" s="107">
        <v>39</v>
      </c>
      <c r="G63" s="110">
        <v>41429</v>
      </c>
      <c r="H63" s="98">
        <v>30.87</v>
      </c>
      <c r="I63" s="98">
        <v>0.04</v>
      </c>
      <c r="J63" s="98">
        <v>570</v>
      </c>
      <c r="K63" s="98">
        <v>101842</v>
      </c>
      <c r="L63" s="99">
        <v>298.14999999999998</v>
      </c>
      <c r="M63" s="99">
        <v>292.64999999999998</v>
      </c>
      <c r="N63" s="99">
        <v>297.64999999999998</v>
      </c>
      <c r="O63" s="109"/>
    </row>
    <row r="64" spans="2:15">
      <c r="B64" s="106">
        <v>29</v>
      </c>
      <c r="C64" s="108">
        <v>31</v>
      </c>
      <c r="D64" s="108">
        <v>31</v>
      </c>
      <c r="E64" s="107">
        <v>25</v>
      </c>
      <c r="F64" s="107">
        <v>29</v>
      </c>
      <c r="G64" s="110">
        <v>41428</v>
      </c>
      <c r="H64" s="98">
        <v>31.26</v>
      </c>
      <c r="I64" s="98">
        <v>0.04</v>
      </c>
      <c r="J64" s="98">
        <v>576</v>
      </c>
      <c r="K64" s="98">
        <v>101056</v>
      </c>
      <c r="L64" s="99">
        <v>299.34999999999997</v>
      </c>
      <c r="M64" s="99">
        <v>294.89999999999998</v>
      </c>
      <c r="N64" s="99">
        <v>298.64999999999998</v>
      </c>
      <c r="O64" s="109">
        <v>20.800496070869325</v>
      </c>
    </row>
    <row r="65" spans="2:15">
      <c r="B65" s="106">
        <v>19</v>
      </c>
      <c r="C65" s="108">
        <v>27.875</v>
      </c>
      <c r="D65" s="108">
        <v>31</v>
      </c>
      <c r="E65" s="107">
        <v>25</v>
      </c>
      <c r="F65" s="107">
        <v>19</v>
      </c>
      <c r="G65" s="110">
        <v>41428</v>
      </c>
      <c r="H65" s="98">
        <v>30.87</v>
      </c>
      <c r="I65" s="98">
        <v>0.04</v>
      </c>
      <c r="J65" s="98">
        <v>562</v>
      </c>
      <c r="K65" s="98">
        <v>101109</v>
      </c>
      <c r="L65" s="99">
        <v>298.95</v>
      </c>
      <c r="M65" s="99">
        <v>294.64999999999998</v>
      </c>
      <c r="N65" s="99">
        <v>298.14999999999998</v>
      </c>
      <c r="O65" s="109">
        <v>17.11181998488545</v>
      </c>
    </row>
    <row r="66" spans="2:15" ht="15.75" thickBot="1">
      <c r="B66" s="111">
        <v>9</v>
      </c>
      <c r="C66" s="113">
        <v>21.5</v>
      </c>
      <c r="D66" s="113">
        <v>31</v>
      </c>
      <c r="E66" s="112">
        <v>25</v>
      </c>
      <c r="F66" s="112">
        <v>9</v>
      </c>
      <c r="G66" s="118">
        <v>41425</v>
      </c>
      <c r="H66" s="114">
        <v>30.86</v>
      </c>
      <c r="I66" s="114">
        <v>0.06</v>
      </c>
      <c r="J66" s="114">
        <v>564</v>
      </c>
      <c r="K66" s="114">
        <v>102050</v>
      </c>
      <c r="L66" s="115">
        <v>299.14999999999998</v>
      </c>
      <c r="M66" s="115">
        <v>293.64999999999998</v>
      </c>
      <c r="N66" s="115">
        <v>298.64999999999998</v>
      </c>
      <c r="O66" s="116">
        <v>20.287520341984013</v>
      </c>
    </row>
    <row r="67" spans="2:15">
      <c r="B67" s="100">
        <v>70</v>
      </c>
      <c r="C67" s="102">
        <v>40</v>
      </c>
      <c r="D67" s="102">
        <v>33</v>
      </c>
      <c r="E67" s="101">
        <v>25</v>
      </c>
      <c r="F67" s="101">
        <v>70</v>
      </c>
      <c r="G67" s="117">
        <v>41430</v>
      </c>
      <c r="H67" s="103">
        <v>33.01</v>
      </c>
      <c r="I67" s="103">
        <v>0.05</v>
      </c>
      <c r="J67" s="103">
        <v>647</v>
      </c>
      <c r="K67" s="103">
        <v>101922</v>
      </c>
      <c r="L67" s="104">
        <v>298.29999999999995</v>
      </c>
      <c r="M67" s="104">
        <v>291.14999999999998</v>
      </c>
      <c r="N67" s="104">
        <v>297.64999999999998</v>
      </c>
      <c r="O67" s="105">
        <v>15.324963712698491</v>
      </c>
    </row>
    <row r="68" spans="2:15">
      <c r="B68" s="106">
        <v>60</v>
      </c>
      <c r="C68" s="108">
        <v>38</v>
      </c>
      <c r="D68" s="108">
        <v>33</v>
      </c>
      <c r="E68" s="107">
        <v>25</v>
      </c>
      <c r="F68" s="107">
        <v>60</v>
      </c>
      <c r="G68" s="110">
        <v>41430</v>
      </c>
      <c r="H68" s="98">
        <v>33.04</v>
      </c>
      <c r="I68" s="98">
        <v>0.06</v>
      </c>
      <c r="J68" s="98">
        <v>653</v>
      </c>
      <c r="K68" s="98">
        <v>102009</v>
      </c>
      <c r="L68" s="99">
        <v>297.34999999999997</v>
      </c>
      <c r="M68" s="99">
        <v>290.89999999999998</v>
      </c>
      <c r="N68" s="99">
        <v>297.14999999999998</v>
      </c>
      <c r="O68" s="109">
        <v>17.88204102286441</v>
      </c>
    </row>
    <row r="69" spans="2:15">
      <c r="B69" s="106">
        <v>50</v>
      </c>
      <c r="C69" s="108">
        <v>36</v>
      </c>
      <c r="D69" s="108">
        <v>33</v>
      </c>
      <c r="E69" s="107">
        <v>25</v>
      </c>
      <c r="F69" s="107">
        <v>50</v>
      </c>
      <c r="G69" s="110">
        <v>41429</v>
      </c>
      <c r="H69" s="98">
        <v>33.049999999999997</v>
      </c>
      <c r="I69" s="98">
        <v>0.05</v>
      </c>
      <c r="J69" s="98">
        <v>645</v>
      </c>
      <c r="K69" s="98">
        <v>101789</v>
      </c>
      <c r="L69" s="99">
        <v>298.75</v>
      </c>
      <c r="M69" s="99">
        <v>291.89999999999998</v>
      </c>
      <c r="N69" s="99">
        <v>297.89999999999998</v>
      </c>
      <c r="O69" s="109">
        <v>14.800852540274468</v>
      </c>
    </row>
    <row r="70" spans="2:15">
      <c r="B70" s="106">
        <v>40</v>
      </c>
      <c r="C70" s="108">
        <v>34</v>
      </c>
      <c r="D70" s="108">
        <v>33</v>
      </c>
      <c r="E70" s="107">
        <v>25</v>
      </c>
      <c r="F70" s="107">
        <v>40</v>
      </c>
      <c r="G70" s="110">
        <v>41429</v>
      </c>
      <c r="H70" s="98">
        <v>33.44</v>
      </c>
      <c r="I70" s="98">
        <v>0.06</v>
      </c>
      <c r="J70" s="98">
        <v>661</v>
      </c>
      <c r="K70" s="98">
        <v>101844</v>
      </c>
      <c r="L70" s="99">
        <v>298.34999999999997</v>
      </c>
      <c r="M70" s="99">
        <v>292.64999999999998</v>
      </c>
      <c r="N70" s="99">
        <v>297.64999999999998</v>
      </c>
      <c r="O70" s="109"/>
    </row>
    <row r="71" spans="2:15">
      <c r="B71" s="106">
        <v>30</v>
      </c>
      <c r="C71" s="108">
        <v>31</v>
      </c>
      <c r="D71" s="108">
        <v>33</v>
      </c>
      <c r="E71" s="107">
        <v>25</v>
      </c>
      <c r="F71" s="107">
        <v>30</v>
      </c>
      <c r="G71" s="110">
        <v>41428</v>
      </c>
      <c r="H71" s="98">
        <v>32.94</v>
      </c>
      <c r="I71" s="98">
        <v>0.04</v>
      </c>
      <c r="J71" s="98">
        <v>636</v>
      </c>
      <c r="K71" s="98">
        <v>101024</v>
      </c>
      <c r="L71" s="99">
        <v>299.75</v>
      </c>
      <c r="M71" s="99">
        <v>295.14999999999998</v>
      </c>
      <c r="N71" s="99">
        <v>298.14999999999998</v>
      </c>
      <c r="O71" s="109">
        <v>21.012033069495093</v>
      </c>
    </row>
    <row r="72" spans="2:15">
      <c r="B72" s="106">
        <v>20</v>
      </c>
      <c r="C72" s="108">
        <v>27.875</v>
      </c>
      <c r="D72" s="108">
        <v>33</v>
      </c>
      <c r="E72" s="107">
        <v>25</v>
      </c>
      <c r="F72" s="107">
        <v>20</v>
      </c>
      <c r="G72" s="110">
        <v>41428</v>
      </c>
      <c r="H72" s="98">
        <v>33.39</v>
      </c>
      <c r="I72" s="98">
        <v>0.04</v>
      </c>
      <c r="J72" s="98">
        <v>653</v>
      </c>
      <c r="K72" s="98">
        <v>101101</v>
      </c>
      <c r="L72" s="99">
        <v>299.64999999999998</v>
      </c>
      <c r="M72" s="99">
        <v>294.64999999999998</v>
      </c>
      <c r="N72" s="99">
        <v>298.14999999999998</v>
      </c>
      <c r="O72" s="109">
        <v>21.920018808979282</v>
      </c>
    </row>
    <row r="73" spans="2:15" ht="15.75" thickBot="1">
      <c r="B73" s="111">
        <v>10</v>
      </c>
      <c r="C73" s="113">
        <v>21.5</v>
      </c>
      <c r="D73" s="113">
        <v>33</v>
      </c>
      <c r="E73" s="112">
        <v>25</v>
      </c>
      <c r="F73" s="112">
        <v>10</v>
      </c>
      <c r="G73" s="118">
        <v>41425</v>
      </c>
      <c r="H73" s="114">
        <v>32.979999999999997</v>
      </c>
      <c r="I73" s="114">
        <v>0.05</v>
      </c>
      <c r="J73" s="114">
        <v>641</v>
      </c>
      <c r="K73" s="114">
        <v>102054</v>
      </c>
      <c r="L73" s="115">
        <v>299.89999999999998</v>
      </c>
      <c r="M73" s="115">
        <v>293.64999999999998</v>
      </c>
      <c r="N73" s="115">
        <v>299.14999999999998</v>
      </c>
      <c r="O73" s="116">
        <v>18.040570290114516</v>
      </c>
    </row>
  </sheetData>
  <sortState ref="C67:P73">
    <sortCondition descending="1" ref="C67"/>
  </sortState>
  <mergeCells count="3">
    <mergeCell ref="H1:I1"/>
    <mergeCell ref="M1:N1"/>
    <mergeCell ref="P2:V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7" sqref="B37:B3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Jeff</cp:lastModifiedBy>
  <dcterms:created xsi:type="dcterms:W3CDTF">2013-04-03T14:55:18Z</dcterms:created>
  <dcterms:modified xsi:type="dcterms:W3CDTF">2013-12-24T03:12:20Z</dcterms:modified>
</cp:coreProperties>
</file>