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09"/>
  <workbookPr/>
  <mc:AlternateContent xmlns:mc="http://schemas.openxmlformats.org/markup-compatibility/2006">
    <mc:Choice Requires="x15">
      <x15ac:absPath xmlns:x15ac="http://schemas.microsoft.com/office/spreadsheetml/2010/11/ac" url="/Users/iandurbach/Dropbox/teaching/STA_dscifi/datasci-fi-pub/docs/"/>
    </mc:Choice>
  </mc:AlternateContent>
  <xr:revisionPtr revIDLastSave="0" documentId="13_ncr:40009_{8740C9D7-B1C7-1A4D-8648-8E91C463DB34}" xr6:coauthVersionLast="34" xr6:coauthVersionMax="34" xr10:uidLastSave="{00000000-0000-0000-0000-000000000000}"/>
  <bookViews>
    <workbookView xWindow="440" yWindow="560" windowWidth="27720" windowHeight="14940" tabRatio="500"/>
  </bookViews>
  <sheets>
    <sheet name="notes" sheetId="7" r:id="rId1"/>
    <sheet name="layers_lin" sheetId="4" r:id="rId2"/>
    <sheet name="layers_nl" sheetId="5" r:id="rId3"/>
    <sheet name="sgd" sheetId="1" r:id="rId4"/>
    <sheet name="momentum" sheetId="2" r:id="rId5"/>
    <sheet name="RMSprop" sheetId="3" r:id="rId6"/>
    <sheet name="backprop" sheetId="6" r:id="rId7"/>
  </sheets>
  <calcPr calcId="179021" concurrentCalc="0"/>
</workbook>
</file>

<file path=xl/calcChain.xml><?xml version="1.0" encoding="utf-8"?>
<calcChain xmlns="http://schemas.openxmlformats.org/spreadsheetml/2006/main">
  <c r="K7" i="3" l="1"/>
  <c r="K5" i="2"/>
  <c r="K7" i="2"/>
  <c r="I7" i="2"/>
  <c r="I8" i="1"/>
  <c r="I9" i="1"/>
  <c r="I10" i="1"/>
  <c r="I11" i="1"/>
  <c r="I12" i="1"/>
  <c r="I13" i="1"/>
  <c r="I14" i="1"/>
  <c r="I15" i="1"/>
  <c r="I16" i="1"/>
  <c r="I17" i="1"/>
  <c r="I18" i="1"/>
  <c r="I19" i="1"/>
  <c r="I20" i="1"/>
  <c r="I21" i="1"/>
  <c r="I22" i="1"/>
  <c r="I23" i="1"/>
  <c r="I24" i="1"/>
  <c r="I25" i="1"/>
  <c r="I26" i="1"/>
  <c r="I27" i="1"/>
  <c r="I28" i="1"/>
  <c r="I29" i="1"/>
  <c r="I30" i="1"/>
  <c r="I31" i="1"/>
  <c r="I7" i="1"/>
  <c r="G8" i="1"/>
  <c r="G9" i="1"/>
  <c r="G10" i="1"/>
  <c r="G11" i="1"/>
  <c r="G12" i="1"/>
  <c r="G13" i="1"/>
  <c r="G14" i="1"/>
  <c r="G15" i="1"/>
  <c r="G16" i="1"/>
  <c r="G17" i="1"/>
  <c r="G18" i="1"/>
  <c r="G19" i="1"/>
  <c r="G20" i="1"/>
  <c r="G21" i="1"/>
  <c r="G22" i="1"/>
  <c r="G23" i="1"/>
  <c r="G24" i="1"/>
  <c r="G25" i="1"/>
  <c r="G26" i="1"/>
  <c r="G27" i="1"/>
  <c r="G28" i="1"/>
  <c r="G29" i="1"/>
  <c r="G30" i="1"/>
  <c r="G31" i="1"/>
  <c r="G7" i="1"/>
  <c r="Q32" i="5" a="1"/>
  <c r="Q32" i="5"/>
  <c r="R32" i="5"/>
  <c r="P22" i="5" a="1"/>
  <c r="P22" i="5"/>
  <c r="K5" i="3"/>
  <c r="L5" i="3"/>
  <c r="L5" i="2"/>
  <c r="G24" i="6"/>
  <c r="H24" i="6"/>
  <c r="AY24" i="6"/>
  <c r="AV24" i="6"/>
  <c r="AW24" i="6"/>
  <c r="F25" i="6"/>
  <c r="F26" i="6"/>
  <c r="F27" i="6"/>
  <c r="F28" i="6"/>
  <c r="F29" i="6"/>
  <c r="F30" i="6"/>
  <c r="F31" i="6"/>
  <c r="F32" i="6"/>
  <c r="F33" i="6"/>
  <c r="F34" i="6"/>
  <c r="F35" i="6"/>
  <c r="F36" i="6"/>
  <c r="AX24" i="6"/>
  <c r="M25" i="6"/>
  <c r="M26" i="6"/>
  <c r="M27" i="6"/>
  <c r="M28" i="6"/>
  <c r="M29" i="6"/>
  <c r="M30" i="6"/>
  <c r="M31" i="6"/>
  <c r="M32" i="6"/>
  <c r="M33" i="6"/>
  <c r="M34" i="6"/>
  <c r="M35" i="6"/>
  <c r="M36" i="6"/>
  <c r="AY25" i="6"/>
  <c r="AV25" i="6"/>
  <c r="AW25" i="6"/>
  <c r="AX25" i="6"/>
  <c r="AY26" i="6"/>
  <c r="AV26" i="6"/>
  <c r="AW26" i="6"/>
  <c r="AX26" i="6"/>
  <c r="AY27" i="6"/>
  <c r="AV27" i="6"/>
  <c r="AW27" i="6"/>
  <c r="AX27" i="6"/>
  <c r="AY28" i="6"/>
  <c r="AV28" i="6"/>
  <c r="AW28" i="6"/>
  <c r="AX28" i="6"/>
  <c r="AY29" i="6"/>
  <c r="AV29" i="6"/>
  <c r="AW29" i="6"/>
  <c r="AX29" i="6"/>
  <c r="AY30" i="6"/>
  <c r="AV30" i="6"/>
  <c r="AW30" i="6"/>
  <c r="AX30" i="6"/>
  <c r="AY31" i="6"/>
  <c r="AV31" i="6"/>
  <c r="AW31" i="6"/>
  <c r="AX31" i="6"/>
  <c r="AY32" i="6"/>
  <c r="AV32" i="6"/>
  <c r="AW32" i="6"/>
  <c r="AX32" i="6"/>
  <c r="AY33" i="6"/>
  <c r="AV33" i="6"/>
  <c r="AW33" i="6"/>
  <c r="AX33" i="6"/>
  <c r="AY34" i="6"/>
  <c r="AV34" i="6"/>
  <c r="AW34" i="6"/>
  <c r="AX34" i="6"/>
  <c r="AY35" i="6"/>
  <c r="AV35" i="6"/>
  <c r="AW35" i="6"/>
  <c r="AX35" i="6"/>
  <c r="AY36" i="6"/>
  <c r="AW36" i="6"/>
  <c r="AX36" i="6"/>
  <c r="AV36" i="6"/>
  <c r="P12" i="5" a="1"/>
  <c r="S12" i="5"/>
  <c r="S13" i="5"/>
  <c r="P12" i="4" a="1"/>
  <c r="Q12" i="4"/>
  <c r="B7" i="3"/>
  <c r="D7" i="3"/>
  <c r="C7" i="3"/>
  <c r="B8" i="3"/>
  <c r="B9" i="3"/>
  <c r="L3" i="3"/>
  <c r="B10" i="3"/>
  <c r="B11" i="3"/>
  <c r="B12" i="3"/>
  <c r="B13" i="3"/>
  <c r="B14" i="3"/>
  <c r="B15" i="3"/>
  <c r="B16" i="3"/>
  <c r="B17" i="3"/>
  <c r="B18" i="3"/>
  <c r="B19" i="3"/>
  <c r="B20" i="3"/>
  <c r="B21" i="3"/>
  <c r="B22" i="3"/>
  <c r="B23" i="3"/>
  <c r="B24" i="3"/>
  <c r="B25" i="3"/>
  <c r="B26" i="3"/>
  <c r="B27" i="3"/>
  <c r="B28" i="3"/>
  <c r="B29" i="3"/>
  <c r="B30" i="3"/>
  <c r="B31" i="3"/>
  <c r="C7" i="2"/>
  <c r="D7" i="2"/>
  <c r="E7" i="2"/>
  <c r="B7" i="2"/>
  <c r="F7" i="2"/>
  <c r="L3" i="2"/>
  <c r="B8" i="2"/>
  <c r="B9" i="2"/>
  <c r="B10" i="2"/>
  <c r="B11" i="2"/>
  <c r="B12" i="2"/>
  <c r="B13" i="2"/>
  <c r="B14" i="2"/>
  <c r="B15" i="2"/>
  <c r="B16" i="2"/>
  <c r="B17" i="2"/>
  <c r="B18" i="2"/>
  <c r="B19" i="2"/>
  <c r="B20" i="2"/>
  <c r="B21" i="2"/>
  <c r="B22" i="2"/>
  <c r="B23" i="2"/>
  <c r="B24" i="2"/>
  <c r="B25" i="2"/>
  <c r="B26" i="2"/>
  <c r="B27" i="2"/>
  <c r="B28" i="2"/>
  <c r="B29" i="2"/>
  <c r="B30" i="2"/>
  <c r="B31" i="2"/>
  <c r="B7" i="1"/>
  <c r="D7" i="1"/>
  <c r="C7" i="1"/>
  <c r="E7" i="1"/>
  <c r="B8" i="1"/>
  <c r="B9" i="1"/>
  <c r="B10" i="1"/>
  <c r="B11" i="1"/>
  <c r="B12" i="1"/>
  <c r="B13" i="1"/>
  <c r="B14" i="1"/>
  <c r="B15" i="1"/>
  <c r="B16" i="1"/>
  <c r="B17" i="1"/>
  <c r="B18" i="1"/>
  <c r="B19" i="1"/>
  <c r="B20" i="1"/>
  <c r="B21" i="1"/>
  <c r="B22" i="1"/>
  <c r="B23" i="1"/>
  <c r="B24" i="1"/>
  <c r="B25" i="1"/>
  <c r="B26" i="1"/>
  <c r="B27" i="1"/>
  <c r="B28" i="1"/>
  <c r="B29" i="1"/>
  <c r="B30" i="1"/>
  <c r="B31" i="1"/>
  <c r="S22" i="5"/>
  <c r="R22" i="5"/>
  <c r="Q22" i="5"/>
  <c r="F7" i="1"/>
  <c r="K7" i="1"/>
  <c r="L7" i="1"/>
  <c r="Q12" i="5"/>
  <c r="Q13" i="5"/>
  <c r="R12" i="4"/>
  <c r="AB24" i="6"/>
  <c r="N24" i="6"/>
  <c r="AA24" i="6"/>
  <c r="R12" i="5"/>
  <c r="R13" i="5"/>
  <c r="P12" i="5"/>
  <c r="O24" i="6"/>
  <c r="M7" i="1"/>
  <c r="C8" i="1"/>
  <c r="J7" i="1"/>
  <c r="P12" i="4"/>
  <c r="P22" i="4" a="1"/>
  <c r="G7" i="2"/>
  <c r="H7" i="2"/>
  <c r="L7" i="2"/>
  <c r="H7" i="1"/>
  <c r="E7" i="3"/>
  <c r="S12" i="4"/>
  <c r="Y24" i="6"/>
  <c r="Z24" i="6"/>
  <c r="N7" i="1"/>
  <c r="D8" i="1"/>
  <c r="C8" i="2"/>
  <c r="G7" i="3"/>
  <c r="F7" i="3"/>
  <c r="H7" i="3"/>
  <c r="R22" i="4"/>
  <c r="Q22" i="4"/>
  <c r="S22" i="4"/>
  <c r="P22" i="4"/>
  <c r="E8" i="1"/>
  <c r="Q24" i="6"/>
  <c r="AC24" i="6"/>
  <c r="J7" i="2"/>
  <c r="D8" i="2"/>
  <c r="P13" i="5"/>
  <c r="P24" i="6"/>
  <c r="R24" i="6"/>
  <c r="T24" i="6"/>
  <c r="U24" i="6"/>
  <c r="E8" i="2"/>
  <c r="I7" i="3"/>
  <c r="C8" i="3"/>
  <c r="AG24" i="6"/>
  <c r="AL24" i="6"/>
  <c r="K25" i="6"/>
  <c r="AO24" i="6"/>
  <c r="AE24" i="6"/>
  <c r="AJ24" i="6"/>
  <c r="I25" i="6"/>
  <c r="AR24" i="6"/>
  <c r="K8" i="1"/>
  <c r="L8" i="1"/>
  <c r="F8" i="1"/>
  <c r="J8" i="1"/>
  <c r="Q23" i="5"/>
  <c r="S23" i="5"/>
  <c r="R23" i="5"/>
  <c r="V24" i="6"/>
  <c r="W24" i="6"/>
  <c r="Q32" i="4" a="1"/>
  <c r="L7" i="3"/>
  <c r="N8" i="1"/>
  <c r="D9" i="1"/>
  <c r="AQ24" i="6"/>
  <c r="M8" i="1"/>
  <c r="C9" i="1"/>
  <c r="H8" i="2"/>
  <c r="L8" i="2"/>
  <c r="G8" i="2"/>
  <c r="K8" i="2"/>
  <c r="F8" i="2"/>
  <c r="AF24" i="6"/>
  <c r="AK24" i="6"/>
  <c r="J25" i="6"/>
  <c r="AH24" i="6"/>
  <c r="AM24" i="6"/>
  <c r="L25" i="6"/>
  <c r="AS24" i="6"/>
  <c r="AT24" i="6"/>
  <c r="AP24" i="6"/>
  <c r="P23" i="5"/>
  <c r="J7" i="3"/>
  <c r="D8" i="3"/>
  <c r="R32" i="4"/>
  <c r="Q32" i="4"/>
  <c r="H8" i="1"/>
  <c r="BB24" i="6"/>
  <c r="BG24" i="6"/>
  <c r="C25" i="6"/>
  <c r="BD24" i="6"/>
  <c r="BI24" i="6"/>
  <c r="E25" i="6"/>
  <c r="BA24" i="6"/>
  <c r="BF24" i="6"/>
  <c r="B25" i="6"/>
  <c r="BC24" i="6"/>
  <c r="BH24" i="6"/>
  <c r="D25" i="6"/>
  <c r="Q33" i="5"/>
  <c r="I8" i="2"/>
  <c r="C9" i="2"/>
  <c r="E8" i="3"/>
  <c r="J8" i="2"/>
  <c r="D9" i="2"/>
  <c r="E9" i="1"/>
  <c r="E9" i="2"/>
  <c r="J9" i="1"/>
  <c r="G25" i="6"/>
  <c r="K9" i="1"/>
  <c r="L9" i="1"/>
  <c r="F9" i="1"/>
  <c r="H9" i="1"/>
  <c r="H8" i="3"/>
  <c r="G8" i="3"/>
  <c r="F8" i="3"/>
  <c r="R33" i="5"/>
  <c r="H25" i="6"/>
  <c r="L8" i="3"/>
  <c r="J8" i="3"/>
  <c r="D9" i="3"/>
  <c r="M9" i="1"/>
  <c r="C10" i="1"/>
  <c r="N9" i="1"/>
  <c r="D10" i="1"/>
  <c r="G9" i="2"/>
  <c r="K9" i="2"/>
  <c r="H9" i="2"/>
  <c r="L9" i="2"/>
  <c r="F9" i="2"/>
  <c r="K8" i="3"/>
  <c r="Y25" i="6"/>
  <c r="Z25" i="6"/>
  <c r="N25" i="6"/>
  <c r="AA25" i="6"/>
  <c r="AC25" i="6"/>
  <c r="AB25" i="6"/>
  <c r="O25" i="6"/>
  <c r="E10" i="1"/>
  <c r="J9" i="2"/>
  <c r="D10" i="2"/>
  <c r="I9" i="2"/>
  <c r="C10" i="2"/>
  <c r="V25" i="6"/>
  <c r="W25" i="6"/>
  <c r="Q25" i="6"/>
  <c r="T25" i="6"/>
  <c r="U25" i="6"/>
  <c r="P25" i="6"/>
  <c r="R25" i="6"/>
  <c r="I8" i="3"/>
  <c r="C9" i="3"/>
  <c r="AH25" i="6"/>
  <c r="AM25" i="6"/>
  <c r="L26" i="6"/>
  <c r="AF25" i="6"/>
  <c r="AK25" i="6"/>
  <c r="J26" i="6"/>
  <c r="AS25" i="6"/>
  <c r="AP25" i="6"/>
  <c r="AO25" i="6"/>
  <c r="AQ25" i="6"/>
  <c r="AE25" i="6"/>
  <c r="AJ25" i="6"/>
  <c r="I26" i="6"/>
  <c r="AG25" i="6"/>
  <c r="AL25" i="6"/>
  <c r="K26" i="6"/>
  <c r="AR25" i="6"/>
  <c r="AT25" i="6"/>
  <c r="E10" i="2"/>
  <c r="K10" i="1"/>
  <c r="L10" i="1"/>
  <c r="F10" i="1"/>
  <c r="J10" i="1"/>
  <c r="E9" i="3"/>
  <c r="N10" i="1"/>
  <c r="D11" i="1"/>
  <c r="H10" i="2"/>
  <c r="L10" i="2"/>
  <c r="G10" i="2"/>
  <c r="K10" i="2"/>
  <c r="F10" i="2"/>
  <c r="BA25" i="6"/>
  <c r="BF25" i="6"/>
  <c r="B26" i="6"/>
  <c r="BC25" i="6"/>
  <c r="BH25" i="6"/>
  <c r="D26" i="6"/>
  <c r="G9" i="3"/>
  <c r="H9" i="3"/>
  <c r="F9" i="3"/>
  <c r="BB25" i="6"/>
  <c r="BG25" i="6"/>
  <c r="C26" i="6"/>
  <c r="BD25" i="6"/>
  <c r="BI25" i="6"/>
  <c r="E26" i="6"/>
  <c r="H10" i="1"/>
  <c r="M10" i="1"/>
  <c r="C11" i="1"/>
  <c r="E11" i="1"/>
  <c r="G26" i="6"/>
  <c r="L9" i="3"/>
  <c r="J9" i="3"/>
  <c r="D10" i="3"/>
  <c r="K9" i="3"/>
  <c r="I9" i="3"/>
  <c r="C10" i="3"/>
  <c r="I10" i="2"/>
  <c r="C11" i="2"/>
  <c r="H26" i="6"/>
  <c r="J10" i="2"/>
  <c r="D11" i="2"/>
  <c r="N26" i="6"/>
  <c r="AB26" i="6"/>
  <c r="Y26" i="6"/>
  <c r="O26" i="6"/>
  <c r="AC26" i="6"/>
  <c r="H11" i="1"/>
  <c r="L11" i="1"/>
  <c r="K11" i="1"/>
  <c r="F11" i="1"/>
  <c r="J11" i="1"/>
  <c r="E11" i="2"/>
  <c r="E10" i="3"/>
  <c r="P26" i="6"/>
  <c r="G10" i="3"/>
  <c r="H10" i="3"/>
  <c r="F10" i="3"/>
  <c r="AA26" i="6"/>
  <c r="M11" i="1"/>
  <c r="C12" i="1"/>
  <c r="V26" i="6"/>
  <c r="Q26" i="6"/>
  <c r="T26" i="6"/>
  <c r="G11" i="2"/>
  <c r="K11" i="2"/>
  <c r="H11" i="2"/>
  <c r="L11" i="2"/>
  <c r="F11" i="2"/>
  <c r="N11" i="1"/>
  <c r="D12" i="1"/>
  <c r="Z26" i="6"/>
  <c r="K10" i="3"/>
  <c r="I11" i="2"/>
  <c r="C12" i="2"/>
  <c r="L10" i="3"/>
  <c r="J10" i="3"/>
  <c r="D11" i="3"/>
  <c r="E12" i="1"/>
  <c r="J11" i="2"/>
  <c r="D12" i="2"/>
  <c r="R26" i="6"/>
  <c r="U26" i="6"/>
  <c r="AG26" i="6"/>
  <c r="AL26" i="6"/>
  <c r="K27" i="6"/>
  <c r="AR26" i="6"/>
  <c r="AE26" i="6"/>
  <c r="AJ26" i="6"/>
  <c r="I27" i="6"/>
  <c r="AO26" i="6"/>
  <c r="L12" i="1"/>
  <c r="N12" i="1"/>
  <c r="D13" i="1"/>
  <c r="K12" i="1"/>
  <c r="M12" i="1"/>
  <c r="C13" i="1"/>
  <c r="F12" i="1"/>
  <c r="J12" i="1"/>
  <c r="I10" i="3"/>
  <c r="C11" i="3"/>
  <c r="E11" i="3"/>
  <c r="W26" i="6"/>
  <c r="H12" i="1"/>
  <c r="E12" i="2"/>
  <c r="G11" i="3"/>
  <c r="K11" i="3"/>
  <c r="H11" i="3"/>
  <c r="F11" i="3"/>
  <c r="G12" i="2"/>
  <c r="K12" i="2"/>
  <c r="H12" i="2"/>
  <c r="L12" i="2"/>
  <c r="F12" i="2"/>
  <c r="AQ26" i="6"/>
  <c r="AF26" i="6"/>
  <c r="AK26" i="6"/>
  <c r="J27" i="6"/>
  <c r="AH26" i="6"/>
  <c r="AM26" i="6"/>
  <c r="L27" i="6"/>
  <c r="AP26" i="6"/>
  <c r="AS26" i="6"/>
  <c r="AT26" i="6"/>
  <c r="I11" i="3"/>
  <c r="C12" i="3"/>
  <c r="E13" i="1"/>
  <c r="BD26" i="6"/>
  <c r="BI26" i="6"/>
  <c r="E27" i="6"/>
  <c r="BB26" i="6"/>
  <c r="BG26" i="6"/>
  <c r="C27" i="6"/>
  <c r="I12" i="2"/>
  <c r="C13" i="2"/>
  <c r="J11" i="3"/>
  <c r="D12" i="3"/>
  <c r="L11" i="3"/>
  <c r="K13" i="1"/>
  <c r="M13" i="1"/>
  <c r="C14" i="1"/>
  <c r="L13" i="1"/>
  <c r="N13" i="1"/>
  <c r="D14" i="1"/>
  <c r="F13" i="1"/>
  <c r="H13" i="1"/>
  <c r="BA26" i="6"/>
  <c r="BF26" i="6"/>
  <c r="B27" i="6"/>
  <c r="BC26" i="6"/>
  <c r="BH26" i="6"/>
  <c r="D27" i="6"/>
  <c r="J13" i="1"/>
  <c r="J12" i="2"/>
  <c r="D13" i="2"/>
  <c r="E13" i="2"/>
  <c r="G27" i="6"/>
  <c r="E12" i="3"/>
  <c r="H27" i="6"/>
  <c r="E14" i="1"/>
  <c r="AA27" i="6"/>
  <c r="N27" i="6"/>
  <c r="Y27" i="6"/>
  <c r="AC27" i="6"/>
  <c r="O27" i="6"/>
  <c r="K14" i="1"/>
  <c r="M14" i="1"/>
  <c r="C15" i="1"/>
  <c r="L14" i="1"/>
  <c r="N14" i="1"/>
  <c r="D15" i="1"/>
  <c r="F14" i="1"/>
  <c r="H14" i="1"/>
  <c r="G12" i="3"/>
  <c r="H12" i="3"/>
  <c r="F12" i="3"/>
  <c r="G13" i="2"/>
  <c r="K13" i="2"/>
  <c r="H13" i="2"/>
  <c r="L13" i="2"/>
  <c r="F13" i="2"/>
  <c r="J13" i="2"/>
  <c r="D14" i="2"/>
  <c r="K12" i="3"/>
  <c r="I12" i="3"/>
  <c r="C13" i="3"/>
  <c r="Q27" i="6"/>
  <c r="T27" i="6"/>
  <c r="P27" i="6"/>
  <c r="R27" i="6"/>
  <c r="I13" i="2"/>
  <c r="C14" i="2"/>
  <c r="J14" i="1"/>
  <c r="E15" i="1"/>
  <c r="AB27" i="6"/>
  <c r="L12" i="3"/>
  <c r="Z27" i="6"/>
  <c r="U27" i="6"/>
  <c r="V27" i="6"/>
  <c r="W27" i="6"/>
  <c r="E14" i="2"/>
  <c r="J12" i="3"/>
  <c r="D13" i="3"/>
  <c r="L15" i="1"/>
  <c r="N15" i="1"/>
  <c r="D16" i="1"/>
  <c r="K15" i="1"/>
  <c r="M15" i="1"/>
  <c r="C16" i="1"/>
  <c r="F15" i="1"/>
  <c r="H15" i="1"/>
  <c r="F14" i="2"/>
  <c r="G14" i="2"/>
  <c r="K14" i="2"/>
  <c r="H14" i="2"/>
  <c r="L14" i="2"/>
  <c r="AP27" i="6"/>
  <c r="AF27" i="6"/>
  <c r="AK27" i="6"/>
  <c r="J28" i="6"/>
  <c r="AH27" i="6"/>
  <c r="AM27" i="6"/>
  <c r="L28" i="6"/>
  <c r="AS27" i="6"/>
  <c r="E13" i="3"/>
  <c r="J15" i="1"/>
  <c r="AR27" i="6"/>
  <c r="AT27" i="6"/>
  <c r="AE27" i="6"/>
  <c r="AJ27" i="6"/>
  <c r="I28" i="6"/>
  <c r="AG27" i="6"/>
  <c r="AL27" i="6"/>
  <c r="K28" i="6"/>
  <c r="AO27" i="6"/>
  <c r="AQ27" i="6"/>
  <c r="E16" i="1"/>
  <c r="H13" i="3"/>
  <c r="G13" i="3"/>
  <c r="F13" i="3"/>
  <c r="J16" i="1"/>
  <c r="BD27" i="6"/>
  <c r="BI27" i="6"/>
  <c r="E28" i="6"/>
  <c r="BB27" i="6"/>
  <c r="BG27" i="6"/>
  <c r="C28" i="6"/>
  <c r="J14" i="2"/>
  <c r="D15" i="2"/>
  <c r="I14" i="2"/>
  <c r="C15" i="2"/>
  <c r="BA27" i="6"/>
  <c r="BF27" i="6"/>
  <c r="B28" i="6"/>
  <c r="BC27" i="6"/>
  <c r="BH27" i="6"/>
  <c r="D28" i="6"/>
  <c r="K16" i="1"/>
  <c r="M16" i="1"/>
  <c r="C17" i="1"/>
  <c r="L16" i="1"/>
  <c r="N16" i="1"/>
  <c r="D17" i="1"/>
  <c r="F16" i="1"/>
  <c r="H16" i="1"/>
  <c r="G28" i="6"/>
  <c r="E17" i="1"/>
  <c r="H28" i="6"/>
  <c r="K13" i="3"/>
  <c r="I13" i="3"/>
  <c r="C14" i="3"/>
  <c r="E15" i="2"/>
  <c r="L13" i="3"/>
  <c r="J13" i="3"/>
  <c r="D14" i="3"/>
  <c r="E14" i="3"/>
  <c r="L17" i="1"/>
  <c r="N17" i="1"/>
  <c r="D18" i="1"/>
  <c r="K17" i="1"/>
  <c r="M17" i="1"/>
  <c r="C18" i="1"/>
  <c r="F17" i="1"/>
  <c r="J17" i="1"/>
  <c r="G15" i="2"/>
  <c r="K15" i="2"/>
  <c r="H15" i="2"/>
  <c r="L15" i="2"/>
  <c r="F15" i="2"/>
  <c r="N28" i="6"/>
  <c r="O28" i="6"/>
  <c r="AC28" i="6"/>
  <c r="Y28" i="6"/>
  <c r="AA28" i="6"/>
  <c r="J15" i="2"/>
  <c r="D16" i="2"/>
  <c r="I15" i="2"/>
  <c r="C16" i="2"/>
  <c r="H17" i="1"/>
  <c r="E18" i="1"/>
  <c r="V28" i="6"/>
  <c r="Q28" i="6"/>
  <c r="T28" i="6"/>
  <c r="AB28" i="6"/>
  <c r="P28" i="6"/>
  <c r="Z28" i="6"/>
  <c r="H14" i="3"/>
  <c r="G14" i="3"/>
  <c r="F14" i="3"/>
  <c r="K18" i="1"/>
  <c r="M18" i="1"/>
  <c r="C19" i="1"/>
  <c r="L18" i="1"/>
  <c r="N18" i="1"/>
  <c r="D19" i="1"/>
  <c r="F18" i="1"/>
  <c r="H18" i="1"/>
  <c r="K14" i="3"/>
  <c r="I14" i="3"/>
  <c r="C15" i="3"/>
  <c r="E16" i="2"/>
  <c r="R28" i="6"/>
  <c r="U28" i="6"/>
  <c r="J18" i="1"/>
  <c r="L14" i="3"/>
  <c r="J14" i="3"/>
  <c r="D15" i="3"/>
  <c r="AO28" i="6"/>
  <c r="AR28" i="6"/>
  <c r="AE28" i="6"/>
  <c r="AJ28" i="6"/>
  <c r="I29" i="6"/>
  <c r="AG28" i="6"/>
  <c r="AL28" i="6"/>
  <c r="K29" i="6"/>
  <c r="H16" i="2"/>
  <c r="L16" i="2"/>
  <c r="G16" i="2"/>
  <c r="K16" i="2"/>
  <c r="F16" i="2"/>
  <c r="E19" i="1"/>
  <c r="E15" i="3"/>
  <c r="W28" i="6"/>
  <c r="H19" i="1"/>
  <c r="L19" i="1"/>
  <c r="N19" i="1"/>
  <c r="D20" i="1"/>
  <c r="K19" i="1"/>
  <c r="M19" i="1"/>
  <c r="C20" i="1"/>
  <c r="F19" i="1"/>
  <c r="J19" i="1"/>
  <c r="I16" i="2"/>
  <c r="C17" i="2"/>
  <c r="AF28" i="6"/>
  <c r="AK28" i="6"/>
  <c r="J29" i="6"/>
  <c r="AS28" i="6"/>
  <c r="AP28" i="6"/>
  <c r="AH28" i="6"/>
  <c r="AM28" i="6"/>
  <c r="L29" i="6"/>
  <c r="J16" i="2"/>
  <c r="D17" i="2"/>
  <c r="AT28" i="6"/>
  <c r="G15" i="3"/>
  <c r="H15" i="3"/>
  <c r="F15" i="3"/>
  <c r="AQ28" i="6"/>
  <c r="K15" i="3"/>
  <c r="BB28" i="6"/>
  <c r="BG28" i="6"/>
  <c r="C29" i="6"/>
  <c r="BD28" i="6"/>
  <c r="BI28" i="6"/>
  <c r="E29" i="6"/>
  <c r="BA28" i="6"/>
  <c r="BF28" i="6"/>
  <c r="B29" i="6"/>
  <c r="BC28" i="6"/>
  <c r="BH28" i="6"/>
  <c r="D29" i="6"/>
  <c r="E20" i="1"/>
  <c r="E17" i="2"/>
  <c r="L15" i="3"/>
  <c r="L20" i="1"/>
  <c r="N20" i="1"/>
  <c r="D21" i="1"/>
  <c r="K20" i="1"/>
  <c r="M20" i="1"/>
  <c r="C21" i="1"/>
  <c r="F20" i="1"/>
  <c r="H20" i="1"/>
  <c r="J20" i="1"/>
  <c r="G17" i="2"/>
  <c r="K17" i="2"/>
  <c r="H17" i="2"/>
  <c r="L17" i="2"/>
  <c r="F17" i="2"/>
  <c r="H29" i="6"/>
  <c r="J15" i="3"/>
  <c r="D16" i="3"/>
  <c r="G29" i="6"/>
  <c r="I15" i="3"/>
  <c r="C16" i="3"/>
  <c r="N29" i="6"/>
  <c r="Y29" i="6"/>
  <c r="Z29" i="6"/>
  <c r="AB29" i="6"/>
  <c r="O29" i="6"/>
  <c r="J17" i="2"/>
  <c r="D18" i="2"/>
  <c r="E16" i="3"/>
  <c r="I17" i="2"/>
  <c r="C18" i="2"/>
  <c r="E21" i="1"/>
  <c r="Q29" i="6"/>
  <c r="T29" i="6"/>
  <c r="L21" i="1"/>
  <c r="N21" i="1"/>
  <c r="D22" i="1"/>
  <c r="K21" i="1"/>
  <c r="M21" i="1"/>
  <c r="C22" i="1"/>
  <c r="F21" i="1"/>
  <c r="J21" i="1"/>
  <c r="H21" i="1"/>
  <c r="P29" i="6"/>
  <c r="G16" i="3"/>
  <c r="H16" i="3"/>
  <c r="F16" i="3"/>
  <c r="E18" i="2"/>
  <c r="AC29" i="6"/>
  <c r="AA29" i="6"/>
  <c r="E22" i="1"/>
  <c r="K16" i="3"/>
  <c r="I16" i="3"/>
  <c r="C17" i="3"/>
  <c r="R29" i="6"/>
  <c r="U29" i="6"/>
  <c r="V29" i="6"/>
  <c r="W29" i="6"/>
  <c r="L16" i="3"/>
  <c r="J16" i="3"/>
  <c r="D17" i="3"/>
  <c r="H18" i="2"/>
  <c r="L18" i="2"/>
  <c r="G18" i="2"/>
  <c r="K18" i="2"/>
  <c r="F18" i="2"/>
  <c r="AO29" i="6"/>
  <c r="AE29" i="6"/>
  <c r="AJ29" i="6"/>
  <c r="I30" i="6"/>
  <c r="AG29" i="6"/>
  <c r="AL29" i="6"/>
  <c r="K30" i="6"/>
  <c r="AR29" i="6"/>
  <c r="AT29" i="6"/>
  <c r="AS29" i="6"/>
  <c r="AP29" i="6"/>
  <c r="AH29" i="6"/>
  <c r="AM29" i="6"/>
  <c r="L30" i="6"/>
  <c r="AF29" i="6"/>
  <c r="AK29" i="6"/>
  <c r="J30" i="6"/>
  <c r="I18" i="2"/>
  <c r="C19" i="2"/>
  <c r="J18" i="2"/>
  <c r="D19" i="2"/>
  <c r="E17" i="3"/>
  <c r="K22" i="1"/>
  <c r="M22" i="1"/>
  <c r="C23" i="1"/>
  <c r="L22" i="1"/>
  <c r="N22" i="1"/>
  <c r="D23" i="1"/>
  <c r="F22" i="1"/>
  <c r="J22" i="1"/>
  <c r="E23" i="1"/>
  <c r="H17" i="3"/>
  <c r="G17" i="3"/>
  <c r="F17" i="3"/>
  <c r="H22" i="1"/>
  <c r="BD29" i="6"/>
  <c r="BI29" i="6"/>
  <c r="E30" i="6"/>
  <c r="BB29" i="6"/>
  <c r="BG29" i="6"/>
  <c r="C30" i="6"/>
  <c r="E19" i="2"/>
  <c r="AQ29" i="6"/>
  <c r="H30" i="6"/>
  <c r="G19" i="2"/>
  <c r="K19" i="2"/>
  <c r="H19" i="2"/>
  <c r="L19" i="2"/>
  <c r="F19" i="2"/>
  <c r="I17" i="3"/>
  <c r="C18" i="3"/>
  <c r="K17" i="3"/>
  <c r="L23" i="1"/>
  <c r="N23" i="1"/>
  <c r="D24" i="1"/>
  <c r="F23" i="1"/>
  <c r="J23" i="1"/>
  <c r="K23" i="1"/>
  <c r="M23" i="1"/>
  <c r="C24" i="1"/>
  <c r="BC29" i="6"/>
  <c r="BH29" i="6"/>
  <c r="D30" i="6"/>
  <c r="BA29" i="6"/>
  <c r="BF29" i="6"/>
  <c r="B30" i="6"/>
  <c r="J17" i="3"/>
  <c r="D18" i="3"/>
  <c r="L17" i="3"/>
  <c r="E24" i="1"/>
  <c r="E18" i="3"/>
  <c r="I19" i="2"/>
  <c r="C20" i="2"/>
  <c r="H23" i="1"/>
  <c r="G30" i="6"/>
  <c r="J19" i="2"/>
  <c r="D20" i="2"/>
  <c r="K24" i="1"/>
  <c r="M24" i="1"/>
  <c r="C25" i="1"/>
  <c r="L24" i="1"/>
  <c r="N24" i="1"/>
  <c r="D25" i="1"/>
  <c r="F24" i="1"/>
  <c r="H24" i="1"/>
  <c r="G18" i="3"/>
  <c r="H18" i="3"/>
  <c r="F18" i="3"/>
  <c r="E20" i="2"/>
  <c r="O30" i="6"/>
  <c r="Y30" i="6"/>
  <c r="Z30" i="6"/>
  <c r="N30" i="6"/>
  <c r="AA30" i="6"/>
  <c r="AB30" i="6"/>
  <c r="K18" i="3"/>
  <c r="Q30" i="6"/>
  <c r="T30" i="6"/>
  <c r="V30" i="6"/>
  <c r="E25" i="1"/>
  <c r="G20" i="2"/>
  <c r="K20" i="2"/>
  <c r="H20" i="2"/>
  <c r="L20" i="2"/>
  <c r="F20" i="2"/>
  <c r="AC30" i="6"/>
  <c r="J24" i="1"/>
  <c r="P30" i="6"/>
  <c r="L18" i="3"/>
  <c r="J18" i="3"/>
  <c r="D19" i="3"/>
  <c r="H25" i="1"/>
  <c r="E19" i="3"/>
  <c r="I20" i="2"/>
  <c r="C21" i="2"/>
  <c r="W30" i="6"/>
  <c r="R30" i="6"/>
  <c r="U30" i="6"/>
  <c r="L25" i="1"/>
  <c r="N25" i="1"/>
  <c r="D26" i="1"/>
  <c r="K25" i="1"/>
  <c r="M25" i="1"/>
  <c r="C26" i="1"/>
  <c r="F25" i="1"/>
  <c r="J25" i="1"/>
  <c r="J20" i="2"/>
  <c r="D21" i="2"/>
  <c r="I18" i="3"/>
  <c r="C19" i="3"/>
  <c r="AO30" i="6"/>
  <c r="AG30" i="6"/>
  <c r="AL30" i="6"/>
  <c r="K31" i="6"/>
  <c r="AR30" i="6"/>
  <c r="AT30" i="6"/>
  <c r="AE30" i="6"/>
  <c r="AJ30" i="6"/>
  <c r="I31" i="6"/>
  <c r="E21" i="2"/>
  <c r="E26" i="1"/>
  <c r="G19" i="3"/>
  <c r="K19" i="3"/>
  <c r="H19" i="3"/>
  <c r="F19" i="3"/>
  <c r="AF30" i="6"/>
  <c r="AK30" i="6"/>
  <c r="J31" i="6"/>
  <c r="AH30" i="6"/>
  <c r="AM30" i="6"/>
  <c r="L31" i="6"/>
  <c r="AS30" i="6"/>
  <c r="AP30" i="6"/>
  <c r="I19" i="3"/>
  <c r="C20" i="3"/>
  <c r="BB30" i="6"/>
  <c r="BG30" i="6"/>
  <c r="C31" i="6"/>
  <c r="BD30" i="6"/>
  <c r="BI30" i="6"/>
  <c r="E31" i="6"/>
  <c r="J19" i="3"/>
  <c r="D20" i="3"/>
  <c r="L19" i="3"/>
  <c r="G21" i="2"/>
  <c r="K21" i="2"/>
  <c r="H21" i="2"/>
  <c r="L21" i="2"/>
  <c r="F21" i="2"/>
  <c r="L26" i="1"/>
  <c r="N26" i="1"/>
  <c r="D27" i="1"/>
  <c r="K26" i="1"/>
  <c r="M26" i="1"/>
  <c r="C27" i="1"/>
  <c r="F26" i="1"/>
  <c r="H26" i="1"/>
  <c r="AQ30" i="6"/>
  <c r="E20" i="3"/>
  <c r="J21" i="2"/>
  <c r="D22" i="2"/>
  <c r="I21" i="2"/>
  <c r="C22" i="2"/>
  <c r="J26" i="1"/>
  <c r="E27" i="1"/>
  <c r="H31" i="6"/>
  <c r="BA30" i="6"/>
  <c r="BF30" i="6"/>
  <c r="B31" i="6"/>
  <c r="BC30" i="6"/>
  <c r="BH30" i="6"/>
  <c r="D31" i="6"/>
  <c r="G31" i="6"/>
  <c r="J27" i="1"/>
  <c r="G20" i="3"/>
  <c r="H20" i="3"/>
  <c r="F20" i="3"/>
  <c r="E22" i="2"/>
  <c r="K27" i="1"/>
  <c r="M27" i="1"/>
  <c r="C28" i="1"/>
  <c r="F27" i="1"/>
  <c r="L27" i="1"/>
  <c r="N27" i="1"/>
  <c r="D28" i="1"/>
  <c r="H27" i="1"/>
  <c r="K20" i="3"/>
  <c r="I20" i="3"/>
  <c r="C21" i="3"/>
  <c r="AB31" i="6"/>
  <c r="AA31" i="6"/>
  <c r="N31" i="6"/>
  <c r="O31" i="6"/>
  <c r="AC31" i="6"/>
  <c r="Y31" i="6"/>
  <c r="Z31" i="6"/>
  <c r="E28" i="1"/>
  <c r="G22" i="2"/>
  <c r="K22" i="2"/>
  <c r="H22" i="2"/>
  <c r="L22" i="2"/>
  <c r="F22" i="2"/>
  <c r="L20" i="3"/>
  <c r="I22" i="2"/>
  <c r="C23" i="2"/>
  <c r="J28" i="1"/>
  <c r="Q31" i="6"/>
  <c r="J20" i="3"/>
  <c r="D21" i="3"/>
  <c r="J22" i="2"/>
  <c r="D23" i="2"/>
  <c r="K28" i="1"/>
  <c r="M28" i="1"/>
  <c r="C29" i="1"/>
  <c r="L28" i="1"/>
  <c r="N28" i="1"/>
  <c r="D29" i="1"/>
  <c r="F28" i="1"/>
  <c r="H28" i="1"/>
  <c r="T31" i="6"/>
  <c r="P31" i="6"/>
  <c r="R31" i="6"/>
  <c r="U31" i="6"/>
  <c r="V31" i="6"/>
  <c r="W31" i="6"/>
  <c r="E23" i="2"/>
  <c r="E29" i="1"/>
  <c r="E21" i="3"/>
  <c r="H21" i="3"/>
  <c r="G21" i="3"/>
  <c r="F21" i="3"/>
  <c r="G23" i="2"/>
  <c r="K23" i="2"/>
  <c r="H23" i="2"/>
  <c r="L23" i="2"/>
  <c r="F23" i="2"/>
  <c r="L29" i="1"/>
  <c r="N29" i="1"/>
  <c r="D30" i="1"/>
  <c r="K29" i="1"/>
  <c r="M29" i="1"/>
  <c r="C30" i="1"/>
  <c r="F29" i="1"/>
  <c r="J29" i="1"/>
  <c r="AP31" i="6"/>
  <c r="AS31" i="6"/>
  <c r="AF31" i="6"/>
  <c r="AK31" i="6"/>
  <c r="J32" i="6"/>
  <c r="AH31" i="6"/>
  <c r="AM31" i="6"/>
  <c r="L32" i="6"/>
  <c r="AR31" i="6"/>
  <c r="AT31" i="6"/>
  <c r="AE31" i="6"/>
  <c r="AJ31" i="6"/>
  <c r="I32" i="6"/>
  <c r="AO31" i="6"/>
  <c r="AG31" i="6"/>
  <c r="AL31" i="6"/>
  <c r="K32" i="6"/>
  <c r="J23" i="2"/>
  <c r="D24" i="2"/>
  <c r="L21" i="3"/>
  <c r="BD31" i="6"/>
  <c r="BI31" i="6"/>
  <c r="E32" i="6"/>
  <c r="BB31" i="6"/>
  <c r="BG31" i="6"/>
  <c r="C32" i="6"/>
  <c r="K21" i="3"/>
  <c r="I21" i="3"/>
  <c r="C22" i="3"/>
  <c r="AQ31" i="6"/>
  <c r="I23" i="2"/>
  <c r="C24" i="2"/>
  <c r="E30" i="1"/>
  <c r="H29" i="1"/>
  <c r="BC31" i="6"/>
  <c r="BH31" i="6"/>
  <c r="D32" i="6"/>
  <c r="BA31" i="6"/>
  <c r="BF31" i="6"/>
  <c r="B32" i="6"/>
  <c r="E24" i="2"/>
  <c r="H32" i="6"/>
  <c r="L30" i="1"/>
  <c r="N30" i="1"/>
  <c r="D31" i="1"/>
  <c r="K30" i="1"/>
  <c r="M30" i="1"/>
  <c r="C31" i="1"/>
  <c r="F30" i="1"/>
  <c r="H30" i="1"/>
  <c r="J21" i="3"/>
  <c r="D22" i="3"/>
  <c r="H24" i="2"/>
  <c r="L24" i="2"/>
  <c r="F24" i="2"/>
  <c r="G24" i="2"/>
  <c r="K24" i="2"/>
  <c r="J30" i="1"/>
  <c r="G32" i="6"/>
  <c r="E31" i="1"/>
  <c r="E22" i="3"/>
  <c r="K31" i="1"/>
  <c r="F31" i="1"/>
  <c r="F33" i="1"/>
  <c r="L31" i="1"/>
  <c r="I24" i="2"/>
  <c r="C25" i="2"/>
  <c r="Y32" i="6"/>
  <c r="AB32" i="6"/>
  <c r="O32" i="6"/>
  <c r="N32" i="6"/>
  <c r="AA32" i="6"/>
  <c r="G22" i="3"/>
  <c r="H22" i="3"/>
  <c r="F22" i="3"/>
  <c r="J24" i="2"/>
  <c r="D25" i="2"/>
  <c r="L33" i="1"/>
  <c r="L34" i="1"/>
  <c r="N31" i="1"/>
  <c r="L22" i="3"/>
  <c r="P32" i="6"/>
  <c r="Z32" i="6"/>
  <c r="E25" i="2"/>
  <c r="I22" i="3"/>
  <c r="C23" i="3"/>
  <c r="K22" i="3"/>
  <c r="V32" i="6"/>
  <c r="Q32" i="6"/>
  <c r="T32" i="6"/>
  <c r="K33" i="1"/>
  <c r="K34" i="1"/>
  <c r="M31" i="1"/>
  <c r="J31" i="1"/>
  <c r="AC32" i="6"/>
  <c r="H31" i="1"/>
  <c r="G25" i="2"/>
  <c r="K25" i="2"/>
  <c r="H25" i="2"/>
  <c r="L25" i="2"/>
  <c r="F25" i="2"/>
  <c r="R32" i="6"/>
  <c r="U32" i="6"/>
  <c r="J22" i="3"/>
  <c r="D23" i="3"/>
  <c r="AG32" i="6"/>
  <c r="AL32" i="6"/>
  <c r="K33" i="6"/>
  <c r="AO32" i="6"/>
  <c r="AE32" i="6"/>
  <c r="AJ32" i="6"/>
  <c r="I33" i="6"/>
  <c r="AR32" i="6"/>
  <c r="W32" i="6"/>
  <c r="E23" i="3"/>
  <c r="J25" i="2"/>
  <c r="D26" i="2"/>
  <c r="I25" i="2"/>
  <c r="C26" i="2"/>
  <c r="E26" i="2"/>
  <c r="AF32" i="6"/>
  <c r="AK32" i="6"/>
  <c r="J33" i="6"/>
  <c r="AH32" i="6"/>
  <c r="AM32" i="6"/>
  <c r="L33" i="6"/>
  <c r="AS32" i="6"/>
  <c r="AP32" i="6"/>
  <c r="AT32" i="6"/>
  <c r="H23" i="3"/>
  <c r="G23" i="3"/>
  <c r="F23" i="3"/>
  <c r="AQ32" i="6"/>
  <c r="BA32" i="6"/>
  <c r="BF32" i="6"/>
  <c r="B33" i="6"/>
  <c r="BC32" i="6"/>
  <c r="BH32" i="6"/>
  <c r="D33" i="6"/>
  <c r="BB32" i="6"/>
  <c r="BG32" i="6"/>
  <c r="C33" i="6"/>
  <c r="BD32" i="6"/>
  <c r="BI32" i="6"/>
  <c r="E33" i="6"/>
  <c r="K23" i="3"/>
  <c r="I23" i="3"/>
  <c r="C24" i="3"/>
  <c r="L23" i="3"/>
  <c r="H26" i="2"/>
  <c r="L26" i="2"/>
  <c r="G26" i="2"/>
  <c r="K26" i="2"/>
  <c r="F26" i="2"/>
  <c r="I26" i="2"/>
  <c r="C27" i="2"/>
  <c r="H33" i="6"/>
  <c r="J26" i="2"/>
  <c r="D27" i="2"/>
  <c r="J23" i="3"/>
  <c r="D24" i="3"/>
  <c r="G33" i="6"/>
  <c r="E24" i="3"/>
  <c r="AA33" i="6"/>
  <c r="N33" i="6"/>
  <c r="Y33" i="6"/>
  <c r="Z33" i="6"/>
  <c r="AB33" i="6"/>
  <c r="AC33" i="6"/>
  <c r="O33" i="6"/>
  <c r="E27" i="2"/>
  <c r="G27" i="2"/>
  <c r="K27" i="2"/>
  <c r="H27" i="2"/>
  <c r="L27" i="2"/>
  <c r="F27" i="2"/>
  <c r="Q33" i="6"/>
  <c r="T33" i="6"/>
  <c r="P33" i="6"/>
  <c r="G24" i="3"/>
  <c r="H24" i="3"/>
  <c r="F24" i="3"/>
  <c r="K24" i="3"/>
  <c r="I24" i="3"/>
  <c r="C25" i="3"/>
  <c r="R33" i="6"/>
  <c r="U33" i="6"/>
  <c r="J27" i="2"/>
  <c r="D28" i="2"/>
  <c r="L24" i="3"/>
  <c r="J24" i="3"/>
  <c r="D25" i="3"/>
  <c r="V33" i="6"/>
  <c r="I27" i="2"/>
  <c r="C28" i="2"/>
  <c r="AR33" i="6"/>
  <c r="AE33" i="6"/>
  <c r="AJ33" i="6"/>
  <c r="I34" i="6"/>
  <c r="AO33" i="6"/>
  <c r="AG33" i="6"/>
  <c r="AL33" i="6"/>
  <c r="K34" i="6"/>
  <c r="E28" i="2"/>
  <c r="E25" i="3"/>
  <c r="W33" i="6"/>
  <c r="H25" i="3"/>
  <c r="G25" i="3"/>
  <c r="F25" i="3"/>
  <c r="G28" i="2"/>
  <c r="K28" i="2"/>
  <c r="H28" i="2"/>
  <c r="L28" i="2"/>
  <c r="F28" i="2"/>
  <c r="AQ33" i="6"/>
  <c r="AP33" i="6"/>
  <c r="AS33" i="6"/>
  <c r="AT33" i="6"/>
  <c r="AH33" i="6"/>
  <c r="AM33" i="6"/>
  <c r="L34" i="6"/>
  <c r="AF33" i="6"/>
  <c r="AK33" i="6"/>
  <c r="J34" i="6"/>
  <c r="BB33" i="6"/>
  <c r="BG33" i="6"/>
  <c r="C34" i="6"/>
  <c r="BD33" i="6"/>
  <c r="BI33" i="6"/>
  <c r="E34" i="6"/>
  <c r="BC33" i="6"/>
  <c r="BH33" i="6"/>
  <c r="D34" i="6"/>
  <c r="BA33" i="6"/>
  <c r="BF33" i="6"/>
  <c r="B34" i="6"/>
  <c r="K25" i="3"/>
  <c r="I25" i="3"/>
  <c r="C26" i="3"/>
  <c r="J28" i="2"/>
  <c r="D29" i="2"/>
  <c r="I28" i="2"/>
  <c r="C29" i="2"/>
  <c r="L25" i="3"/>
  <c r="G34" i="6"/>
  <c r="J25" i="3"/>
  <c r="D26" i="3"/>
  <c r="E29" i="2"/>
  <c r="H34" i="6"/>
  <c r="E26" i="3"/>
  <c r="G29" i="2"/>
  <c r="K29" i="2"/>
  <c r="H29" i="2"/>
  <c r="L29" i="2"/>
  <c r="F29" i="2"/>
  <c r="N34" i="6"/>
  <c r="Y34" i="6"/>
  <c r="Z34" i="6"/>
  <c r="AA34" i="6"/>
  <c r="O34" i="6"/>
  <c r="Q34" i="6"/>
  <c r="P34" i="6"/>
  <c r="R34" i="6"/>
  <c r="T34" i="6"/>
  <c r="U34" i="6"/>
  <c r="J29" i="2"/>
  <c r="D30" i="2"/>
  <c r="I29" i="2"/>
  <c r="C30" i="2"/>
  <c r="AB34" i="6"/>
  <c r="AC34" i="6"/>
  <c r="H26" i="3"/>
  <c r="G26" i="3"/>
  <c r="F26" i="3"/>
  <c r="K26" i="3"/>
  <c r="AG34" i="6"/>
  <c r="AL34" i="6"/>
  <c r="K35" i="6"/>
  <c r="AR34" i="6"/>
  <c r="AO34" i="6"/>
  <c r="AE34" i="6"/>
  <c r="AJ34" i="6"/>
  <c r="I35" i="6"/>
  <c r="L26" i="3"/>
  <c r="E30" i="2"/>
  <c r="V34" i="6"/>
  <c r="W34" i="6"/>
  <c r="AF34" i="6"/>
  <c r="AK34" i="6"/>
  <c r="J35" i="6"/>
  <c r="AH34" i="6"/>
  <c r="AM34" i="6"/>
  <c r="L35" i="6"/>
  <c r="AS34" i="6"/>
  <c r="AT34" i="6"/>
  <c r="AP34" i="6"/>
  <c r="H30" i="2"/>
  <c r="L30" i="2"/>
  <c r="G30" i="2"/>
  <c r="K30" i="2"/>
  <c r="F30" i="2"/>
  <c r="AQ34" i="6"/>
  <c r="I26" i="3"/>
  <c r="C27" i="3"/>
  <c r="J26" i="3"/>
  <c r="D27" i="3"/>
  <c r="BB34" i="6"/>
  <c r="BG34" i="6"/>
  <c r="C35" i="6"/>
  <c r="BD34" i="6"/>
  <c r="BI34" i="6"/>
  <c r="E35" i="6"/>
  <c r="BA34" i="6"/>
  <c r="BF34" i="6"/>
  <c r="B35" i="6"/>
  <c r="BC34" i="6"/>
  <c r="BH34" i="6"/>
  <c r="D35" i="6"/>
  <c r="J30" i="2"/>
  <c r="D31" i="2"/>
  <c r="E27" i="3"/>
  <c r="I30" i="2"/>
  <c r="C31" i="2"/>
  <c r="G35" i="6"/>
  <c r="E31" i="2"/>
  <c r="H27" i="3"/>
  <c r="G27" i="3"/>
  <c r="F27" i="3"/>
  <c r="H35" i="6"/>
  <c r="G31" i="2"/>
  <c r="K31" i="2"/>
  <c r="I31" i="2"/>
  <c r="H31" i="2"/>
  <c r="L31" i="2"/>
  <c r="J31" i="2"/>
  <c r="F31" i="2"/>
  <c r="F33" i="2"/>
  <c r="K27" i="3"/>
  <c r="N35" i="6"/>
  <c r="Y35" i="6"/>
  <c r="Z35" i="6"/>
  <c r="AA35" i="6"/>
  <c r="O35" i="6"/>
  <c r="L27" i="3"/>
  <c r="Q35" i="6"/>
  <c r="V35" i="6"/>
  <c r="T35" i="6"/>
  <c r="P35" i="6"/>
  <c r="AC35" i="6"/>
  <c r="J27" i="3"/>
  <c r="D28" i="3"/>
  <c r="AB35" i="6"/>
  <c r="I27" i="3"/>
  <c r="C28" i="3"/>
  <c r="E28" i="3"/>
  <c r="U35" i="6"/>
  <c r="R35" i="6"/>
  <c r="W35" i="6"/>
  <c r="AP35" i="6"/>
  <c r="AS35" i="6"/>
  <c r="AF35" i="6"/>
  <c r="AK35" i="6"/>
  <c r="J36" i="6"/>
  <c r="AH35" i="6"/>
  <c r="AM35" i="6"/>
  <c r="L36" i="6"/>
  <c r="AR35" i="6"/>
  <c r="AE35" i="6"/>
  <c r="AJ35" i="6"/>
  <c r="I36" i="6"/>
  <c r="AO35" i="6"/>
  <c r="AQ35" i="6"/>
  <c r="AG35" i="6"/>
  <c r="AL35" i="6"/>
  <c r="K36" i="6"/>
  <c r="G28" i="3"/>
  <c r="H28" i="3"/>
  <c r="F28" i="3"/>
  <c r="BC35" i="6"/>
  <c r="BH35" i="6"/>
  <c r="D36" i="6"/>
  <c r="BA35" i="6"/>
  <c r="BF35" i="6"/>
  <c r="B36" i="6"/>
  <c r="L28" i="3"/>
  <c r="J28" i="3"/>
  <c r="D29" i="3"/>
  <c r="K28" i="3"/>
  <c r="I28" i="3"/>
  <c r="C29" i="3"/>
  <c r="AT35" i="6"/>
  <c r="E29" i="3"/>
  <c r="G36" i="6"/>
  <c r="BD35" i="6"/>
  <c r="BI35" i="6"/>
  <c r="E36" i="6"/>
  <c r="BB35" i="6"/>
  <c r="BG35" i="6"/>
  <c r="C36" i="6"/>
  <c r="H36" i="6"/>
  <c r="H29" i="3"/>
  <c r="G29" i="3"/>
  <c r="F29" i="3"/>
  <c r="AB36" i="6"/>
  <c r="Y36" i="6"/>
  <c r="Z36" i="6"/>
  <c r="N36" i="6"/>
  <c r="O36" i="6"/>
  <c r="AA36" i="6"/>
  <c r="AC36" i="6"/>
  <c r="L29" i="3"/>
  <c r="J29" i="3"/>
  <c r="D30" i="3"/>
  <c r="V36" i="6"/>
  <c r="Q36" i="6"/>
  <c r="T36" i="6"/>
  <c r="P36" i="6"/>
  <c r="K29" i="3"/>
  <c r="I29" i="3"/>
  <c r="C30" i="3"/>
  <c r="E30" i="3"/>
  <c r="R36" i="6"/>
  <c r="U36" i="6"/>
  <c r="AG36" i="6"/>
  <c r="AL36" i="6"/>
  <c r="AO36" i="6"/>
  <c r="AE36" i="6"/>
  <c r="AJ36" i="6"/>
  <c r="AR36" i="6"/>
  <c r="W36" i="6"/>
  <c r="H30" i="3"/>
  <c r="G30" i="3"/>
  <c r="F30" i="3"/>
  <c r="K30" i="3"/>
  <c r="I30" i="3"/>
  <c r="C31" i="3"/>
  <c r="L30" i="3"/>
  <c r="AH36" i="6"/>
  <c r="AM36" i="6"/>
  <c r="AS36" i="6"/>
  <c r="AT36" i="6"/>
  <c r="AP36" i="6"/>
  <c r="AQ36" i="6"/>
  <c r="AF36" i="6"/>
  <c r="AK36" i="6"/>
  <c r="BA36" i="6"/>
  <c r="BF36" i="6"/>
  <c r="BC36" i="6"/>
  <c r="BH36" i="6"/>
  <c r="BB36" i="6"/>
  <c r="BG36" i="6"/>
  <c r="BD36" i="6"/>
  <c r="BI36" i="6"/>
  <c r="J30" i="3"/>
  <c r="D31" i="3"/>
  <c r="E31" i="3"/>
  <c r="G31" i="3"/>
  <c r="H31" i="3"/>
  <c r="F31" i="3"/>
  <c r="F33" i="3"/>
  <c r="L31" i="3"/>
  <c r="J31" i="3"/>
  <c r="K31" i="3"/>
  <c r="I31" i="3"/>
</calcChain>
</file>

<file path=xl/comments1.xml><?xml version="1.0" encoding="utf-8"?>
<comments xmlns="http://schemas.openxmlformats.org/spreadsheetml/2006/main">
  <authors>
    <author>Ian Durbach</author>
  </authors>
  <commentList>
    <comment ref="K6" authorId="0" shapeId="0">
      <text>
        <r>
          <rPr>
            <b/>
            <sz val="9"/>
            <color indexed="81"/>
            <rFont val="Calibri"/>
            <family val="2"/>
          </rPr>
          <t>Ian Durbach:</t>
        </r>
        <r>
          <rPr>
            <sz val="9"/>
            <color indexed="81"/>
            <rFont val="Calibri"/>
            <family val="2"/>
          </rPr>
          <t xml:space="preserve">
Calculated analytically:
L = (ax+b -y)^2
dL/db=2(ax+b-y)</t>
        </r>
      </text>
    </comment>
    <comment ref="L6" authorId="0" shapeId="0">
      <text>
        <r>
          <rPr>
            <b/>
            <sz val="9"/>
            <color indexed="81"/>
            <rFont val="Calibri"/>
            <family val="2"/>
          </rPr>
          <t>Ian Durbach:</t>
        </r>
        <r>
          <rPr>
            <sz val="9"/>
            <color indexed="81"/>
            <rFont val="Calibri"/>
            <family val="2"/>
          </rPr>
          <t xml:space="preserve">
Calculated analytically:
L = (ax+b -y)^2
dL/da=2x(ax+b-y)</t>
        </r>
      </text>
    </comment>
  </commentList>
</comments>
</file>

<file path=xl/comments2.xml><?xml version="1.0" encoding="utf-8"?>
<comments xmlns="http://schemas.openxmlformats.org/spreadsheetml/2006/main">
  <authors>
    <author>Ian Durbach</author>
  </authors>
  <commentList>
    <comment ref="G6" authorId="0" shapeId="0">
      <text>
        <r>
          <rPr>
            <b/>
            <sz val="9"/>
            <color rgb="FF000000"/>
            <rFont val="Calibri"/>
            <family val="2"/>
          </rPr>
          <t>Ian Durbach:</t>
        </r>
        <r>
          <rPr>
            <sz val="9"/>
            <color rgb="FF000000"/>
            <rFont val="Calibri"/>
            <family val="2"/>
          </rPr>
          <t xml:space="preserve">
</t>
        </r>
        <r>
          <rPr>
            <sz val="9"/>
            <color rgb="FF000000"/>
            <rFont val="Calibri"/>
            <family val="2"/>
          </rPr>
          <t xml:space="preserve">Calculated analytically:
</t>
        </r>
        <r>
          <rPr>
            <sz val="9"/>
            <color rgb="FF000000"/>
            <rFont val="Calibri"/>
            <family val="2"/>
          </rPr>
          <t xml:space="preserve">L = (ax+b -y)^2
</t>
        </r>
        <r>
          <rPr>
            <sz val="9"/>
            <color rgb="FF000000"/>
            <rFont val="Calibri"/>
            <family val="2"/>
          </rPr>
          <t>dL/db=2(ax+b-y)</t>
        </r>
      </text>
    </comment>
    <comment ref="H6" authorId="0" shapeId="0">
      <text>
        <r>
          <rPr>
            <b/>
            <sz val="9"/>
            <color rgb="FF000000"/>
            <rFont val="Calibri"/>
            <family val="2"/>
          </rPr>
          <t>Ian Durbach:</t>
        </r>
        <r>
          <rPr>
            <sz val="9"/>
            <color rgb="FF000000"/>
            <rFont val="Calibri"/>
            <family val="2"/>
          </rPr>
          <t xml:space="preserve">
</t>
        </r>
        <r>
          <rPr>
            <sz val="9"/>
            <color rgb="FF000000"/>
            <rFont val="Calibri"/>
            <family val="2"/>
          </rPr>
          <t xml:space="preserve">Calculated analytically:
</t>
        </r>
        <r>
          <rPr>
            <sz val="9"/>
            <color rgb="FF000000"/>
            <rFont val="Calibri"/>
            <family val="2"/>
          </rPr>
          <t xml:space="preserve">L = (ax+b -y)^2
</t>
        </r>
        <r>
          <rPr>
            <sz val="9"/>
            <color rgb="FF000000"/>
            <rFont val="Calibri"/>
            <family val="2"/>
          </rPr>
          <t>dL/da=2x(ax+b-y)</t>
        </r>
      </text>
    </comment>
  </commentList>
</comments>
</file>

<file path=xl/comments3.xml><?xml version="1.0" encoding="utf-8"?>
<comments xmlns="http://schemas.openxmlformats.org/spreadsheetml/2006/main">
  <authors>
    <author>Ian Durbach</author>
  </authors>
  <commentList>
    <comment ref="G6" authorId="0" shapeId="0">
      <text>
        <r>
          <rPr>
            <b/>
            <sz val="9"/>
            <color indexed="81"/>
            <rFont val="Calibri"/>
            <family val="2"/>
          </rPr>
          <t>Ian Durbach:</t>
        </r>
        <r>
          <rPr>
            <sz val="9"/>
            <color indexed="81"/>
            <rFont val="Calibri"/>
            <family val="2"/>
          </rPr>
          <t xml:space="preserve">
Calculated analytically:
L = (ax+b -y)^2
dL/db=2(ax+b-y)</t>
        </r>
      </text>
    </comment>
    <comment ref="H6" authorId="0" shapeId="0">
      <text>
        <r>
          <rPr>
            <b/>
            <sz val="9"/>
            <color indexed="81"/>
            <rFont val="Calibri"/>
            <family val="2"/>
          </rPr>
          <t>Ian Durbach:</t>
        </r>
        <r>
          <rPr>
            <sz val="9"/>
            <color indexed="81"/>
            <rFont val="Calibri"/>
            <family val="2"/>
          </rPr>
          <t xml:space="preserve">
Calculated analytically:
L = (ax+b -y)^2
dL/da=2x(ax+b-y)</t>
        </r>
      </text>
    </comment>
  </commentList>
</comments>
</file>

<file path=xl/comments4.xml><?xml version="1.0" encoding="utf-8"?>
<comments xmlns="http://schemas.openxmlformats.org/spreadsheetml/2006/main">
  <authors>
    <author>Ian Durbach</author>
  </authors>
  <commentList>
    <comment ref="AO22" authorId="0" shapeId="0">
      <text>
        <r>
          <rPr>
            <b/>
            <sz val="9"/>
            <color indexed="81"/>
            <rFont val="Calibri"/>
            <family val="2"/>
          </rPr>
          <t>Ian Durbach:</t>
        </r>
        <r>
          <rPr>
            <sz val="9"/>
            <color indexed="81"/>
            <rFont val="Calibri"/>
            <family val="2"/>
          </rPr>
          <t xml:space="preserve">
Note because each hidden activation affects BOTH output neurons, we need to work out the contribution from each one</t>
        </r>
      </text>
    </comment>
    <comment ref="AV22" authorId="0" shapeId="0">
      <text>
        <r>
          <rPr>
            <b/>
            <sz val="9"/>
            <color indexed="81"/>
            <rFont val="Calibri"/>
            <family val="2"/>
          </rPr>
          <t>Ian Durbach:</t>
        </r>
        <r>
          <rPr>
            <sz val="9"/>
            <color indexed="81"/>
            <rFont val="Calibri"/>
            <family val="2"/>
          </rPr>
          <t xml:space="preserve">
Note calculated these analytically - just pick out the relevant weight</t>
        </r>
      </text>
    </comment>
    <comment ref="F23" authorId="0" shapeId="0">
      <text>
        <r>
          <rPr>
            <b/>
            <sz val="9"/>
            <color indexed="81"/>
            <rFont val="Calibri"/>
            <family val="2"/>
          </rPr>
          <t>Ian Durbach:</t>
        </r>
        <r>
          <rPr>
            <sz val="9"/>
            <color indexed="81"/>
            <rFont val="Calibri"/>
            <family val="2"/>
          </rPr>
          <t xml:space="preserve">
Would normally estimate these too but won't do this here, works same way</t>
        </r>
      </text>
    </comment>
    <comment ref="T23" authorId="0" shapeId="0">
      <text>
        <r>
          <rPr>
            <b/>
            <sz val="9"/>
            <color indexed="81"/>
            <rFont val="Calibri"/>
            <family val="2"/>
          </rPr>
          <t>Ian Durbach:</t>
        </r>
        <r>
          <rPr>
            <sz val="9"/>
            <color indexed="81"/>
            <rFont val="Calibri"/>
            <family val="2"/>
          </rPr>
          <t xml:space="preserve">
Change o1 by a little bit and compute new error</t>
        </r>
      </text>
    </comment>
    <comment ref="U23" authorId="0" shapeId="0">
      <text>
        <r>
          <rPr>
            <b/>
            <sz val="9"/>
            <color indexed="81"/>
            <rFont val="Calibri"/>
            <family val="2"/>
          </rPr>
          <t>Ian Durbach:</t>
        </r>
        <r>
          <rPr>
            <sz val="9"/>
            <color indexed="81"/>
            <rFont val="Calibri"/>
            <family val="2"/>
          </rPr>
          <t xml:space="preserve">
dE/do1 = change in E with (o1+0.01) / 0.01. Can also work out analytically: 
dE/do1 = 2(o1 - t1)</t>
        </r>
      </text>
    </comment>
    <comment ref="Y23" authorId="0" shapeId="0">
      <text>
        <r>
          <rPr>
            <b/>
            <sz val="9"/>
            <color indexed="81"/>
            <rFont val="Calibri"/>
            <family val="2"/>
          </rPr>
          <t>Ian Durbach:</t>
        </r>
        <r>
          <rPr>
            <sz val="9"/>
            <color indexed="81"/>
            <rFont val="Calibri"/>
            <family val="2"/>
          </rPr>
          <t xml:space="preserve">
Change w5 by a little bit and compute new o1</t>
        </r>
      </text>
    </comment>
    <comment ref="AO23" authorId="0" shapeId="0">
      <text>
        <r>
          <rPr>
            <b/>
            <sz val="9"/>
            <color indexed="81"/>
            <rFont val="Calibri"/>
            <family val="2"/>
          </rPr>
          <t>Ian Durbach:</t>
        </r>
        <r>
          <rPr>
            <sz val="9"/>
            <color indexed="81"/>
            <rFont val="Calibri"/>
            <family val="2"/>
          </rPr>
          <t xml:space="preserve">
dE(o1)/dh1 = dE(o1)/do1 * do1/dh1 = dE/do1 * w5</t>
        </r>
      </text>
    </comment>
    <comment ref="BA23" authorId="0" shapeId="0">
      <text>
        <r>
          <rPr>
            <b/>
            <sz val="9"/>
            <color indexed="81"/>
            <rFont val="Calibri"/>
            <family val="2"/>
          </rPr>
          <t>Ian Durbach:</t>
        </r>
        <r>
          <rPr>
            <sz val="9"/>
            <color indexed="81"/>
            <rFont val="Calibri"/>
            <family val="2"/>
          </rPr>
          <t xml:space="preserve">
dE/dw1 = dE/dh1 * dh1/dw1</t>
        </r>
      </text>
    </comment>
  </commentList>
</comments>
</file>

<file path=xl/sharedStrings.xml><?xml version="1.0" encoding="utf-8"?>
<sst xmlns="http://schemas.openxmlformats.org/spreadsheetml/2006/main" count="247" uniqueCount="144">
  <si>
    <t>x</t>
  </si>
  <si>
    <t>y</t>
  </si>
  <si>
    <t>new a</t>
  </si>
  <si>
    <t>new b</t>
  </si>
  <si>
    <t>b</t>
  </si>
  <si>
    <t>a</t>
  </si>
  <si>
    <t>loss</t>
  </si>
  <si>
    <t>loss(b+0.01)</t>
  </si>
  <si>
    <t>dL/db</t>
  </si>
  <si>
    <t>loss(a+0.01)</t>
  </si>
  <si>
    <t>dL/da</t>
  </si>
  <si>
    <t>true value</t>
  </si>
  <si>
    <t>initial guess</t>
  </si>
  <si>
    <t>predicted y</t>
  </si>
  <si>
    <t>learning rate</t>
  </si>
  <si>
    <t>beta</t>
  </si>
  <si>
    <t>a (slope)</t>
  </si>
  <si>
    <t>b (intercept)</t>
  </si>
  <si>
    <t>RMSE</t>
  </si>
  <si>
    <t>EWMA[(dL/db)^2]</t>
  </si>
  <si>
    <t>EWMA[(dL/da)^2]</t>
  </si>
  <si>
    <t>EWMA[(dL/db)]</t>
  </si>
  <si>
    <t>EWMA[(dL/da)]</t>
  </si>
  <si>
    <t>i1</t>
  </si>
  <si>
    <t>i2</t>
  </si>
  <si>
    <t>inputs</t>
  </si>
  <si>
    <t>h1</t>
  </si>
  <si>
    <t>h2</t>
  </si>
  <si>
    <t>h3</t>
  </si>
  <si>
    <t>h4</t>
  </si>
  <si>
    <t>weights for hidden layer 1</t>
  </si>
  <si>
    <t>(linear) outputs of 1st hidden layer</t>
  </si>
  <si>
    <t>h5</t>
  </si>
  <si>
    <t>h6</t>
  </si>
  <si>
    <t>h7</t>
  </si>
  <si>
    <t>h8</t>
  </si>
  <si>
    <t>weights for hidden layer 2</t>
  </si>
  <si>
    <t>(linear) outputs of 2nd hidden layer</t>
  </si>
  <si>
    <t>o1</t>
  </si>
  <si>
    <t>o2</t>
  </si>
  <si>
    <t>weights for output layer</t>
  </si>
  <si>
    <t>(linear) outputs of output layer</t>
  </si>
  <si>
    <t>adapted from Jeremy Howard &amp; Rachel Thomas' fast.ai course Part 1</t>
  </si>
  <si>
    <t>https://github.com/fastai/courses/tree/master/deeplearning1/excel</t>
  </si>
  <si>
    <t>non-linear (relu) activations</t>
  </si>
  <si>
    <t>non-linear (softmax) activations</t>
  </si>
  <si>
    <t>Adapted from Matt Mazur's tutorial: https://mattmazur.com/2015/03/17/a-step-by-step-backpropagation-example/</t>
  </si>
  <si>
    <t>INPUTS</t>
  </si>
  <si>
    <t>TARGETS</t>
  </si>
  <si>
    <t>LEARNING RATE</t>
  </si>
  <si>
    <t>t1</t>
  </si>
  <si>
    <t>LR</t>
  </si>
  <si>
    <t>t2</t>
  </si>
  <si>
    <t>Weights for hidden layer</t>
  </si>
  <si>
    <t>Outputs of hidden layer</t>
  </si>
  <si>
    <t>Weights for output layer</t>
  </si>
  <si>
    <t>Outputs of output layer</t>
  </si>
  <si>
    <t>Errors</t>
  </si>
  <si>
    <t>dE/do: derivatives of error wrt each output neuron</t>
  </si>
  <si>
    <t>do/dw: derivatives of each output neuron wrt each weight in output layer</t>
  </si>
  <si>
    <t>dE/dw = dE/do * do/dw: derivatives of error wrt weights in output layer</t>
  </si>
  <si>
    <t>Updated weights for output layer in next step</t>
  </si>
  <si>
    <t>dE/dh = dE(o1)/dh + dE(o2)/dh: derivatives of error wrt outputs of hidden layer</t>
  </si>
  <si>
    <t>dh/dw: derivatives of outputs of hidden layer wrt weights in hidden layer</t>
  </si>
  <si>
    <t>dE/dw = dE/dh * dh/dw: derivatives of error wrt weights in the hidden layer</t>
  </si>
  <si>
    <t>Updated weights for hidden layer in next step</t>
  </si>
  <si>
    <t>w1</t>
  </si>
  <si>
    <t>w2</t>
  </si>
  <si>
    <t>w3</t>
  </si>
  <si>
    <t>w4</t>
  </si>
  <si>
    <t>b1</t>
  </si>
  <si>
    <t>w5</t>
  </si>
  <si>
    <t>w6</t>
  </si>
  <si>
    <t>w7</t>
  </si>
  <si>
    <t>w8</t>
  </si>
  <si>
    <t>b2</t>
  </si>
  <si>
    <t>e1^2</t>
  </si>
  <si>
    <t>e2^2</t>
  </si>
  <si>
    <t>E</t>
  </si>
  <si>
    <t>E(o1+0.01)</t>
  </si>
  <si>
    <t>dE/do1</t>
  </si>
  <si>
    <t>E(o2+0.01)</t>
  </si>
  <si>
    <t>dE/do2</t>
  </si>
  <si>
    <t>o1(w5+0.01)</t>
  </si>
  <si>
    <t>do1/ dw5</t>
  </si>
  <si>
    <t>do1/ dw7</t>
  </si>
  <si>
    <t>do2/ dw6</t>
  </si>
  <si>
    <t>do2/ dw8</t>
  </si>
  <si>
    <t>dE/dw5</t>
  </si>
  <si>
    <t>dE/dw6</t>
  </si>
  <si>
    <t>dE/dw7</t>
  </si>
  <si>
    <t>dE/dw8</t>
  </si>
  <si>
    <t>w5*</t>
  </si>
  <si>
    <t>w6*</t>
  </si>
  <si>
    <t>w7*</t>
  </si>
  <si>
    <t>w8*</t>
  </si>
  <si>
    <t>dE(o1)/dh1</t>
  </si>
  <si>
    <t>dE(o2)/dh1</t>
  </si>
  <si>
    <t>dE/dh1</t>
  </si>
  <si>
    <t>dE(o1)/dh2</t>
  </si>
  <si>
    <t>dE(o2)/dh2</t>
  </si>
  <si>
    <t>dE/dh2</t>
  </si>
  <si>
    <t>dh1/dw1</t>
  </si>
  <si>
    <t>dh1/dw3</t>
  </si>
  <si>
    <t>dh2/dw2</t>
  </si>
  <si>
    <t>dh2/dw4</t>
  </si>
  <si>
    <t>dE/dw1</t>
  </si>
  <si>
    <t>dE/dw2</t>
  </si>
  <si>
    <t>dE/dw3</t>
  </si>
  <si>
    <t>dE/dw4</t>
  </si>
  <si>
    <t>w1*</t>
  </si>
  <si>
    <t>w2*</t>
  </si>
  <si>
    <t>w3*</t>
  </si>
  <si>
    <t>w4*</t>
  </si>
  <si>
    <t>Illustration of layers in a NN with linear activation function</t>
  </si>
  <si>
    <t>Illustration of layers in a NN with non-linear (relu) activation function</t>
  </si>
  <si>
    <t>Example of backpropagation calculations for a NN with linear activation functions</t>
  </si>
  <si>
    <t>Illustration of RMSprop optimizer</t>
  </si>
  <si>
    <t>Illustration of momentum optimizer</t>
  </si>
  <si>
    <t>Illustration of stochastic gradient descent (SGD) optimizer</t>
  </si>
  <si>
    <t>Overview of the sheets in this notebook:</t>
  </si>
  <si>
    <t>layers_lin</t>
  </si>
  <si>
    <t>layers_nl</t>
  </si>
  <si>
    <t>sgd</t>
  </si>
  <si>
    <t>rmsprop</t>
  </si>
  <si>
    <t xml:space="preserve">In this sheet we assume that we "know" the weights of a neural network (other sheets show how to estimate these) and that there are linear activation functions (the next sheet relaxes this). </t>
  </si>
  <si>
    <t xml:space="preserve">Shows how a neural network turns inputs into outputs by a series of matrix multiplications. At each layer, the outputs of the previous layer are matrix multiplied with the weights in the current layer. </t>
  </si>
  <si>
    <t>Shows the stochastic gradient descent algorithm for estimating weight parameters in a NN. The algorithm is based on evaluating the gradient of the errors we're making with respect to the weights, and using these gradients to adjust the weights in an appropriate direction.</t>
  </si>
  <si>
    <t>momentum</t>
  </si>
  <si>
    <t>Gradients can vary a lot from batch to batch. The "momentum" algorithm attempts to speed up SGD by replacing the batch gradient with an exponentially weighted moving average of all previous batch gradients, including the current one, when updating the weights.</t>
  </si>
  <si>
    <t>Shows a popular "dynamic learning rate" technique that allows different parameters to have different learning rates. It adapts the learning rate by dividing by "main" learning rate by an exponentially weighted moving average of the squared gradients of previous batches. The idea here is to reduce the learning rate if gradients are changing a lot.</t>
  </si>
  <si>
    <t>Neural networks in a spreadsheet</t>
  </si>
  <si>
    <r>
      <t>Shows the full feedforward neural network architecture. NNs turns inputs into outputs by sequentially applying matrix multiplications</t>
    </r>
    <r>
      <rPr>
        <i/>
        <sz val="12"/>
        <color indexed="8"/>
        <rFont val="Calibri"/>
      </rPr>
      <t xml:space="preserve"> and non-linear transformations</t>
    </r>
    <r>
      <rPr>
        <sz val="12"/>
        <color indexed="8"/>
        <rFont val="Calibri"/>
        <family val="2"/>
      </rPr>
      <t xml:space="preserve">. At each layer, the outputs of the previous layer are matrix multiplied with the weights in the current layer. These weighted sums are then passed through a non-linear activation function which transforms the linear sum into the final outputs for the layer. </t>
    </r>
  </si>
  <si>
    <t>The approach described above is "gradient descent". The "stochastic" part refers to the fact that we evaluating the error on a subset of our data called a "batch" or "mini-batch" and then update the weights after each batch. In these sheets a batch is a single observation (batch size = 1).</t>
  </si>
  <si>
    <t>Workbook goal</t>
  </si>
  <si>
    <t>To explain three core concepts in neural networks: layers, backpropagation, and stochastic gradient descent (and extensions). These are explained for some simple feedforward neural networks on the following spreadsheets. The idea is that using a spreadsheet allows you to see exactly what is going in, with respect to the calculations. But exactly the same principles apply to more complex networks.</t>
  </si>
  <si>
    <t>Layers</t>
  </si>
  <si>
    <t>The sequences of matrix multiplication and non-linear transformations make NNs very flexible in their ability to approximate just about any function we'd be interested in</t>
  </si>
  <si>
    <t>Backpropagation</t>
  </si>
  <si>
    <t>The "passing back" of errors through the network is the key principle that allows weights to be estimated across multiple layers</t>
  </si>
  <si>
    <t>SGD (and extensions)</t>
  </si>
  <si>
    <t>These are the optimization algorithms specifying precisely how the weights are to be updated in an efficient way.</t>
  </si>
  <si>
    <t>avg grad</t>
  </si>
  <si>
    <t>avg grad^2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</si>
</sst>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7" formatCode="0.0000"/>
    <numFmt numFmtId="168" formatCode="0.000"/>
  </numFmts>
  <fonts count="12">
    <font>
      <sz val="12"/>
      <color theme="1"/>
      <name val="Calibri"/>
      <family val="2"/>
      <scheme val="minor"/>
    </font>
    <font>
      <sz val="12"/>
      <color indexed="8"/>
      <name val="Calibri"/>
      <family val="2"/>
    </font>
    <font>
      <sz val="9"/>
      <color indexed="81"/>
      <name val="Calibri"/>
      <family val="2"/>
    </font>
    <font>
      <b/>
      <sz val="9"/>
      <color indexed="81"/>
      <name val="Calibri"/>
      <family val="2"/>
    </font>
    <font>
      <i/>
      <sz val="12"/>
      <color indexed="8"/>
      <name val="Calibri"/>
    </font>
    <font>
      <b/>
      <sz val="12"/>
      <color theme="1"/>
      <name val="Calibri"/>
      <family val="2"/>
      <scheme val="minor"/>
    </font>
    <font>
      <b/>
      <sz val="11"/>
      <color theme="1"/>
      <name val="Calibri"/>
      <family val="2"/>
      <scheme val="minor"/>
    </font>
    <font>
      <sz val="12"/>
      <color rgb="FF000000"/>
      <name val="Calibri"/>
      <family val="2"/>
      <scheme val="minor"/>
    </font>
    <font>
      <b/>
      <sz val="16"/>
      <color theme="1"/>
      <name val="Calibri"/>
      <scheme val="minor"/>
    </font>
    <font>
      <b/>
      <sz val="16"/>
      <color rgb="FF000000"/>
      <name val="Calibri"/>
      <scheme val="minor"/>
    </font>
    <font>
      <b/>
      <sz val="9"/>
      <color rgb="FF000000"/>
      <name val="Calibri"/>
      <family val="2"/>
    </font>
    <font>
      <sz val="9"/>
      <color rgb="FF000000"/>
      <name val="Calibri"/>
      <family val="2"/>
    </font>
  </fonts>
  <fills count="10">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CCFFCC"/>
        <bgColor indexed="64"/>
      </patternFill>
    </fill>
    <fill>
      <patternFill patternType="solid">
        <fgColor theme="9" tint="0.59999389629810485"/>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3">
    <xf numFmtId="0" fontId="0" fillId="0" borderId="0" xfId="0"/>
    <xf numFmtId="0" fontId="6" fillId="0" borderId="0" xfId="0" applyFont="1"/>
    <xf numFmtId="3" fontId="0" fillId="0" borderId="0" xfId="0" applyNumberFormat="1"/>
    <xf numFmtId="4" fontId="0" fillId="0" borderId="0" xfId="0" applyNumberFormat="1"/>
    <xf numFmtId="167" fontId="0" fillId="0" borderId="0" xfId="0" applyNumberFormat="1"/>
    <xf numFmtId="168" fontId="0" fillId="0" borderId="0" xfId="0" applyNumberFormat="1"/>
    <xf numFmtId="0" fontId="0" fillId="2" borderId="0" xfId="0" applyFill="1"/>
    <xf numFmtId="0" fontId="0" fillId="3" borderId="0" xfId="0" applyFill="1"/>
    <xf numFmtId="168" fontId="0" fillId="4" borderId="0" xfId="0" applyNumberFormat="1" applyFill="1"/>
    <xf numFmtId="168" fontId="0" fillId="5" borderId="0" xfId="0" applyNumberFormat="1" applyFill="1"/>
    <xf numFmtId="168" fontId="0" fillId="6" borderId="0" xfId="0" applyNumberFormat="1" applyFill="1"/>
    <xf numFmtId="0" fontId="0" fillId="0" borderId="0" xfId="0" applyFill="1"/>
    <xf numFmtId="0" fontId="0" fillId="7" borderId="0" xfId="0" applyFill="1"/>
    <xf numFmtId="0" fontId="0" fillId="4" borderId="0" xfId="0" applyFill="1" applyAlignment="1">
      <alignment wrapText="1"/>
    </xf>
    <xf numFmtId="0" fontId="0" fillId="8" borderId="0" xfId="0" applyFill="1" applyAlignment="1">
      <alignment wrapText="1"/>
    </xf>
    <xf numFmtId="0" fontId="0" fillId="5" borderId="0" xfId="0" applyFill="1" applyAlignment="1">
      <alignment wrapText="1"/>
    </xf>
    <xf numFmtId="0" fontId="0" fillId="9" borderId="0" xfId="0" applyFill="1" applyAlignment="1">
      <alignment wrapText="1"/>
    </xf>
    <xf numFmtId="0" fontId="0" fillId="0" borderId="0" xfId="0" applyAlignment="1">
      <alignment wrapText="1"/>
    </xf>
    <xf numFmtId="0" fontId="7" fillId="0" borderId="0" xfId="0" applyFont="1" applyAlignment="1">
      <alignment wrapText="1"/>
    </xf>
    <xf numFmtId="0" fontId="0" fillId="4" borderId="0" xfId="0" applyFill="1"/>
    <xf numFmtId="0" fontId="0" fillId="8" borderId="0" xfId="0" applyFill="1"/>
    <xf numFmtId="0" fontId="0" fillId="5" borderId="0" xfId="0" applyFill="1"/>
    <xf numFmtId="0" fontId="0" fillId="9" borderId="0" xfId="0" applyFill="1"/>
    <xf numFmtId="0" fontId="5" fillId="0" borderId="0" xfId="0" applyFont="1"/>
    <xf numFmtId="0" fontId="8" fillId="0" borderId="0" xfId="0" applyFont="1"/>
    <xf numFmtId="0" fontId="8" fillId="0" borderId="0" xfId="0" applyFont="1" applyFill="1"/>
    <xf numFmtId="0" fontId="9" fillId="0" borderId="0" xfId="0" applyFont="1"/>
    <xf numFmtId="0" fontId="0" fillId="0" borderId="0" xfId="0" applyFont="1"/>
    <xf numFmtId="0" fontId="0" fillId="0" borderId="0" xfId="0" applyFont="1" applyAlignment="1">
      <alignment wrapText="1"/>
    </xf>
    <xf numFmtId="0" fontId="0" fillId="0" borderId="1" xfId="0" applyFont="1" applyBorder="1"/>
    <xf numFmtId="0" fontId="0" fillId="0" borderId="2" xfId="0" applyFont="1" applyBorder="1" applyAlignment="1">
      <alignment wrapText="1"/>
    </xf>
    <xf numFmtId="0" fontId="0" fillId="0" borderId="3" xfId="0" applyFont="1" applyBorder="1"/>
    <xf numFmtId="0" fontId="0" fillId="0" borderId="4" xfId="0" applyFont="1" applyBorder="1" applyAlignment="1">
      <alignment wrapText="1"/>
    </xf>
    <xf numFmtId="0" fontId="0" fillId="0" borderId="5" xfId="0" applyFont="1" applyBorder="1"/>
    <xf numFmtId="0" fontId="0" fillId="0" borderId="6" xfId="0" applyFont="1" applyBorder="1" applyAlignment="1">
      <alignment wrapText="1"/>
    </xf>
    <xf numFmtId="0" fontId="5" fillId="0" borderId="3" xfId="0" applyFont="1" applyBorder="1"/>
    <xf numFmtId="0" fontId="0" fillId="0" borderId="7" xfId="0" applyFont="1" applyBorder="1"/>
    <xf numFmtId="0" fontId="0" fillId="0" borderId="8" xfId="0" applyFont="1" applyBorder="1" applyAlignment="1">
      <alignment wrapText="1"/>
    </xf>
    <xf numFmtId="0" fontId="0" fillId="0" borderId="5" xfId="0" applyFont="1" applyFill="1" applyBorder="1"/>
    <xf numFmtId="0" fontId="0" fillId="0" borderId="3" xfId="0" applyFont="1" applyFill="1" applyBorder="1"/>
    <xf numFmtId="0" fontId="0" fillId="0" borderId="4" xfId="0" applyFont="1" applyFill="1" applyBorder="1" applyAlignment="1">
      <alignment wrapText="1"/>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419100</xdr:colOff>
      <xdr:row>2</xdr:row>
      <xdr:rowOff>63500</xdr:rowOff>
    </xdr:from>
    <xdr:to>
      <xdr:col>13</xdr:col>
      <xdr:colOff>152400</xdr:colOff>
      <xdr:row>31</xdr:row>
      <xdr:rowOff>0</xdr:rowOff>
    </xdr:to>
    <xdr:pic>
      <xdr:nvPicPr>
        <xdr:cNvPr id="4110" name="Picture 1" descr="nnet.png">
          <a:extLst>
            <a:ext uri="{FF2B5EF4-FFF2-40B4-BE49-F238E27FC236}">
              <a16:creationId xmlns:a16="http://schemas.microsoft.com/office/drawing/2014/main" id="{EF96346A-EC67-D746-9D52-23AE201941A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533400"/>
          <a:ext cx="5740400" cy="582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419100</xdr:colOff>
      <xdr:row>2</xdr:row>
      <xdr:rowOff>63500</xdr:rowOff>
    </xdr:from>
    <xdr:to>
      <xdr:col>13</xdr:col>
      <xdr:colOff>152400</xdr:colOff>
      <xdr:row>31</xdr:row>
      <xdr:rowOff>0</xdr:rowOff>
    </xdr:to>
    <xdr:pic>
      <xdr:nvPicPr>
        <xdr:cNvPr id="5134" name="Picture 1" descr="nnet.png">
          <a:extLst>
            <a:ext uri="{FF2B5EF4-FFF2-40B4-BE49-F238E27FC236}">
              <a16:creationId xmlns:a16="http://schemas.microsoft.com/office/drawing/2014/main" id="{AD1E4699-6C00-6D40-9F6F-9F7E2B07606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533400"/>
          <a:ext cx="5740400" cy="582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63500</xdr:colOff>
      <xdr:row>1</xdr:row>
      <xdr:rowOff>177800</xdr:rowOff>
    </xdr:from>
    <xdr:to>
      <xdr:col>10</xdr:col>
      <xdr:colOff>241300</xdr:colOff>
      <xdr:row>16</xdr:row>
      <xdr:rowOff>190500</xdr:rowOff>
    </xdr:to>
    <xdr:pic>
      <xdr:nvPicPr>
        <xdr:cNvPr id="6166" name="Picture 1" descr="backprop-example.png">
          <a:extLst>
            <a:ext uri="{FF2B5EF4-FFF2-40B4-BE49-F238E27FC236}">
              <a16:creationId xmlns:a16="http://schemas.microsoft.com/office/drawing/2014/main" id="{D367D639-1C8F-E340-8A19-591A11E1192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444500"/>
          <a:ext cx="3835400" cy="3060700"/>
        </a:xfrm>
        <a:prstGeom prst="rect">
          <a:avLst/>
        </a:prstGeom>
        <a:noFill/>
        <a:ln w="9525">
          <a:solidFill>
            <a:srgbClr val="4F81BD"/>
          </a:solidFill>
          <a:miter lim="800000"/>
          <a:headEnd/>
          <a:tailEnd/>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A2" sqref="A2"/>
    </sheetView>
  </sheetViews>
  <sheetFormatPr baseColWidth="10" defaultRowHeight="16"/>
  <cols>
    <col min="1" max="1" width="19.1640625" style="27" customWidth="1"/>
    <col min="2" max="2" width="110" style="27" customWidth="1"/>
    <col min="3" max="16384" width="10.83203125" style="27"/>
  </cols>
  <sheetData>
    <row r="1" spans="1:2" ht="21">
      <c r="A1" s="24" t="s">
        <v>131</v>
      </c>
    </row>
    <row r="2" spans="1:2" ht="17" thickBot="1"/>
    <row r="3" spans="1:2" ht="65" thickBot="1">
      <c r="A3" s="36" t="s">
        <v>134</v>
      </c>
      <c r="B3" s="37" t="s">
        <v>135</v>
      </c>
    </row>
    <row r="4" spans="1:2" ht="17" thickBot="1"/>
    <row r="5" spans="1:2" ht="32">
      <c r="A5" s="29" t="s">
        <v>136</v>
      </c>
      <c r="B5" s="30" t="s">
        <v>137</v>
      </c>
    </row>
    <row r="6" spans="1:2">
      <c r="A6" s="38" t="s">
        <v>138</v>
      </c>
      <c r="B6" s="34" t="s">
        <v>139</v>
      </c>
    </row>
    <row r="7" spans="1:2" ht="17" thickBot="1">
      <c r="A7" s="39" t="s">
        <v>140</v>
      </c>
      <c r="B7" s="40" t="s">
        <v>141</v>
      </c>
    </row>
    <row r="9" spans="1:2" ht="17" thickBot="1">
      <c r="A9" s="23" t="s">
        <v>120</v>
      </c>
      <c r="B9" s="28"/>
    </row>
    <row r="10" spans="1:2" ht="32">
      <c r="A10" s="29" t="s">
        <v>121</v>
      </c>
      <c r="B10" s="30" t="s">
        <v>126</v>
      </c>
    </row>
    <row r="11" spans="1:2" ht="33" thickBot="1">
      <c r="A11" s="31"/>
      <c r="B11" s="32" t="s">
        <v>125</v>
      </c>
    </row>
    <row r="12" spans="1:2" ht="65" thickBot="1">
      <c r="A12" s="33" t="s">
        <v>122</v>
      </c>
      <c r="B12" s="34" t="s">
        <v>132</v>
      </c>
    </row>
    <row r="13" spans="1:2" ht="48">
      <c r="A13" s="29" t="s">
        <v>123</v>
      </c>
      <c r="B13" s="30" t="s">
        <v>127</v>
      </c>
    </row>
    <row r="14" spans="1:2" ht="49" thickBot="1">
      <c r="A14" s="35"/>
      <c r="B14" s="32" t="s">
        <v>133</v>
      </c>
    </row>
    <row r="15" spans="1:2" ht="32" customHeight="1" thickBot="1">
      <c r="A15" s="29" t="s">
        <v>128</v>
      </c>
      <c r="B15" s="30" t="s">
        <v>129</v>
      </c>
    </row>
    <row r="16" spans="1:2" ht="49" thickBot="1">
      <c r="A16" s="36" t="s">
        <v>124</v>
      </c>
      <c r="B16" s="37" t="s">
        <v>130</v>
      </c>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
  <sheetViews>
    <sheetView workbookViewId="0">
      <selection activeCell="M9" sqref="M9"/>
    </sheetView>
  </sheetViews>
  <sheetFormatPr baseColWidth="10" defaultRowHeight="16"/>
  <cols>
    <col min="1" max="12" width="5.6640625" customWidth="1"/>
    <col min="14" max="14" width="3.5" customWidth="1"/>
    <col min="15" max="15" width="3.33203125" bestFit="1" customWidth="1"/>
    <col min="16" max="19" width="9" customWidth="1"/>
    <col min="20" max="20" width="2.83203125" customWidth="1"/>
  </cols>
  <sheetData>
    <row r="1" spans="1:21" ht="21">
      <c r="A1" s="24" t="s">
        <v>114</v>
      </c>
    </row>
    <row r="2" spans="1:21">
      <c r="A2" s="6"/>
      <c r="B2" s="6"/>
      <c r="C2" s="6"/>
      <c r="D2" s="6"/>
      <c r="E2" s="6"/>
      <c r="F2" s="6"/>
      <c r="G2" s="6"/>
      <c r="H2" s="6"/>
      <c r="I2" s="6"/>
      <c r="J2" s="6"/>
      <c r="K2" s="6"/>
      <c r="L2" s="6"/>
      <c r="M2" s="6"/>
    </row>
    <row r="3" spans="1:21">
      <c r="A3" s="6"/>
      <c r="B3" s="6"/>
      <c r="C3" s="6"/>
      <c r="D3" s="6"/>
      <c r="E3" s="6"/>
      <c r="F3" s="6"/>
      <c r="G3" s="6"/>
      <c r="H3" s="6"/>
      <c r="I3" s="6"/>
      <c r="J3" s="6"/>
      <c r="K3" s="6"/>
      <c r="L3" s="6"/>
      <c r="M3" s="6"/>
      <c r="P3" t="s">
        <v>23</v>
      </c>
      <c r="Q3" t="s">
        <v>24</v>
      </c>
    </row>
    <row r="4" spans="1:21">
      <c r="A4" s="6"/>
      <c r="B4" s="6"/>
      <c r="C4" s="6"/>
      <c r="D4" s="6"/>
      <c r="E4" s="6"/>
      <c r="F4" s="6"/>
      <c r="G4" s="6"/>
      <c r="H4" s="6"/>
      <c r="I4" s="6"/>
      <c r="J4" s="6"/>
      <c r="K4" s="6"/>
      <c r="L4" s="6"/>
      <c r="M4" s="6"/>
      <c r="P4" s="7">
        <v>2</v>
      </c>
      <c r="Q4" s="7">
        <v>3</v>
      </c>
      <c r="U4" t="s">
        <v>25</v>
      </c>
    </row>
    <row r="5" spans="1:21">
      <c r="A5" s="6"/>
      <c r="B5" s="6"/>
      <c r="C5" s="6"/>
      <c r="D5" s="6"/>
      <c r="E5" s="6"/>
      <c r="F5" s="6"/>
      <c r="G5" s="6"/>
      <c r="H5" s="6"/>
      <c r="I5" s="6"/>
      <c r="J5" s="6"/>
      <c r="K5" s="6"/>
      <c r="L5" s="6"/>
      <c r="M5" s="6"/>
    </row>
    <row r="6" spans="1:21">
      <c r="A6" s="6"/>
      <c r="B6" s="6"/>
      <c r="C6" s="6"/>
      <c r="D6" s="6"/>
      <c r="E6" s="6"/>
      <c r="F6" s="6"/>
      <c r="G6" s="6"/>
      <c r="H6" s="6"/>
      <c r="I6" s="6"/>
      <c r="J6" s="6"/>
      <c r="K6" s="6"/>
      <c r="L6" s="6"/>
      <c r="M6" s="6"/>
    </row>
    <row r="7" spans="1:21">
      <c r="A7" s="6"/>
      <c r="B7" s="6"/>
      <c r="C7" s="6"/>
      <c r="D7" s="6"/>
      <c r="E7" s="6"/>
      <c r="F7" s="6"/>
      <c r="G7" s="6"/>
      <c r="H7" s="6"/>
      <c r="I7" s="6"/>
      <c r="J7" s="6"/>
      <c r="K7" s="6"/>
      <c r="L7" s="6"/>
      <c r="M7" s="6"/>
      <c r="P7" t="s">
        <v>26</v>
      </c>
      <c r="Q7" t="s">
        <v>27</v>
      </c>
      <c r="R7" t="s">
        <v>28</v>
      </c>
      <c r="S7" t="s">
        <v>29</v>
      </c>
    </row>
    <row r="8" spans="1:21">
      <c r="A8" s="6"/>
      <c r="B8" s="6"/>
      <c r="C8" s="6"/>
      <c r="D8" s="6"/>
      <c r="E8" s="6"/>
      <c r="F8" s="6"/>
      <c r="G8" s="6"/>
      <c r="H8" s="6"/>
      <c r="I8" s="6"/>
      <c r="J8" s="6"/>
      <c r="K8" s="6"/>
      <c r="L8" s="6"/>
      <c r="M8" s="6"/>
      <c r="O8" t="s">
        <v>23</v>
      </c>
      <c r="P8" s="8">
        <v>-1.1068948099654325</v>
      </c>
      <c r="Q8" s="8">
        <v>1.2659219414913467</v>
      </c>
      <c r="R8" s="8">
        <v>0.31292313469835692</v>
      </c>
      <c r="S8" s="8">
        <v>-0.27730619356835684</v>
      </c>
      <c r="U8" t="s">
        <v>30</v>
      </c>
    </row>
    <row r="9" spans="1:21">
      <c r="A9" s="6"/>
      <c r="B9" s="6"/>
      <c r="C9" s="6"/>
      <c r="D9" s="6"/>
      <c r="E9" s="6"/>
      <c r="F9" s="6"/>
      <c r="G9" s="6"/>
      <c r="H9" s="6"/>
      <c r="I9" s="6"/>
      <c r="J9" s="6"/>
      <c r="K9" s="6"/>
      <c r="L9" s="6"/>
      <c r="M9" s="6"/>
      <c r="O9" t="s">
        <v>24</v>
      </c>
      <c r="P9" s="8">
        <v>1.5637081384929412</v>
      </c>
      <c r="Q9" s="8">
        <v>1.6642473224936107</v>
      </c>
      <c r="R9" s="8">
        <v>-1.2702907510376718</v>
      </c>
      <c r="S9" s="8">
        <v>-1.3487909499521831</v>
      </c>
    </row>
    <row r="10" spans="1:21">
      <c r="A10" s="6"/>
      <c r="B10" s="6"/>
      <c r="C10" s="6"/>
      <c r="D10" s="6"/>
      <c r="E10" s="6"/>
      <c r="F10" s="6"/>
      <c r="G10" s="6"/>
      <c r="H10" s="6"/>
      <c r="I10" s="6"/>
      <c r="J10" s="6"/>
      <c r="K10" s="6"/>
      <c r="L10" s="6"/>
      <c r="M10" s="6"/>
      <c r="P10" s="5"/>
      <c r="Q10" s="5"/>
      <c r="R10" s="5"/>
      <c r="S10" s="5"/>
    </row>
    <row r="11" spans="1:21">
      <c r="A11" s="6"/>
      <c r="B11" s="6"/>
      <c r="C11" s="6"/>
      <c r="D11" s="6"/>
      <c r="E11" s="6"/>
      <c r="F11" s="6"/>
      <c r="G11" s="6"/>
      <c r="H11" s="6"/>
      <c r="I11" s="6"/>
      <c r="J11" s="6"/>
      <c r="K11" s="6"/>
      <c r="L11" s="6"/>
      <c r="M11" s="6"/>
      <c r="P11" s="5" t="s">
        <v>26</v>
      </c>
      <c r="Q11" s="5" t="s">
        <v>27</v>
      </c>
      <c r="R11" s="5" t="s">
        <v>28</v>
      </c>
      <c r="S11" s="5" t="s">
        <v>29</v>
      </c>
    </row>
    <row r="12" spans="1:21">
      <c r="A12" s="6"/>
      <c r="B12" s="6"/>
      <c r="C12" s="6"/>
      <c r="D12" s="6"/>
      <c r="E12" s="6"/>
      <c r="F12" s="6"/>
      <c r="G12" s="6"/>
      <c r="H12" s="6"/>
      <c r="I12" s="6"/>
      <c r="J12" s="6"/>
      <c r="K12" s="6"/>
      <c r="L12" s="6"/>
      <c r="M12" s="6"/>
      <c r="P12" s="9">
        <f t="array" ref="P12:S12">MMULT(P4:Q4,P8:S9)</f>
        <v>2.4773347955479581</v>
      </c>
      <c r="Q12" s="9">
        <v>7.5245858504635255</v>
      </c>
      <c r="R12" s="9">
        <v>-3.1850259837163013</v>
      </c>
      <c r="S12" s="9">
        <v>-4.6009852369932629</v>
      </c>
      <c r="U12" t="s">
        <v>31</v>
      </c>
    </row>
    <row r="13" spans="1:21">
      <c r="A13" s="6"/>
      <c r="B13" s="6"/>
      <c r="C13" s="6"/>
      <c r="D13" s="6"/>
      <c r="E13" s="6"/>
      <c r="F13" s="6"/>
      <c r="G13" s="6"/>
      <c r="H13" s="6"/>
      <c r="I13" s="6"/>
      <c r="J13" s="6"/>
      <c r="K13" s="6"/>
      <c r="L13" s="6"/>
      <c r="M13" s="6"/>
      <c r="P13" s="5"/>
      <c r="Q13" s="5"/>
      <c r="R13" s="5"/>
      <c r="S13" s="5"/>
    </row>
    <row r="14" spans="1:21">
      <c r="A14" s="6"/>
      <c r="B14" s="6"/>
      <c r="C14" s="6"/>
      <c r="D14" s="6"/>
      <c r="E14" s="6"/>
      <c r="F14" s="6"/>
      <c r="G14" s="6"/>
      <c r="H14" s="6"/>
      <c r="I14" s="6"/>
      <c r="J14" s="6"/>
      <c r="K14" s="6"/>
      <c r="L14" s="6"/>
      <c r="M14" s="6"/>
      <c r="P14" s="5"/>
      <c r="Q14" s="5"/>
      <c r="R14" s="5"/>
      <c r="S14" s="5"/>
    </row>
    <row r="15" spans="1:21">
      <c r="A15" s="6"/>
      <c r="B15" s="6"/>
      <c r="C15" s="6"/>
      <c r="D15" s="6"/>
      <c r="E15" s="6"/>
      <c r="F15" s="6"/>
      <c r="G15" s="6"/>
      <c r="H15" s="6"/>
      <c r="I15" s="6"/>
      <c r="J15" s="6"/>
      <c r="K15" s="6"/>
      <c r="L15" s="6"/>
      <c r="M15" s="6"/>
      <c r="P15" s="5" t="s">
        <v>32</v>
      </c>
      <c r="Q15" s="5" t="s">
        <v>33</v>
      </c>
      <c r="R15" s="5" t="s">
        <v>34</v>
      </c>
      <c r="S15" s="5" t="s">
        <v>35</v>
      </c>
    </row>
    <row r="16" spans="1:21">
      <c r="A16" s="6"/>
      <c r="B16" s="6"/>
      <c r="C16" s="6"/>
      <c r="D16" s="6"/>
      <c r="E16" s="6"/>
      <c r="F16" s="6"/>
      <c r="G16" s="6"/>
      <c r="H16" s="6"/>
      <c r="I16" s="6"/>
      <c r="J16" s="6"/>
      <c r="K16" s="6"/>
      <c r="L16" s="6"/>
      <c r="M16" s="6"/>
      <c r="O16" t="s">
        <v>26</v>
      </c>
      <c r="P16" s="8">
        <v>0.43445704798211898</v>
      </c>
      <c r="Q16" s="8">
        <v>0.60488446759900671</v>
      </c>
      <c r="R16" s="8">
        <v>-0.35598402224268516</v>
      </c>
      <c r="S16" s="8">
        <v>0.46291536832532743</v>
      </c>
      <c r="U16" t="s">
        <v>36</v>
      </c>
    </row>
    <row r="17" spans="1:21">
      <c r="A17" s="6"/>
      <c r="B17" s="6"/>
      <c r="C17" s="6"/>
      <c r="D17" s="6"/>
      <c r="E17" s="6"/>
      <c r="F17" s="6"/>
      <c r="G17" s="6"/>
      <c r="H17" s="6"/>
      <c r="I17" s="6"/>
      <c r="J17" s="6"/>
      <c r="K17" s="6"/>
      <c r="L17" s="6"/>
      <c r="M17" s="6"/>
      <c r="O17" t="s">
        <v>27</v>
      </c>
      <c r="P17" s="8">
        <v>0.96191021450915304</v>
      </c>
      <c r="Q17" s="8">
        <v>0.29585881184184798</v>
      </c>
      <c r="R17" s="8">
        <v>0.45587335007961199</v>
      </c>
      <c r="S17" s="8">
        <v>-0.90302441521143006</v>
      </c>
    </row>
    <row r="18" spans="1:21">
      <c r="A18" s="6"/>
      <c r="B18" s="6"/>
      <c r="C18" s="6"/>
      <c r="D18" s="6"/>
      <c r="E18" s="6"/>
      <c r="F18" s="6"/>
      <c r="G18" s="6"/>
      <c r="H18" s="6"/>
      <c r="I18" s="6"/>
      <c r="J18" s="6"/>
      <c r="K18" s="6"/>
      <c r="L18" s="6"/>
      <c r="M18" s="6"/>
      <c r="O18" t="s">
        <v>28</v>
      </c>
      <c r="P18" s="8">
        <v>-0.18621349791621433</v>
      </c>
      <c r="Q18" s="8">
        <v>0.61752124445761924</v>
      </c>
      <c r="R18" s="8">
        <v>1.0702411055589938</v>
      </c>
      <c r="S18" s="8">
        <v>-0.66862344894732195</v>
      </c>
    </row>
    <row r="19" spans="1:21">
      <c r="A19" s="6"/>
      <c r="B19" s="6"/>
      <c r="C19" s="6"/>
      <c r="D19" s="6"/>
      <c r="E19" s="6"/>
      <c r="F19" s="6"/>
      <c r="G19" s="6"/>
      <c r="H19" s="6"/>
      <c r="I19" s="6"/>
      <c r="J19" s="6"/>
      <c r="K19" s="6"/>
      <c r="L19" s="6"/>
      <c r="M19" s="6"/>
      <c r="O19" t="s">
        <v>29</v>
      </c>
      <c r="P19" s="8">
        <v>-9.0685989396654901E-3</v>
      </c>
      <c r="Q19" s="8">
        <v>0.5090343159267865</v>
      </c>
      <c r="R19" s="8">
        <v>0.51386679640714006</v>
      </c>
      <c r="S19" s="8">
        <v>0.57546938488216171</v>
      </c>
    </row>
    <row r="20" spans="1:21">
      <c r="A20" s="6"/>
      <c r="B20" s="6"/>
      <c r="C20" s="6"/>
      <c r="D20" s="6"/>
      <c r="E20" s="6"/>
      <c r="F20" s="6"/>
      <c r="G20" s="6"/>
      <c r="H20" s="6"/>
      <c r="I20" s="6"/>
      <c r="J20" s="6"/>
      <c r="K20" s="6"/>
      <c r="L20" s="6"/>
      <c r="M20" s="6"/>
      <c r="P20" s="5"/>
      <c r="Q20" s="5"/>
      <c r="R20" s="5"/>
      <c r="S20" s="5"/>
    </row>
    <row r="21" spans="1:21">
      <c r="A21" s="6"/>
      <c r="B21" s="6"/>
      <c r="C21" s="6"/>
      <c r="D21" s="6"/>
      <c r="E21" s="6"/>
      <c r="F21" s="6"/>
      <c r="G21" s="6"/>
      <c r="H21" s="6"/>
      <c r="I21" s="6"/>
      <c r="J21" s="6"/>
      <c r="K21" s="6"/>
      <c r="L21" s="6"/>
      <c r="M21" s="6"/>
      <c r="P21" s="5" t="s">
        <v>32</v>
      </c>
      <c r="Q21" s="5" t="s">
        <v>33</v>
      </c>
      <c r="R21" s="5" t="s">
        <v>34</v>
      </c>
      <c r="S21" s="5" t="s">
        <v>35</v>
      </c>
    </row>
    <row r="22" spans="1:21">
      <c r="A22" s="6"/>
      <c r="B22" s="6"/>
      <c r="C22" s="6"/>
      <c r="D22" s="6"/>
      <c r="E22" s="6"/>
      <c r="F22" s="6"/>
      <c r="G22" s="6"/>
      <c r="H22" s="6"/>
      <c r="I22" s="6"/>
      <c r="J22" s="6"/>
      <c r="K22" s="6"/>
      <c r="L22" s="6"/>
      <c r="M22" s="6"/>
      <c r="P22" s="9">
        <f t="array" ref="P22:S22">MMULT(P12:S12,P16:S19)</f>
        <v>8.9490908708725172</v>
      </c>
      <c r="Q22" s="9">
        <v>-0.58416421360681192</v>
      </c>
      <c r="R22" s="9">
        <v>-3.2246727194453988</v>
      </c>
      <c r="S22" s="9">
        <v>-6.1662314739419832</v>
      </c>
      <c r="U22" t="s">
        <v>37</v>
      </c>
    </row>
    <row r="23" spans="1:21">
      <c r="A23" s="6"/>
      <c r="B23" s="6"/>
      <c r="C23" s="6"/>
      <c r="D23" s="6"/>
      <c r="E23" s="6"/>
      <c r="F23" s="6"/>
      <c r="G23" s="6"/>
      <c r="H23" s="6"/>
      <c r="I23" s="6"/>
      <c r="J23" s="6"/>
      <c r="K23" s="6"/>
      <c r="L23" s="6"/>
      <c r="M23" s="6"/>
      <c r="P23" s="5"/>
      <c r="Q23" s="5"/>
      <c r="R23" s="5"/>
      <c r="S23" s="5"/>
    </row>
    <row r="24" spans="1:21">
      <c r="A24" s="6"/>
      <c r="B24" s="6"/>
      <c r="C24" s="6"/>
      <c r="D24" s="6"/>
      <c r="E24" s="6"/>
      <c r="F24" s="6"/>
      <c r="G24" s="6"/>
      <c r="H24" s="6"/>
      <c r="I24" s="6"/>
      <c r="J24" s="6"/>
      <c r="K24" s="6"/>
      <c r="L24" s="6"/>
      <c r="M24" s="6"/>
      <c r="P24" s="5"/>
      <c r="Q24" s="5"/>
      <c r="R24" s="5"/>
      <c r="S24" s="5"/>
    </row>
    <row r="25" spans="1:21">
      <c r="A25" s="6"/>
      <c r="B25" s="6"/>
      <c r="C25" s="6"/>
      <c r="D25" s="6"/>
      <c r="E25" s="6"/>
      <c r="F25" s="6"/>
      <c r="G25" s="6"/>
      <c r="H25" s="6"/>
      <c r="I25" s="6"/>
      <c r="J25" s="6"/>
      <c r="K25" s="6"/>
      <c r="L25" s="6"/>
      <c r="M25" s="6"/>
      <c r="P25" s="5"/>
      <c r="Q25" s="5" t="s">
        <v>38</v>
      </c>
      <c r="R25" s="5" t="s">
        <v>39</v>
      </c>
      <c r="S25" s="5"/>
    </row>
    <row r="26" spans="1:21">
      <c r="A26" s="6"/>
      <c r="B26" s="6"/>
      <c r="C26" s="6"/>
      <c r="D26" s="6"/>
      <c r="E26" s="6"/>
      <c r="F26" s="6"/>
      <c r="G26" s="6"/>
      <c r="H26" s="6"/>
      <c r="I26" s="6"/>
      <c r="J26" s="6"/>
      <c r="K26" s="6"/>
      <c r="L26" s="6"/>
      <c r="M26" s="6"/>
      <c r="P26" s="5" t="s">
        <v>32</v>
      </c>
      <c r="Q26" s="8">
        <v>-0.44727069411133663</v>
      </c>
      <c r="R26" s="8">
        <v>-0.14506570523191395</v>
      </c>
      <c r="S26" s="5"/>
      <c r="U26" t="s">
        <v>40</v>
      </c>
    </row>
    <row r="27" spans="1:21">
      <c r="A27" s="6"/>
      <c r="B27" s="6"/>
      <c r="C27" s="6"/>
      <c r="D27" s="6"/>
      <c r="E27" s="6"/>
      <c r="F27" s="6"/>
      <c r="G27" s="6"/>
      <c r="H27" s="6"/>
      <c r="I27" s="6"/>
      <c r="J27" s="6"/>
      <c r="K27" s="6"/>
      <c r="L27" s="6"/>
      <c r="M27" s="6"/>
      <c r="P27" s="5" t="s">
        <v>33</v>
      </c>
      <c r="Q27" s="8">
        <v>3.3926295564722209E-2</v>
      </c>
      <c r="R27" s="8">
        <v>-1.8637195760311671</v>
      </c>
      <c r="S27" s="5"/>
    </row>
    <row r="28" spans="1:21">
      <c r="A28" s="6"/>
      <c r="B28" s="6"/>
      <c r="C28" s="6"/>
      <c r="D28" s="6"/>
      <c r="E28" s="6"/>
      <c r="F28" s="6"/>
      <c r="G28" s="6"/>
      <c r="H28" s="6"/>
      <c r="I28" s="6"/>
      <c r="J28" s="6"/>
      <c r="K28" s="6"/>
      <c r="L28" s="6"/>
      <c r="M28" s="6"/>
      <c r="P28" s="5" t="s">
        <v>34</v>
      </c>
      <c r="Q28" s="8">
        <v>-0.1683800964026724</v>
      </c>
      <c r="R28" s="8">
        <v>0.22712507536919849</v>
      </c>
      <c r="S28" s="5"/>
    </row>
    <row r="29" spans="1:21">
      <c r="A29" s="6"/>
      <c r="B29" s="6"/>
      <c r="C29" s="6"/>
      <c r="D29" s="6"/>
      <c r="E29" s="6"/>
      <c r="F29" s="6"/>
      <c r="G29" s="6"/>
      <c r="H29" s="6"/>
      <c r="I29" s="6"/>
      <c r="J29" s="6"/>
      <c r="K29" s="6"/>
      <c r="L29" s="6"/>
      <c r="M29" s="6"/>
      <c r="P29" s="5" t="s">
        <v>35</v>
      </c>
      <c r="Q29" s="8">
        <v>-1.0219697097509037</v>
      </c>
      <c r="R29" s="8">
        <v>0.11340604047248333</v>
      </c>
      <c r="S29" s="5"/>
    </row>
    <row r="30" spans="1:21">
      <c r="A30" s="6"/>
      <c r="B30" s="6"/>
      <c r="C30" s="6"/>
      <c r="D30" s="6"/>
      <c r="E30" s="6"/>
      <c r="F30" s="6"/>
      <c r="G30" s="6"/>
      <c r="H30" s="6"/>
      <c r="I30" s="6"/>
      <c r="J30" s="6"/>
      <c r="K30" s="6"/>
      <c r="L30" s="6"/>
      <c r="M30" s="6"/>
      <c r="P30" s="5"/>
      <c r="Q30" s="5"/>
      <c r="R30" s="5"/>
      <c r="S30" s="5"/>
    </row>
    <row r="31" spans="1:21">
      <c r="A31" s="6"/>
      <c r="B31" s="6"/>
      <c r="C31" s="6"/>
      <c r="D31" s="6"/>
      <c r="E31" s="6"/>
      <c r="F31" s="6"/>
      <c r="G31" s="6"/>
      <c r="H31" s="6"/>
      <c r="I31" s="6"/>
      <c r="J31" s="6"/>
      <c r="K31" s="6"/>
      <c r="L31" s="6"/>
      <c r="M31" s="6"/>
      <c r="P31" s="5"/>
      <c r="Q31" s="5" t="s">
        <v>38</v>
      </c>
      <c r="R31" s="5" t="s">
        <v>39</v>
      </c>
      <c r="S31" s="5"/>
      <c r="U31" t="s">
        <v>41</v>
      </c>
    </row>
    <row r="32" spans="1:21">
      <c r="A32" s="6"/>
      <c r="B32" s="6"/>
      <c r="C32" s="6"/>
      <c r="D32" s="6"/>
      <c r="E32" s="6"/>
      <c r="F32" s="6"/>
      <c r="G32" s="6"/>
      <c r="H32" s="6"/>
      <c r="I32" s="6"/>
      <c r="J32" s="6"/>
      <c r="K32" s="6"/>
      <c r="L32" s="6"/>
      <c r="M32" s="6"/>
      <c r="P32" s="5"/>
      <c r="Q32" s="9">
        <f t="array" ref="Q32:R32">MMULT(P22:S22,Q26:R29)</f>
        <v>2.8221878797989248</v>
      </c>
      <c r="R32" s="9">
        <v>-1.6411798283933363</v>
      </c>
      <c r="S32" s="5"/>
    </row>
    <row r="34" spans="1:1">
      <c r="A34" t="s">
        <v>42</v>
      </c>
    </row>
    <row r="35" spans="1:1">
      <c r="A35" t="s">
        <v>43</v>
      </c>
    </row>
  </sheetData>
  <pageMargins left="0.75" right="0.75" top="1" bottom="1" header="0.5" footer="0.5"/>
  <pageSetup paperSize="9" orientation="portrait" horizontalDpi="4294967292" verticalDpi="4294967292"/>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
  <sheetViews>
    <sheetView workbookViewId="0">
      <selection activeCell="P22" sqref="P22"/>
    </sheetView>
  </sheetViews>
  <sheetFormatPr baseColWidth="10" defaultRowHeight="16"/>
  <cols>
    <col min="1" max="12" width="5.6640625" customWidth="1"/>
    <col min="14" max="14" width="2.83203125" customWidth="1"/>
    <col min="15" max="15" width="3.33203125" bestFit="1" customWidth="1"/>
    <col min="16" max="19" width="9" customWidth="1"/>
    <col min="20" max="20" width="2.83203125" customWidth="1"/>
  </cols>
  <sheetData>
    <row r="1" spans="1:21" ht="21">
      <c r="A1" s="24" t="s">
        <v>115</v>
      </c>
    </row>
    <row r="2" spans="1:21">
      <c r="A2" s="6"/>
      <c r="B2" s="6"/>
      <c r="C2" s="6"/>
      <c r="D2" s="6"/>
      <c r="E2" s="6"/>
      <c r="F2" s="6"/>
      <c r="G2" s="6"/>
      <c r="H2" s="6"/>
      <c r="I2" s="6"/>
      <c r="J2" s="6"/>
      <c r="K2" s="6"/>
      <c r="L2" s="6"/>
      <c r="M2" s="6"/>
    </row>
    <row r="3" spans="1:21">
      <c r="A3" s="6"/>
      <c r="B3" s="6"/>
      <c r="C3" s="6"/>
      <c r="D3" s="6"/>
      <c r="E3" s="6"/>
      <c r="F3" s="6"/>
      <c r="G3" s="6"/>
      <c r="H3" s="6"/>
      <c r="I3" s="6"/>
      <c r="J3" s="6"/>
      <c r="K3" s="6"/>
      <c r="L3" s="6"/>
      <c r="M3" s="6"/>
      <c r="P3" t="s">
        <v>23</v>
      </c>
      <c r="Q3" t="s">
        <v>24</v>
      </c>
    </row>
    <row r="4" spans="1:21">
      <c r="A4" s="6"/>
      <c r="B4" s="6"/>
      <c r="C4" s="6"/>
      <c r="D4" s="6"/>
      <c r="E4" s="6"/>
      <c r="F4" s="6"/>
      <c r="G4" s="6"/>
      <c r="H4" s="6"/>
      <c r="I4" s="6"/>
      <c r="J4" s="6"/>
      <c r="K4" s="6"/>
      <c r="L4" s="6"/>
      <c r="M4" s="6"/>
      <c r="P4" s="7">
        <v>2</v>
      </c>
      <c r="Q4" s="7">
        <v>3</v>
      </c>
      <c r="U4" t="s">
        <v>25</v>
      </c>
    </row>
    <row r="5" spans="1:21">
      <c r="A5" s="6"/>
      <c r="B5" s="6"/>
      <c r="C5" s="6"/>
      <c r="D5" s="6"/>
      <c r="E5" s="6"/>
      <c r="F5" s="6"/>
      <c r="G5" s="6"/>
      <c r="H5" s="6"/>
      <c r="I5" s="6"/>
      <c r="J5" s="6"/>
      <c r="K5" s="6"/>
      <c r="L5" s="6"/>
      <c r="M5" s="6"/>
    </row>
    <row r="6" spans="1:21">
      <c r="A6" s="6"/>
      <c r="B6" s="6"/>
      <c r="C6" s="6"/>
      <c r="D6" s="6"/>
      <c r="E6" s="6"/>
      <c r="F6" s="6"/>
      <c r="G6" s="6"/>
      <c r="H6" s="6"/>
      <c r="I6" s="6"/>
      <c r="J6" s="6"/>
      <c r="K6" s="6"/>
      <c r="L6" s="6"/>
      <c r="M6" s="6"/>
    </row>
    <row r="7" spans="1:21">
      <c r="A7" s="6"/>
      <c r="B7" s="6"/>
      <c r="C7" s="6"/>
      <c r="D7" s="6"/>
      <c r="E7" s="6"/>
      <c r="F7" s="6"/>
      <c r="G7" s="6"/>
      <c r="H7" s="6"/>
      <c r="I7" s="6"/>
      <c r="J7" s="6"/>
      <c r="K7" s="6"/>
      <c r="L7" s="6"/>
      <c r="M7" s="6"/>
      <c r="P7" t="s">
        <v>26</v>
      </c>
      <c r="Q7" t="s">
        <v>27</v>
      </c>
      <c r="R7" t="s">
        <v>28</v>
      </c>
      <c r="S7" t="s">
        <v>29</v>
      </c>
    </row>
    <row r="8" spans="1:21">
      <c r="A8" s="6"/>
      <c r="B8" s="6"/>
      <c r="C8" s="6"/>
      <c r="D8" s="6"/>
      <c r="E8" s="6"/>
      <c r="F8" s="6"/>
      <c r="G8" s="6"/>
      <c r="H8" s="6"/>
      <c r="I8" s="6"/>
      <c r="J8" s="6"/>
      <c r="K8" s="6"/>
      <c r="L8" s="6"/>
      <c r="M8" s="6"/>
      <c r="O8" t="s">
        <v>23</v>
      </c>
      <c r="P8" s="8">
        <v>-1.1068948099654325</v>
      </c>
      <c r="Q8" s="8">
        <v>1.2659219414913467</v>
      </c>
      <c r="R8" s="8">
        <v>0.31292313469835692</v>
      </c>
      <c r="S8" s="8">
        <v>-0.27730619356835684</v>
      </c>
      <c r="U8" t="s">
        <v>30</v>
      </c>
    </row>
    <row r="9" spans="1:21">
      <c r="A9" s="6"/>
      <c r="B9" s="6"/>
      <c r="C9" s="6"/>
      <c r="D9" s="6"/>
      <c r="E9" s="6"/>
      <c r="F9" s="6"/>
      <c r="G9" s="6"/>
      <c r="H9" s="6"/>
      <c r="I9" s="6"/>
      <c r="J9" s="6"/>
      <c r="K9" s="6"/>
      <c r="L9" s="6"/>
      <c r="M9" s="6"/>
      <c r="O9" t="s">
        <v>24</v>
      </c>
      <c r="P9" s="8">
        <v>1.5637081384929412</v>
      </c>
      <c r="Q9" s="8">
        <v>1.6642473224936107</v>
      </c>
      <c r="R9" s="8">
        <v>-1.2702907510376718</v>
      </c>
      <c r="S9" s="8">
        <v>-1.3487909499521831</v>
      </c>
    </row>
    <row r="10" spans="1:21">
      <c r="A10" s="6"/>
      <c r="B10" s="6"/>
      <c r="C10" s="6"/>
      <c r="D10" s="6"/>
      <c r="E10" s="6"/>
      <c r="F10" s="6"/>
      <c r="G10" s="6"/>
      <c r="H10" s="6"/>
      <c r="I10" s="6"/>
      <c r="J10" s="6"/>
      <c r="K10" s="6"/>
      <c r="L10" s="6"/>
      <c r="M10" s="6"/>
      <c r="P10" s="5"/>
      <c r="Q10" s="5"/>
      <c r="R10" s="5"/>
      <c r="S10" s="5"/>
    </row>
    <row r="11" spans="1:21">
      <c r="A11" s="6"/>
      <c r="B11" s="6"/>
      <c r="C11" s="6"/>
      <c r="D11" s="6"/>
      <c r="E11" s="6"/>
      <c r="F11" s="6"/>
      <c r="G11" s="6"/>
      <c r="H11" s="6"/>
      <c r="I11" s="6"/>
      <c r="J11" s="6"/>
      <c r="K11" s="6"/>
      <c r="L11" s="6"/>
      <c r="M11" s="6"/>
      <c r="P11" s="5" t="s">
        <v>26</v>
      </c>
      <c r="Q11" s="5" t="s">
        <v>27</v>
      </c>
      <c r="R11" s="5" t="s">
        <v>28</v>
      </c>
      <c r="S11" s="5" t="s">
        <v>29</v>
      </c>
    </row>
    <row r="12" spans="1:21">
      <c r="A12" s="6"/>
      <c r="B12" s="6"/>
      <c r="C12" s="6"/>
      <c r="D12" s="6"/>
      <c r="E12" s="6"/>
      <c r="F12" s="6"/>
      <c r="G12" s="6"/>
      <c r="H12" s="6"/>
      <c r="I12" s="6"/>
      <c r="J12" s="6"/>
      <c r="K12" s="6"/>
      <c r="L12" s="6"/>
      <c r="M12" s="6"/>
      <c r="P12" s="9">
        <f t="array" ref="P12:S12">MMULT(P4:Q4,P8:S9)</f>
        <v>2.4773347955479581</v>
      </c>
      <c r="Q12" s="9">
        <v>7.5245858504635255</v>
      </c>
      <c r="R12" s="9">
        <v>-3.1850259837163013</v>
      </c>
      <c r="S12" s="9">
        <v>-4.6009852369932629</v>
      </c>
      <c r="U12" t="s">
        <v>31</v>
      </c>
    </row>
    <row r="13" spans="1:21">
      <c r="A13" s="6"/>
      <c r="B13" s="6"/>
      <c r="C13" s="6"/>
      <c r="D13" s="6"/>
      <c r="E13" s="6"/>
      <c r="F13" s="6"/>
      <c r="G13" s="6"/>
      <c r="H13" s="6"/>
      <c r="I13" s="6"/>
      <c r="J13" s="6"/>
      <c r="K13" s="6"/>
      <c r="L13" s="6"/>
      <c r="M13" s="6"/>
      <c r="P13" s="10">
        <f>MAX(0,P12)</f>
        <v>2.4773347955479581</v>
      </c>
      <c r="Q13" s="10">
        <f>MAX(0,Q12)</f>
        <v>7.5245858504635255</v>
      </c>
      <c r="R13" s="10">
        <f>MAX(0,R12)</f>
        <v>0</v>
      </c>
      <c r="S13" s="10">
        <f>MAX(0,S12)</f>
        <v>0</v>
      </c>
      <c r="U13" t="s">
        <v>44</v>
      </c>
    </row>
    <row r="14" spans="1:21">
      <c r="A14" s="6"/>
      <c r="B14" s="6"/>
      <c r="C14" s="6"/>
      <c r="D14" s="6"/>
      <c r="E14" s="6"/>
      <c r="F14" s="6"/>
      <c r="G14" s="6"/>
      <c r="H14" s="6"/>
      <c r="I14" s="6"/>
      <c r="J14" s="6"/>
      <c r="K14" s="6"/>
      <c r="L14" s="6"/>
      <c r="M14" s="6"/>
      <c r="P14" s="5"/>
      <c r="Q14" s="5"/>
      <c r="R14" s="5"/>
      <c r="S14" s="5"/>
    </row>
    <row r="15" spans="1:21">
      <c r="A15" s="6"/>
      <c r="B15" s="6"/>
      <c r="C15" s="6"/>
      <c r="D15" s="6"/>
      <c r="E15" s="6"/>
      <c r="F15" s="6"/>
      <c r="G15" s="6"/>
      <c r="H15" s="6"/>
      <c r="I15" s="6"/>
      <c r="J15" s="6"/>
      <c r="K15" s="6"/>
      <c r="L15" s="6"/>
      <c r="M15" s="6"/>
      <c r="P15" s="5" t="s">
        <v>32</v>
      </c>
      <c r="Q15" s="5" t="s">
        <v>33</v>
      </c>
      <c r="R15" s="5" t="s">
        <v>34</v>
      </c>
      <c r="S15" s="5" t="s">
        <v>35</v>
      </c>
    </row>
    <row r="16" spans="1:21">
      <c r="A16" s="6"/>
      <c r="B16" s="6"/>
      <c r="C16" s="6"/>
      <c r="D16" s="6"/>
      <c r="E16" s="6"/>
      <c r="F16" s="6"/>
      <c r="G16" s="6"/>
      <c r="H16" s="6"/>
      <c r="I16" s="6"/>
      <c r="J16" s="6"/>
      <c r="K16" s="6"/>
      <c r="L16" s="6"/>
      <c r="M16" s="6"/>
      <c r="O16" t="s">
        <v>26</v>
      </c>
      <c r="P16" s="8">
        <v>0.43445704798211898</v>
      </c>
      <c r="Q16" s="8">
        <v>0.60488446759900671</v>
      </c>
      <c r="R16" s="8">
        <v>-0.35598402224268516</v>
      </c>
      <c r="S16" s="8">
        <v>0.46291536832532743</v>
      </c>
      <c r="U16" t="s">
        <v>36</v>
      </c>
    </row>
    <row r="17" spans="1:21">
      <c r="A17" s="6"/>
      <c r="B17" s="6"/>
      <c r="C17" s="6"/>
      <c r="D17" s="6"/>
      <c r="E17" s="6"/>
      <c r="F17" s="6"/>
      <c r="G17" s="6"/>
      <c r="H17" s="6"/>
      <c r="I17" s="6"/>
      <c r="J17" s="6"/>
      <c r="K17" s="6"/>
      <c r="L17" s="6"/>
      <c r="M17" s="6"/>
      <c r="O17" t="s">
        <v>27</v>
      </c>
      <c r="P17" s="8">
        <v>0.96191021450915304</v>
      </c>
      <c r="Q17" s="8">
        <v>0.29585881184184798</v>
      </c>
      <c r="R17" s="8">
        <v>0.45587335007961199</v>
      </c>
      <c r="S17" s="8">
        <v>-0.90302441521143006</v>
      </c>
    </row>
    <row r="18" spans="1:21">
      <c r="A18" s="6"/>
      <c r="B18" s="6"/>
      <c r="C18" s="6"/>
      <c r="D18" s="6"/>
      <c r="E18" s="6"/>
      <c r="F18" s="6"/>
      <c r="G18" s="6"/>
      <c r="H18" s="6"/>
      <c r="I18" s="6"/>
      <c r="J18" s="6"/>
      <c r="K18" s="6"/>
      <c r="L18" s="6"/>
      <c r="M18" s="6"/>
      <c r="O18" t="s">
        <v>28</v>
      </c>
      <c r="P18" s="8">
        <v>-0.18621349791621433</v>
      </c>
      <c r="Q18" s="8">
        <v>0.61752124445761924</v>
      </c>
      <c r="R18" s="8">
        <v>1.0702411055589938</v>
      </c>
      <c r="S18" s="8">
        <v>-0.66862344894732195</v>
      </c>
    </row>
    <row r="19" spans="1:21">
      <c r="A19" s="6"/>
      <c r="B19" s="6"/>
      <c r="C19" s="6"/>
      <c r="D19" s="6"/>
      <c r="E19" s="6"/>
      <c r="F19" s="6"/>
      <c r="G19" s="6"/>
      <c r="H19" s="6"/>
      <c r="I19" s="6"/>
      <c r="J19" s="6"/>
      <c r="K19" s="6"/>
      <c r="L19" s="6"/>
      <c r="M19" s="6"/>
      <c r="O19" t="s">
        <v>29</v>
      </c>
      <c r="P19" s="8">
        <v>-9.0685989396654901E-3</v>
      </c>
      <c r="Q19" s="8">
        <v>0.5090343159267865</v>
      </c>
      <c r="R19" s="8">
        <v>0.51386679640714006</v>
      </c>
      <c r="S19" s="8">
        <v>0.57546938488216171</v>
      </c>
    </row>
    <row r="20" spans="1:21">
      <c r="A20" s="6"/>
      <c r="B20" s="6"/>
      <c r="C20" s="6"/>
      <c r="D20" s="6"/>
      <c r="E20" s="6"/>
      <c r="F20" s="6"/>
      <c r="G20" s="6"/>
      <c r="H20" s="6"/>
      <c r="I20" s="6"/>
      <c r="J20" s="6"/>
      <c r="K20" s="6"/>
      <c r="L20" s="6"/>
      <c r="M20" s="6"/>
      <c r="P20" s="5"/>
      <c r="Q20" s="5"/>
      <c r="R20" s="5"/>
      <c r="S20" s="5"/>
    </row>
    <row r="21" spans="1:21">
      <c r="A21" s="6"/>
      <c r="B21" s="6"/>
      <c r="C21" s="6"/>
      <c r="D21" s="6"/>
      <c r="E21" s="6"/>
      <c r="F21" s="6"/>
      <c r="G21" s="6"/>
      <c r="H21" s="6"/>
      <c r="I21" s="6"/>
      <c r="J21" s="6"/>
      <c r="K21" s="6"/>
      <c r="L21" s="6"/>
      <c r="M21" s="6"/>
      <c r="P21" s="5" t="s">
        <v>32</v>
      </c>
      <c r="Q21" s="5" t="s">
        <v>33</v>
      </c>
      <c r="R21" s="5" t="s">
        <v>34</v>
      </c>
      <c r="S21" s="5" t="s">
        <v>35</v>
      </c>
    </row>
    <row r="22" spans="1:21">
      <c r="A22" s="6"/>
      <c r="B22" s="6"/>
      <c r="C22" s="6"/>
      <c r="D22" s="6"/>
      <c r="E22" s="6"/>
      <c r="F22" s="6"/>
      <c r="G22" s="6"/>
      <c r="H22" s="6"/>
      <c r="I22" s="6"/>
      <c r="J22" s="6"/>
      <c r="K22" s="6"/>
      <c r="L22" s="6"/>
      <c r="M22" s="6"/>
      <c r="P22" s="9">
        <f t="array" ref="P22:S22">MMULT(P13:S13,P16:S19)</f>
        <v>8.3142715516490604</v>
      </c>
      <c r="Q22" s="9">
        <v>3.7247163681896405</v>
      </c>
      <c r="R22" s="9">
        <v>2.5483665546515315</v>
      </c>
      <c r="S22" s="9">
        <v>-5.6480883879767934</v>
      </c>
      <c r="U22" t="s">
        <v>31</v>
      </c>
    </row>
    <row r="23" spans="1:21">
      <c r="A23" s="6"/>
      <c r="B23" s="6"/>
      <c r="C23" s="6"/>
      <c r="D23" s="6"/>
      <c r="E23" s="6"/>
      <c r="F23" s="6"/>
      <c r="G23" s="6"/>
      <c r="H23" s="6"/>
      <c r="I23" s="6"/>
      <c r="J23" s="6"/>
      <c r="K23" s="6"/>
      <c r="L23" s="6"/>
      <c r="M23" s="6"/>
      <c r="P23" s="10">
        <f>MAX(0,P22)</f>
        <v>8.3142715516490604</v>
      </c>
      <c r="Q23" s="10">
        <f>MAX(0,Q22)</f>
        <v>3.7247163681896405</v>
      </c>
      <c r="R23" s="10">
        <f>MAX(0,R22)</f>
        <v>2.5483665546515315</v>
      </c>
      <c r="S23" s="10">
        <f>MAX(0,S22)</f>
        <v>0</v>
      </c>
      <c r="U23" t="s">
        <v>44</v>
      </c>
    </row>
    <row r="24" spans="1:21">
      <c r="A24" s="6"/>
      <c r="B24" s="6"/>
      <c r="C24" s="6"/>
      <c r="D24" s="6"/>
      <c r="E24" s="6"/>
      <c r="F24" s="6"/>
      <c r="G24" s="6"/>
      <c r="H24" s="6"/>
      <c r="I24" s="6"/>
      <c r="J24" s="6"/>
      <c r="K24" s="6"/>
      <c r="L24" s="6"/>
      <c r="M24" s="6"/>
      <c r="P24" s="5"/>
      <c r="Q24" s="5"/>
      <c r="R24" s="5"/>
      <c r="S24" s="5"/>
    </row>
    <row r="25" spans="1:21">
      <c r="A25" s="6"/>
      <c r="B25" s="6"/>
      <c r="C25" s="6"/>
      <c r="D25" s="6"/>
      <c r="E25" s="6"/>
      <c r="F25" s="6"/>
      <c r="G25" s="6"/>
      <c r="H25" s="6"/>
      <c r="I25" s="6"/>
      <c r="J25" s="6"/>
      <c r="K25" s="6"/>
      <c r="L25" s="6"/>
      <c r="M25" s="6"/>
      <c r="P25" s="5"/>
      <c r="Q25" s="5" t="s">
        <v>38</v>
      </c>
      <c r="R25" s="5" t="s">
        <v>39</v>
      </c>
      <c r="S25" s="5"/>
    </row>
    <row r="26" spans="1:21">
      <c r="A26" s="6"/>
      <c r="B26" s="6"/>
      <c r="C26" s="6"/>
      <c r="D26" s="6"/>
      <c r="E26" s="6"/>
      <c r="F26" s="6"/>
      <c r="G26" s="6"/>
      <c r="H26" s="6"/>
      <c r="I26" s="6"/>
      <c r="J26" s="6"/>
      <c r="K26" s="6"/>
      <c r="L26" s="6"/>
      <c r="M26" s="6"/>
      <c r="P26" s="5" t="s">
        <v>32</v>
      </c>
      <c r="Q26" s="8">
        <v>-0.44727069411133663</v>
      </c>
      <c r="R26" s="8">
        <v>-0.14506570523191395</v>
      </c>
      <c r="S26" s="5"/>
      <c r="U26" t="s">
        <v>40</v>
      </c>
    </row>
    <row r="27" spans="1:21">
      <c r="A27" s="6"/>
      <c r="B27" s="6"/>
      <c r="C27" s="6"/>
      <c r="D27" s="6"/>
      <c r="E27" s="6"/>
      <c r="F27" s="6"/>
      <c r="G27" s="6"/>
      <c r="H27" s="6"/>
      <c r="I27" s="6"/>
      <c r="J27" s="6"/>
      <c r="K27" s="6"/>
      <c r="L27" s="6"/>
      <c r="M27" s="6"/>
      <c r="P27" s="5" t="s">
        <v>33</v>
      </c>
      <c r="Q27" s="8">
        <v>3.3926295564722209E-2</v>
      </c>
      <c r="R27" s="8">
        <v>-1.8637195760311671</v>
      </c>
      <c r="S27" s="5"/>
    </row>
    <row r="28" spans="1:21">
      <c r="A28" s="6"/>
      <c r="B28" s="6"/>
      <c r="C28" s="6"/>
      <c r="D28" s="6"/>
      <c r="E28" s="6"/>
      <c r="F28" s="6"/>
      <c r="G28" s="6"/>
      <c r="H28" s="6"/>
      <c r="I28" s="6"/>
      <c r="J28" s="6"/>
      <c r="K28" s="6"/>
      <c r="L28" s="6"/>
      <c r="M28" s="6"/>
      <c r="P28" s="5" t="s">
        <v>34</v>
      </c>
      <c r="Q28" s="8">
        <v>-0.1683800964026724</v>
      </c>
      <c r="R28" s="8">
        <v>0.22712507536919849</v>
      </c>
      <c r="S28" s="5"/>
    </row>
    <row r="29" spans="1:21">
      <c r="A29" s="6"/>
      <c r="B29" s="6"/>
      <c r="C29" s="6"/>
      <c r="D29" s="6"/>
      <c r="E29" s="6"/>
      <c r="F29" s="6"/>
      <c r="G29" s="6"/>
      <c r="H29" s="6"/>
      <c r="I29" s="6"/>
      <c r="J29" s="6"/>
      <c r="K29" s="6"/>
      <c r="L29" s="6"/>
      <c r="M29" s="6"/>
      <c r="P29" s="5" t="s">
        <v>35</v>
      </c>
      <c r="Q29" s="8">
        <v>-1.0219697097509037</v>
      </c>
      <c r="R29" s="8">
        <v>0.11340604047248333</v>
      </c>
      <c r="S29" s="5"/>
    </row>
    <row r="30" spans="1:21">
      <c r="A30" s="6"/>
      <c r="B30" s="6"/>
      <c r="C30" s="6"/>
      <c r="D30" s="6"/>
      <c r="E30" s="6"/>
      <c r="F30" s="6"/>
      <c r="G30" s="6"/>
      <c r="H30" s="6"/>
      <c r="I30" s="6"/>
      <c r="J30" s="6"/>
      <c r="K30" s="6"/>
      <c r="L30" s="6"/>
      <c r="M30" s="6"/>
      <c r="P30" s="5"/>
      <c r="Q30" s="5"/>
      <c r="R30" s="5"/>
      <c r="S30" s="5"/>
    </row>
    <row r="31" spans="1:21">
      <c r="A31" s="6"/>
      <c r="B31" s="6"/>
      <c r="C31" s="6"/>
      <c r="D31" s="6"/>
      <c r="E31" s="6"/>
      <c r="F31" s="6"/>
      <c r="G31" s="6"/>
      <c r="H31" s="6"/>
      <c r="I31" s="6"/>
      <c r="J31" s="6"/>
      <c r="K31" s="6"/>
      <c r="L31" s="6"/>
      <c r="M31" s="6"/>
      <c r="P31" s="5"/>
      <c r="Q31" s="5" t="s">
        <v>38</v>
      </c>
      <c r="R31" s="5" t="s">
        <v>39</v>
      </c>
      <c r="S31" s="5"/>
    </row>
    <row r="32" spans="1:21">
      <c r="A32" s="6"/>
      <c r="B32" s="6"/>
      <c r="C32" s="6"/>
      <c r="D32" s="6"/>
      <c r="E32" s="6"/>
      <c r="F32" s="6"/>
      <c r="G32" s="6"/>
      <c r="H32" s="6"/>
      <c r="I32" s="6"/>
      <c r="J32" s="6"/>
      <c r="K32" s="6"/>
      <c r="L32" s="6"/>
      <c r="M32" s="6"/>
      <c r="P32" s="5"/>
      <c r="Q32" s="9">
        <f t="array" ref="Q32:R32">MMULT(P23:S23,Q26:R29)</f>
        <v>-4.0214583856758264</v>
      </c>
      <c r="R32" s="9">
        <v>-7.5691445308947811</v>
      </c>
      <c r="S32" s="5"/>
      <c r="U32" t="s">
        <v>41</v>
      </c>
    </row>
    <row r="33" spans="1:21">
      <c r="A33" s="6"/>
      <c r="B33" s="6"/>
      <c r="C33" s="6"/>
      <c r="D33" s="6"/>
      <c r="E33" s="6"/>
      <c r="F33" s="6"/>
      <c r="G33" s="6"/>
      <c r="H33" s="6"/>
      <c r="I33" s="6"/>
      <c r="J33" s="6"/>
      <c r="K33" s="6"/>
      <c r="L33" s="6"/>
      <c r="M33" s="6"/>
      <c r="P33" s="5"/>
      <c r="Q33" s="10">
        <f>EXP(Q32)/(EXP(Q32)+EXP(R32))</f>
        <v>0.97201455282880878</v>
      </c>
      <c r="R33" s="10">
        <f>EXP(R32)/(EXP(Q32)+EXP(R32))</f>
        <v>2.7985447171191214E-2</v>
      </c>
      <c r="S33" s="5"/>
      <c r="U33" t="s">
        <v>45</v>
      </c>
    </row>
    <row r="34" spans="1:21">
      <c r="A34" t="s">
        <v>42</v>
      </c>
    </row>
    <row r="35" spans="1:21">
      <c r="A35" t="s">
        <v>43</v>
      </c>
    </row>
  </sheetData>
  <pageMargins left="0.75" right="0.75" top="1" bottom="1" header="0.5" footer="0.5"/>
  <pageSetup paperSize="9" orientation="portrait" horizontalDpi="4294967292" verticalDpi="4294967292"/>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37"/>
  <sheetViews>
    <sheetView workbookViewId="0">
      <selection activeCell="A2" sqref="A2"/>
    </sheetView>
  </sheetViews>
  <sheetFormatPr baseColWidth="10" defaultRowHeight="16"/>
  <sheetData>
    <row r="1" spans="1:14" ht="21">
      <c r="A1" s="26" t="s">
        <v>119</v>
      </c>
    </row>
    <row r="2" spans="1:14">
      <c r="C2" t="s">
        <v>17</v>
      </c>
      <c r="D2" t="s">
        <v>16</v>
      </c>
    </row>
    <row r="3" spans="1:14">
      <c r="B3" t="s">
        <v>11</v>
      </c>
      <c r="C3">
        <v>30</v>
      </c>
      <c r="D3">
        <v>2</v>
      </c>
      <c r="F3" t="s">
        <v>14</v>
      </c>
      <c r="G3">
        <v>1E-3</v>
      </c>
    </row>
    <row r="4" spans="1:14">
      <c r="B4" t="s">
        <v>12</v>
      </c>
      <c r="C4">
        <v>1</v>
      </c>
      <c r="D4">
        <v>1</v>
      </c>
    </row>
    <row r="6" spans="1:14">
      <c r="A6" s="1" t="s">
        <v>0</v>
      </c>
      <c r="B6" s="1" t="s">
        <v>1</v>
      </c>
      <c r="C6" s="1" t="s">
        <v>4</v>
      </c>
      <c r="D6" s="1" t="s">
        <v>5</v>
      </c>
      <c r="E6" s="1" t="s">
        <v>13</v>
      </c>
      <c r="F6" s="1" t="s">
        <v>6</v>
      </c>
      <c r="G6" s="1" t="s">
        <v>7</v>
      </c>
      <c r="H6" s="1" t="s">
        <v>8</v>
      </c>
      <c r="I6" s="1" t="s">
        <v>9</v>
      </c>
      <c r="J6" s="1" t="s">
        <v>10</v>
      </c>
      <c r="K6" s="1" t="s">
        <v>8</v>
      </c>
      <c r="L6" s="1" t="s">
        <v>10</v>
      </c>
      <c r="M6" s="1" t="s">
        <v>3</v>
      </c>
      <c r="N6" s="1" t="s">
        <v>2</v>
      </c>
    </row>
    <row r="7" spans="1:14">
      <c r="A7">
        <v>20</v>
      </c>
      <c r="B7">
        <f t="shared" ref="B7:B31" si="0">$C$3+$D$3*A7</f>
        <v>70</v>
      </c>
      <c r="C7">
        <f>C4</f>
        <v>1</v>
      </c>
      <c r="D7">
        <f>D4</f>
        <v>1</v>
      </c>
      <c r="E7">
        <f>D7*A7 + C7</f>
        <v>21</v>
      </c>
      <c r="F7" s="2">
        <f t="shared" ref="F7:F31" si="1">(B7-E7)^2</f>
        <v>2401</v>
      </c>
      <c r="G7" s="3">
        <f>(((D7*A7+C7+0.01)-B7)^2)</f>
        <v>2400.0200999999993</v>
      </c>
      <c r="H7" s="3">
        <f>(G7-F7)/0.01</f>
        <v>-97.990000000072541</v>
      </c>
      <c r="I7" s="3">
        <f>(((D7+0.01)*A7+C7)-B7)^2</f>
        <v>2381.4399999999996</v>
      </c>
      <c r="J7" s="3">
        <f>(I7-F7)/0.01</f>
        <v>-1956.00000000004</v>
      </c>
      <c r="K7" s="3">
        <f t="shared" ref="K7:K31" si="2">2*(E7-B7)</f>
        <v>-98</v>
      </c>
      <c r="L7" s="3">
        <f t="shared" ref="L7:L31" si="3">2*A7*(E7-B7)</f>
        <v>-1960</v>
      </c>
      <c r="M7" s="3">
        <f>C7-K7*$G$3</f>
        <v>1.0980000000000001</v>
      </c>
      <c r="N7" s="3">
        <f>D7-L7*$G$3</f>
        <v>2.96</v>
      </c>
    </row>
    <row r="8" spans="1:14">
      <c r="A8">
        <v>27</v>
      </c>
      <c r="B8">
        <f t="shared" si="0"/>
        <v>84</v>
      </c>
      <c r="C8" s="3">
        <f>M7</f>
        <v>1.0980000000000001</v>
      </c>
      <c r="D8" s="3">
        <f>N7</f>
        <v>2.96</v>
      </c>
      <c r="E8">
        <f>D8*A8 + C8</f>
        <v>81.018000000000001</v>
      </c>
      <c r="F8" s="2">
        <f t="shared" si="1"/>
        <v>8.8923239999999968</v>
      </c>
      <c r="G8" s="3">
        <f t="shared" ref="G8:G31" si="4">(((D8*A8+C8+0.01)-B8)^2)</f>
        <v>8.8327839999999647</v>
      </c>
      <c r="H8" s="3">
        <f>(G8-F8)/0.01</f>
        <v>-5.9540000000032123</v>
      </c>
      <c r="I8" s="3">
        <f t="shared" ref="I8:I31" si="5">(((D8+0.01)*A8+C8)-B8)^2</f>
        <v>7.3549440000000175</v>
      </c>
      <c r="J8" s="3">
        <f>(I8-F8)/0.01</f>
        <v>-153.73799999999792</v>
      </c>
      <c r="K8" s="3">
        <f t="shared" si="2"/>
        <v>-5.9639999999999986</v>
      </c>
      <c r="L8" s="3">
        <f t="shared" si="3"/>
        <v>-161.02799999999996</v>
      </c>
      <c r="M8" s="3">
        <f t="shared" ref="M8:M31" si="6">C8-K8*$G$3</f>
        <v>1.1039640000000002</v>
      </c>
      <c r="N8" s="3">
        <f t="shared" ref="N8:N31" si="7">D8-L8*$G$3</f>
        <v>3.1210279999999999</v>
      </c>
    </row>
    <row r="9" spans="1:14">
      <c r="A9">
        <v>33</v>
      </c>
      <c r="B9">
        <f t="shared" si="0"/>
        <v>96</v>
      </c>
      <c r="C9" s="3">
        <f t="shared" ref="C9:C31" si="8">M8</f>
        <v>1.1039640000000002</v>
      </c>
      <c r="D9" s="3">
        <f t="shared" ref="D9:D31" si="9">N8</f>
        <v>3.1210279999999999</v>
      </c>
      <c r="E9">
        <f t="shared" ref="E9:E31" si="10">D9*A9 + C9</f>
        <v>104.097888</v>
      </c>
      <c r="F9" s="2">
        <f t="shared" si="1"/>
        <v>65.575790060543966</v>
      </c>
      <c r="G9" s="3">
        <f t="shared" si="4"/>
        <v>65.737847820544047</v>
      </c>
      <c r="H9" s="3">
        <f t="shared" ref="H9:H31" si="11">(G9-F9)/0.01</f>
        <v>16.205776000008143</v>
      </c>
      <c r="I9" s="3">
        <f t="shared" si="5"/>
        <v>71.029296140543934</v>
      </c>
      <c r="J9" s="3">
        <f t="shared" ref="J9:J31" si="12">(I9-F9)/0.01</f>
        <v>545.35060799999678</v>
      </c>
      <c r="K9" s="3">
        <f t="shared" si="2"/>
        <v>16.195775999999995</v>
      </c>
      <c r="L9" s="3">
        <f t="shared" si="3"/>
        <v>534.46060799999987</v>
      </c>
      <c r="M9" s="3">
        <f t="shared" si="6"/>
        <v>1.0877682240000002</v>
      </c>
      <c r="N9" s="3">
        <f t="shared" si="7"/>
        <v>2.5865673920000001</v>
      </c>
    </row>
    <row r="10" spans="1:14">
      <c r="A10">
        <v>10</v>
      </c>
      <c r="B10">
        <f t="shared" si="0"/>
        <v>50</v>
      </c>
      <c r="C10" s="3">
        <f t="shared" si="8"/>
        <v>1.0877682240000002</v>
      </c>
      <c r="D10" s="3">
        <f t="shared" si="9"/>
        <v>2.5865673920000001</v>
      </c>
      <c r="E10">
        <f t="shared" si="10"/>
        <v>26.953442144</v>
      </c>
      <c r="F10" s="2">
        <f t="shared" si="1"/>
        <v>531.14382900995531</v>
      </c>
      <c r="G10" s="3">
        <f t="shared" si="4"/>
        <v>530.68299785283523</v>
      </c>
      <c r="H10" s="3">
        <f t="shared" si="11"/>
        <v>-46.083115712008293</v>
      </c>
      <c r="I10" s="3">
        <f t="shared" si="5"/>
        <v>526.54451743875529</v>
      </c>
      <c r="J10" s="3">
        <f t="shared" si="12"/>
        <v>-459.9311571200019</v>
      </c>
      <c r="K10" s="3">
        <f t="shared" si="2"/>
        <v>-46.093115711999999</v>
      </c>
      <c r="L10" s="3">
        <f t="shared" si="3"/>
        <v>-460.93115711999997</v>
      </c>
      <c r="M10" s="3">
        <f t="shared" si="6"/>
        <v>1.1338613397120001</v>
      </c>
      <c r="N10" s="3">
        <f t="shared" si="7"/>
        <v>3.0474985491200002</v>
      </c>
    </row>
    <row r="11" spans="1:14">
      <c r="A11">
        <v>39</v>
      </c>
      <c r="B11">
        <f t="shared" si="0"/>
        <v>108</v>
      </c>
      <c r="C11" s="3">
        <f t="shared" si="8"/>
        <v>1.1338613397120001</v>
      </c>
      <c r="D11" s="3">
        <f t="shared" si="9"/>
        <v>3.0474985491200002</v>
      </c>
      <c r="E11">
        <f t="shared" si="10"/>
        <v>119.986304755392</v>
      </c>
      <c r="F11" s="2">
        <f t="shared" si="1"/>
        <v>143.67150168913284</v>
      </c>
      <c r="G11" s="3">
        <f t="shared" si="4"/>
        <v>143.9113277842408</v>
      </c>
      <c r="H11" s="3">
        <f t="shared" si="11"/>
        <v>23.982609510795783</v>
      </c>
      <c r="I11" s="3">
        <f t="shared" si="5"/>
        <v>153.17291939833859</v>
      </c>
      <c r="J11" s="3">
        <f t="shared" si="12"/>
        <v>950.14177092057537</v>
      </c>
      <c r="K11" s="3">
        <f t="shared" si="2"/>
        <v>23.972609510783997</v>
      </c>
      <c r="L11" s="3">
        <f t="shared" si="3"/>
        <v>934.9317709205759</v>
      </c>
      <c r="M11" s="3">
        <f t="shared" si="6"/>
        <v>1.1098887302012161</v>
      </c>
      <c r="N11" s="3">
        <f t="shared" si="7"/>
        <v>2.1125667781994242</v>
      </c>
    </row>
    <row r="12" spans="1:14">
      <c r="A12">
        <v>31</v>
      </c>
      <c r="B12">
        <f t="shared" si="0"/>
        <v>92</v>
      </c>
      <c r="C12" s="3">
        <f t="shared" si="8"/>
        <v>1.1098887302012161</v>
      </c>
      <c r="D12" s="3">
        <f t="shared" si="9"/>
        <v>2.1125667781994242</v>
      </c>
      <c r="E12">
        <f t="shared" si="10"/>
        <v>66.599458854383371</v>
      </c>
      <c r="F12" s="2">
        <f t="shared" si="1"/>
        <v>645.18749049016333</v>
      </c>
      <c r="G12" s="3">
        <f t="shared" si="4"/>
        <v>644.67957966725066</v>
      </c>
      <c r="H12" s="3">
        <f t="shared" si="11"/>
        <v>-50.791082291266321</v>
      </c>
      <c r="I12" s="3">
        <f t="shared" si="5"/>
        <v>629.53525497988164</v>
      </c>
      <c r="J12" s="3">
        <f t="shared" si="12"/>
        <v>-1565.2235510281685</v>
      </c>
      <c r="K12" s="3">
        <f t="shared" si="2"/>
        <v>-50.801082291233257</v>
      </c>
      <c r="L12" s="3">
        <f t="shared" si="3"/>
        <v>-1574.8335510282309</v>
      </c>
      <c r="M12" s="3">
        <f t="shared" si="6"/>
        <v>1.1606898124924494</v>
      </c>
      <c r="N12" s="3">
        <f t="shared" si="7"/>
        <v>3.6874003292276551</v>
      </c>
    </row>
    <row r="13" spans="1:14">
      <c r="A13">
        <v>14</v>
      </c>
      <c r="B13">
        <f t="shared" si="0"/>
        <v>58</v>
      </c>
      <c r="C13" s="3">
        <f t="shared" si="8"/>
        <v>1.1606898124924494</v>
      </c>
      <c r="D13" s="3">
        <f t="shared" si="9"/>
        <v>3.6874003292276551</v>
      </c>
      <c r="E13">
        <f t="shared" si="10"/>
        <v>52.784294421679618</v>
      </c>
      <c r="F13" s="2">
        <f t="shared" si="1"/>
        <v>27.203584679722347</v>
      </c>
      <c r="G13" s="3">
        <f t="shared" si="4"/>
        <v>27.099370568155958</v>
      </c>
      <c r="H13" s="3">
        <f t="shared" si="11"/>
        <v>-10.421411156638882</v>
      </c>
      <c r="I13" s="3">
        <f t="shared" si="5"/>
        <v>25.762787117792634</v>
      </c>
      <c r="J13" s="3">
        <f t="shared" si="12"/>
        <v>-144.07975619297133</v>
      </c>
      <c r="K13" s="3">
        <f t="shared" si="2"/>
        <v>-10.431411156640763</v>
      </c>
      <c r="L13" s="3">
        <f t="shared" si="3"/>
        <v>-146.03975619297069</v>
      </c>
      <c r="M13" s="3">
        <f t="shared" si="6"/>
        <v>1.1711212236490902</v>
      </c>
      <c r="N13" s="3">
        <f t="shared" si="7"/>
        <v>3.8334400854206256</v>
      </c>
    </row>
    <row r="14" spans="1:14">
      <c r="A14">
        <v>13</v>
      </c>
      <c r="B14">
        <f t="shared" si="0"/>
        <v>56</v>
      </c>
      <c r="C14" s="3">
        <f t="shared" si="8"/>
        <v>1.1711212236490902</v>
      </c>
      <c r="D14" s="3">
        <f t="shared" si="9"/>
        <v>3.8334400854206256</v>
      </c>
      <c r="E14">
        <f t="shared" si="10"/>
        <v>51.005842334117219</v>
      </c>
      <c r="F14" s="2">
        <f t="shared" si="1"/>
        <v>24.941610791695751</v>
      </c>
      <c r="G14" s="3">
        <f t="shared" si="4"/>
        <v>24.841827638378113</v>
      </c>
      <c r="H14" s="3">
        <f t="shared" si="11"/>
        <v>-9.9783153317638096</v>
      </c>
      <c r="I14" s="3">
        <f t="shared" si="5"/>
        <v>23.660029798566203</v>
      </c>
      <c r="J14" s="3">
        <f t="shared" si="12"/>
        <v>-128.15809931295482</v>
      </c>
      <c r="K14" s="3">
        <f t="shared" si="2"/>
        <v>-9.9883153317655626</v>
      </c>
      <c r="L14" s="3">
        <f t="shared" si="3"/>
        <v>-129.84809931295231</v>
      </c>
      <c r="M14" s="3">
        <f t="shared" si="6"/>
        <v>1.1811095389808557</v>
      </c>
      <c r="N14" s="3">
        <f t="shared" si="7"/>
        <v>3.9632881847335781</v>
      </c>
    </row>
    <row r="15" spans="1:14">
      <c r="A15">
        <v>16</v>
      </c>
      <c r="B15">
        <f t="shared" si="0"/>
        <v>62</v>
      </c>
      <c r="C15" s="3">
        <f t="shared" si="8"/>
        <v>1.1811095389808557</v>
      </c>
      <c r="D15" s="3">
        <f t="shared" si="9"/>
        <v>3.9632881847335781</v>
      </c>
      <c r="E15">
        <f t="shared" si="10"/>
        <v>64.593720494718099</v>
      </c>
      <c r="F15" s="2">
        <f t="shared" si="1"/>
        <v>6.7273860047206986</v>
      </c>
      <c r="G15" s="3">
        <f t="shared" si="4"/>
        <v>6.7793604146150876</v>
      </c>
      <c r="H15" s="3">
        <f t="shared" si="11"/>
        <v>5.1974409894389062</v>
      </c>
      <c r="I15" s="3">
        <f t="shared" si="5"/>
        <v>7.5829765630304715</v>
      </c>
      <c r="J15" s="3">
        <f t="shared" si="12"/>
        <v>85.559055830977286</v>
      </c>
      <c r="K15" s="3">
        <f t="shared" si="2"/>
        <v>5.1874409894361975</v>
      </c>
      <c r="L15" s="3">
        <f t="shared" si="3"/>
        <v>82.99905583097916</v>
      </c>
      <c r="M15" s="3">
        <f t="shared" si="6"/>
        <v>1.1759220979914196</v>
      </c>
      <c r="N15" s="3">
        <f t="shared" si="7"/>
        <v>3.8802891289025991</v>
      </c>
    </row>
    <row r="16" spans="1:14">
      <c r="A16">
        <v>11</v>
      </c>
      <c r="B16">
        <f t="shared" si="0"/>
        <v>52</v>
      </c>
      <c r="C16" s="3">
        <f t="shared" si="8"/>
        <v>1.1759220979914196</v>
      </c>
      <c r="D16" s="3">
        <f t="shared" si="9"/>
        <v>3.8802891289025991</v>
      </c>
      <c r="E16">
        <f t="shared" si="10"/>
        <v>43.859102515920007</v>
      </c>
      <c r="F16" s="2">
        <f t="shared" si="1"/>
        <v>66.274211846299963</v>
      </c>
      <c r="G16" s="3">
        <f t="shared" si="4"/>
        <v>66.111493896618384</v>
      </c>
      <c r="H16" s="3">
        <f t="shared" si="11"/>
        <v>-16.271794968157849</v>
      </c>
      <c r="I16" s="3">
        <f t="shared" si="5"/>
        <v>64.495314399802368</v>
      </c>
      <c r="J16" s="3">
        <f t="shared" si="12"/>
        <v>-177.88974464975951</v>
      </c>
      <c r="K16" s="3">
        <f t="shared" si="2"/>
        <v>-16.281794968159986</v>
      </c>
      <c r="L16" s="3">
        <f t="shared" si="3"/>
        <v>-179.09974464975983</v>
      </c>
      <c r="M16" s="3">
        <f t="shared" si="6"/>
        <v>1.1922038929595795</v>
      </c>
      <c r="N16" s="3">
        <f t="shared" si="7"/>
        <v>4.0593888735523587</v>
      </c>
    </row>
    <row r="17" spans="1:14">
      <c r="A17">
        <v>36</v>
      </c>
      <c r="B17">
        <f t="shared" si="0"/>
        <v>102</v>
      </c>
      <c r="C17" s="3">
        <f t="shared" si="8"/>
        <v>1.1922038929595795</v>
      </c>
      <c r="D17" s="3">
        <f t="shared" si="9"/>
        <v>4.0593888735523587</v>
      </c>
      <c r="E17">
        <f t="shared" si="10"/>
        <v>147.33020334084449</v>
      </c>
      <c r="F17" s="2">
        <f t="shared" si="1"/>
        <v>2054.8273349223091</v>
      </c>
      <c r="G17" s="3">
        <f t="shared" si="4"/>
        <v>2055.7340389891251</v>
      </c>
      <c r="H17" s="3">
        <f t="shared" si="11"/>
        <v>90.670406681601889</v>
      </c>
      <c r="I17" s="3">
        <f t="shared" si="5"/>
        <v>2087.594681327716</v>
      </c>
      <c r="J17" s="3">
        <f t="shared" si="12"/>
        <v>3276.7346405406897</v>
      </c>
      <c r="K17" s="3">
        <f t="shared" si="2"/>
        <v>90.660406681688983</v>
      </c>
      <c r="L17" s="3">
        <f t="shared" si="3"/>
        <v>3263.7746405408034</v>
      </c>
      <c r="M17" s="3">
        <f t="shared" si="6"/>
        <v>1.1015434862778906</v>
      </c>
      <c r="N17" s="3">
        <f t="shared" si="7"/>
        <v>0.79561423301155543</v>
      </c>
    </row>
    <row r="18" spans="1:14">
      <c r="A18">
        <v>11</v>
      </c>
      <c r="B18">
        <f t="shared" si="0"/>
        <v>52</v>
      </c>
      <c r="C18" s="3">
        <f t="shared" si="8"/>
        <v>1.1015434862778906</v>
      </c>
      <c r="D18" s="3">
        <f t="shared" si="9"/>
        <v>0.79561423301155543</v>
      </c>
      <c r="E18">
        <f t="shared" si="10"/>
        <v>9.853300049405</v>
      </c>
      <c r="F18" s="2">
        <f t="shared" si="1"/>
        <v>1776.3443167254845</v>
      </c>
      <c r="G18" s="3">
        <f t="shared" si="4"/>
        <v>1775.5014827264729</v>
      </c>
      <c r="H18" s="3">
        <f t="shared" si="11"/>
        <v>-84.283399901164557</v>
      </c>
      <c r="I18" s="3">
        <f t="shared" si="5"/>
        <v>1767.0841427363537</v>
      </c>
      <c r="J18" s="3">
        <f t="shared" si="12"/>
        <v>-926.01739891308625</v>
      </c>
      <c r="K18" s="3">
        <f t="shared" si="2"/>
        <v>-84.29339990119</v>
      </c>
      <c r="L18" s="3">
        <f t="shared" si="3"/>
        <v>-927.22739891309004</v>
      </c>
      <c r="M18" s="3">
        <f t="shared" si="6"/>
        <v>1.1858368861790805</v>
      </c>
      <c r="N18" s="3">
        <f t="shared" si="7"/>
        <v>1.7228416319246453</v>
      </c>
    </row>
    <row r="19" spans="1:14">
      <c r="A19">
        <v>18</v>
      </c>
      <c r="B19">
        <f t="shared" si="0"/>
        <v>66</v>
      </c>
      <c r="C19" s="3">
        <f t="shared" si="8"/>
        <v>1.1858368861790805</v>
      </c>
      <c r="D19" s="3">
        <f t="shared" si="9"/>
        <v>1.7228416319246453</v>
      </c>
      <c r="E19">
        <f t="shared" si="10"/>
        <v>32.196986260822698</v>
      </c>
      <c r="F19" s="2">
        <f t="shared" si="1"/>
        <v>1142.6437378510095</v>
      </c>
      <c r="G19" s="3">
        <f t="shared" si="4"/>
        <v>1141.9677775762261</v>
      </c>
      <c r="H19" s="3">
        <f t="shared" si="11"/>
        <v>-67.596027478339238</v>
      </c>
      <c r="I19" s="3">
        <f t="shared" si="5"/>
        <v>1130.5070529049058</v>
      </c>
      <c r="J19" s="3">
        <f t="shared" si="12"/>
        <v>-1213.6684946103742</v>
      </c>
      <c r="K19" s="3">
        <f t="shared" si="2"/>
        <v>-67.606027478354605</v>
      </c>
      <c r="L19" s="3">
        <f t="shared" si="3"/>
        <v>-1216.9084946103828</v>
      </c>
      <c r="M19" s="3">
        <f t="shared" si="6"/>
        <v>1.253442913657435</v>
      </c>
      <c r="N19" s="3">
        <f t="shared" si="7"/>
        <v>2.9397501265350279</v>
      </c>
    </row>
    <row r="20" spans="1:14">
      <c r="A20">
        <v>20</v>
      </c>
      <c r="B20">
        <f t="shared" si="0"/>
        <v>70</v>
      </c>
      <c r="C20" s="3">
        <f t="shared" si="8"/>
        <v>1.253442913657435</v>
      </c>
      <c r="D20" s="3">
        <f t="shared" si="9"/>
        <v>2.9397501265350279</v>
      </c>
      <c r="E20">
        <f t="shared" si="10"/>
        <v>60.048445444357995</v>
      </c>
      <c r="F20" s="2">
        <f t="shared" si="1"/>
        <v>99.033438073919143</v>
      </c>
      <c r="G20" s="3">
        <f t="shared" si="4"/>
        <v>98.834506982806346</v>
      </c>
      <c r="H20" s="3">
        <f t="shared" si="11"/>
        <v>-19.893109111279728</v>
      </c>
      <c r="I20" s="3">
        <f t="shared" si="5"/>
        <v>95.092816251662427</v>
      </c>
      <c r="J20" s="3">
        <f t="shared" si="12"/>
        <v>-394.06218222567162</v>
      </c>
      <c r="K20" s="3">
        <f t="shared" si="2"/>
        <v>-19.90310911128401</v>
      </c>
      <c r="L20" s="3">
        <f t="shared" si="3"/>
        <v>-398.0621822256802</v>
      </c>
      <c r="M20" s="3">
        <f t="shared" si="6"/>
        <v>1.273346022768719</v>
      </c>
      <c r="N20" s="3">
        <f t="shared" si="7"/>
        <v>3.3378123087607081</v>
      </c>
    </row>
    <row r="21" spans="1:14">
      <c r="A21">
        <v>28</v>
      </c>
      <c r="B21">
        <f t="shared" si="0"/>
        <v>86</v>
      </c>
      <c r="C21" s="3">
        <f t="shared" si="8"/>
        <v>1.273346022768719</v>
      </c>
      <c r="D21" s="3">
        <f t="shared" si="9"/>
        <v>3.3378123087607081</v>
      </c>
      <c r="E21">
        <f t="shared" si="10"/>
        <v>94.732090668068551</v>
      </c>
      <c r="F21" s="2">
        <f t="shared" si="1"/>
        <v>76.249407435369875</v>
      </c>
      <c r="G21" s="3">
        <f t="shared" si="4"/>
        <v>76.424149248731339</v>
      </c>
      <c r="H21" s="3">
        <f t="shared" si="11"/>
        <v>17.474181336146444</v>
      </c>
      <c r="I21" s="3">
        <f t="shared" si="5"/>
        <v>81.217778209488031</v>
      </c>
      <c r="J21" s="3">
        <f t="shared" si="12"/>
        <v>496.83707741181564</v>
      </c>
      <c r="K21" s="3">
        <f t="shared" si="2"/>
        <v>17.464181336137102</v>
      </c>
      <c r="L21" s="3">
        <f t="shared" si="3"/>
        <v>488.99707741183886</v>
      </c>
      <c r="M21" s="3">
        <f t="shared" si="6"/>
        <v>1.2558818414325819</v>
      </c>
      <c r="N21" s="3">
        <f t="shared" si="7"/>
        <v>2.848815231348869</v>
      </c>
    </row>
    <row r="22" spans="1:14">
      <c r="A22">
        <v>32</v>
      </c>
      <c r="B22">
        <f t="shared" si="0"/>
        <v>94</v>
      </c>
      <c r="C22" s="3">
        <f t="shared" si="8"/>
        <v>1.2558818414325819</v>
      </c>
      <c r="D22" s="3">
        <f t="shared" si="9"/>
        <v>2.848815231348869</v>
      </c>
      <c r="E22">
        <f t="shared" si="10"/>
        <v>92.417969244596392</v>
      </c>
      <c r="F22" s="2">
        <f t="shared" si="1"/>
        <v>2.5028213110429096</v>
      </c>
      <c r="G22" s="3">
        <f t="shared" si="4"/>
        <v>2.4712806959348215</v>
      </c>
      <c r="H22" s="3">
        <f t="shared" si="11"/>
        <v>-3.1540615108088144</v>
      </c>
      <c r="I22" s="3">
        <f t="shared" si="5"/>
        <v>1.5927216275846179</v>
      </c>
      <c r="J22" s="3">
        <f t="shared" si="12"/>
        <v>-91.009968345829165</v>
      </c>
      <c r="K22" s="3">
        <f t="shared" si="2"/>
        <v>-3.1640615108072154</v>
      </c>
      <c r="L22" s="3">
        <f t="shared" si="3"/>
        <v>-101.24996834583089</v>
      </c>
      <c r="M22" s="3">
        <f t="shared" si="6"/>
        <v>1.2590459029433891</v>
      </c>
      <c r="N22" s="3">
        <f t="shared" si="7"/>
        <v>2.9500651996946998</v>
      </c>
    </row>
    <row r="23" spans="1:14">
      <c r="A23">
        <v>39</v>
      </c>
      <c r="B23">
        <f t="shared" si="0"/>
        <v>108</v>
      </c>
      <c r="C23" s="3">
        <f t="shared" si="8"/>
        <v>1.2590459029433891</v>
      </c>
      <c r="D23" s="3">
        <f t="shared" si="9"/>
        <v>2.9500651996946998</v>
      </c>
      <c r="E23">
        <f t="shared" si="10"/>
        <v>116.31158869103668</v>
      </c>
      <c r="F23" s="2">
        <f t="shared" si="1"/>
        <v>69.082506568968753</v>
      </c>
      <c r="G23" s="3">
        <f t="shared" si="4"/>
        <v>69.248838342789568</v>
      </c>
      <c r="H23" s="3">
        <f t="shared" si="11"/>
        <v>16.633177382081499</v>
      </c>
      <c r="I23" s="3">
        <f t="shared" si="5"/>
        <v>75.717645747977372</v>
      </c>
      <c r="J23" s="3">
        <f t="shared" si="12"/>
        <v>663.51391790086177</v>
      </c>
      <c r="K23" s="3">
        <f t="shared" si="2"/>
        <v>16.623177382073351</v>
      </c>
      <c r="L23" s="3">
        <f t="shared" si="3"/>
        <v>648.30391790086071</v>
      </c>
      <c r="M23" s="3">
        <f t="shared" si="6"/>
        <v>1.2424227255613158</v>
      </c>
      <c r="N23" s="3">
        <f t="shared" si="7"/>
        <v>2.3017612817938389</v>
      </c>
    </row>
    <row r="24" spans="1:14">
      <c r="A24">
        <v>28</v>
      </c>
      <c r="B24">
        <f t="shared" si="0"/>
        <v>86</v>
      </c>
      <c r="C24" s="3">
        <f t="shared" si="8"/>
        <v>1.2424227255613158</v>
      </c>
      <c r="D24" s="3">
        <f t="shared" si="9"/>
        <v>2.3017612817938389</v>
      </c>
      <c r="E24">
        <f t="shared" si="10"/>
        <v>65.691738615788807</v>
      </c>
      <c r="F24" s="2">
        <f t="shared" si="1"/>
        <v>412.42548044944351</v>
      </c>
      <c r="G24" s="3">
        <f t="shared" si="4"/>
        <v>412.01941522175906</v>
      </c>
      <c r="H24" s="3">
        <f t="shared" si="11"/>
        <v>-40.606522768445075</v>
      </c>
      <c r="I24" s="3">
        <f t="shared" si="5"/>
        <v>401.13125407428578</v>
      </c>
      <c r="J24" s="3">
        <f t="shared" si="12"/>
        <v>-1129.4226375157734</v>
      </c>
      <c r="K24" s="3">
        <f t="shared" si="2"/>
        <v>-40.616522768422385</v>
      </c>
      <c r="L24" s="3">
        <f t="shared" si="3"/>
        <v>-1137.2626375158268</v>
      </c>
      <c r="M24" s="3">
        <f t="shared" si="6"/>
        <v>1.2830392483297381</v>
      </c>
      <c r="N24" s="3">
        <f t="shared" si="7"/>
        <v>3.4390239193096654</v>
      </c>
    </row>
    <row r="25" spans="1:14">
      <c r="A25">
        <v>23</v>
      </c>
      <c r="B25">
        <f t="shared" si="0"/>
        <v>76</v>
      </c>
      <c r="C25" s="3">
        <f t="shared" si="8"/>
        <v>1.2830392483297381</v>
      </c>
      <c r="D25" s="3">
        <f t="shared" si="9"/>
        <v>3.4390239193096654</v>
      </c>
      <c r="E25">
        <f t="shared" si="10"/>
        <v>80.380589392452052</v>
      </c>
      <c r="F25" s="2">
        <f t="shared" si="1"/>
        <v>19.189563425263437</v>
      </c>
      <c r="G25" s="3">
        <f t="shared" si="4"/>
        <v>19.277275213112521</v>
      </c>
      <c r="H25" s="3">
        <f t="shared" si="11"/>
        <v>8.7711787849084288</v>
      </c>
      <c r="I25" s="3">
        <f t="shared" si="5"/>
        <v>21.257534545791287</v>
      </c>
      <c r="J25" s="3">
        <f t="shared" si="12"/>
        <v>206.79711205278508</v>
      </c>
      <c r="K25" s="3">
        <f t="shared" si="2"/>
        <v>8.7611787849041036</v>
      </c>
      <c r="L25" s="3">
        <f t="shared" si="3"/>
        <v>201.50711205279438</v>
      </c>
      <c r="M25" s="3">
        <f t="shared" si="6"/>
        <v>1.2742780695448341</v>
      </c>
      <c r="N25" s="3">
        <f t="shared" si="7"/>
        <v>3.237516807256871</v>
      </c>
    </row>
    <row r="26" spans="1:14">
      <c r="A26">
        <v>19</v>
      </c>
      <c r="B26">
        <f t="shared" si="0"/>
        <v>68</v>
      </c>
      <c r="C26" s="3">
        <f t="shared" si="8"/>
        <v>1.2742780695448341</v>
      </c>
      <c r="D26" s="3">
        <f t="shared" si="9"/>
        <v>3.237516807256871</v>
      </c>
      <c r="E26">
        <f t="shared" si="10"/>
        <v>62.787097407425385</v>
      </c>
      <c r="F26" s="2">
        <f t="shared" si="1"/>
        <v>27.17435343967114</v>
      </c>
      <c r="G26" s="3">
        <f t="shared" si="4"/>
        <v>27.07019538781967</v>
      </c>
      <c r="H26" s="3">
        <f t="shared" si="11"/>
        <v>-10.415805185147065</v>
      </c>
      <c r="I26" s="3">
        <f t="shared" si="5"/>
        <v>25.22955045449288</v>
      </c>
      <c r="J26" s="3">
        <f t="shared" si="12"/>
        <v>-194.48029851782599</v>
      </c>
      <c r="K26" s="3">
        <f t="shared" si="2"/>
        <v>-10.42580518514923</v>
      </c>
      <c r="L26" s="3">
        <f t="shared" si="3"/>
        <v>-198.09029851783538</v>
      </c>
      <c r="M26" s="3">
        <f t="shared" si="6"/>
        <v>1.2847038747299833</v>
      </c>
      <c r="N26" s="3">
        <f t="shared" si="7"/>
        <v>3.4356071057747064</v>
      </c>
    </row>
    <row r="27" spans="1:14">
      <c r="A27">
        <v>13</v>
      </c>
      <c r="B27">
        <f t="shared" si="0"/>
        <v>56</v>
      </c>
      <c r="C27" s="3">
        <f t="shared" si="8"/>
        <v>1.2847038747299833</v>
      </c>
      <c r="D27" s="3">
        <f t="shared" si="9"/>
        <v>3.4356071057747064</v>
      </c>
      <c r="E27">
        <f t="shared" si="10"/>
        <v>45.947596249801165</v>
      </c>
      <c r="F27" s="2">
        <f t="shared" si="1"/>
        <v>101.0508211570116</v>
      </c>
      <c r="G27" s="3">
        <f t="shared" si="4"/>
        <v>100.84987308200766</v>
      </c>
      <c r="H27" s="3">
        <f t="shared" si="11"/>
        <v>-20.094807500393586</v>
      </c>
      <c r="I27" s="3">
        <f t="shared" si="5"/>
        <v>98.454096181959841</v>
      </c>
      <c r="J27" s="3">
        <f t="shared" si="12"/>
        <v>-259.67249750517567</v>
      </c>
      <c r="K27" s="3">
        <f t="shared" si="2"/>
        <v>-20.104807500397669</v>
      </c>
      <c r="L27" s="3">
        <f t="shared" si="3"/>
        <v>-261.3624975051697</v>
      </c>
      <c r="M27" s="3">
        <f>C27-K27*$G$3</f>
        <v>1.304808682230381</v>
      </c>
      <c r="N27" s="3">
        <f t="shared" si="7"/>
        <v>3.696969603279876</v>
      </c>
    </row>
    <row r="28" spans="1:14">
      <c r="A28">
        <v>14</v>
      </c>
      <c r="B28">
        <f t="shared" si="0"/>
        <v>58</v>
      </c>
      <c r="C28" s="3">
        <f t="shared" si="8"/>
        <v>1.304808682230381</v>
      </c>
      <c r="D28" s="3">
        <f t="shared" si="9"/>
        <v>3.696969603279876</v>
      </c>
      <c r="E28">
        <f t="shared" si="10"/>
        <v>53.062383128148646</v>
      </c>
      <c r="F28" s="2">
        <f t="shared" si="1"/>
        <v>24.380060373191149</v>
      </c>
      <c r="G28" s="3">
        <f t="shared" si="4"/>
        <v>24.281408035754144</v>
      </c>
      <c r="H28" s="3">
        <f t="shared" si="11"/>
        <v>-9.8652337437005855</v>
      </c>
      <c r="I28" s="3">
        <f t="shared" si="5"/>
        <v>23.017127649072833</v>
      </c>
      <c r="J28" s="3">
        <f t="shared" si="12"/>
        <v>-136.29327241183162</v>
      </c>
      <c r="K28" s="3">
        <f t="shared" si="2"/>
        <v>-9.875233743702708</v>
      </c>
      <c r="L28" s="3">
        <f t="shared" si="3"/>
        <v>-138.25327241183791</v>
      </c>
      <c r="M28" s="3">
        <f t="shared" si="6"/>
        <v>1.3146839159740837</v>
      </c>
      <c r="N28" s="3">
        <f t="shared" si="7"/>
        <v>3.8352228756917137</v>
      </c>
    </row>
    <row r="29" spans="1:14">
      <c r="A29">
        <v>25</v>
      </c>
      <c r="B29">
        <f t="shared" si="0"/>
        <v>80</v>
      </c>
      <c r="C29" s="3">
        <f t="shared" si="8"/>
        <v>1.3146839159740837</v>
      </c>
      <c r="D29" s="3">
        <f t="shared" si="9"/>
        <v>3.8352228756917137</v>
      </c>
      <c r="E29">
        <f t="shared" si="10"/>
        <v>97.195255808266936</v>
      </c>
      <c r="F29" s="2">
        <f t="shared" si="1"/>
        <v>295.67682231173779</v>
      </c>
      <c r="G29" s="3">
        <f t="shared" si="4"/>
        <v>296.02082742790327</v>
      </c>
      <c r="H29" s="3">
        <f t="shared" si="11"/>
        <v>34.400511616547647</v>
      </c>
      <c r="I29" s="3">
        <f t="shared" si="5"/>
        <v>304.33695021587073</v>
      </c>
      <c r="J29" s="3">
        <f t="shared" si="12"/>
        <v>866.01279041329349</v>
      </c>
      <c r="K29" s="3">
        <f t="shared" si="2"/>
        <v>34.390511616533871</v>
      </c>
      <c r="L29" s="3">
        <f t="shared" si="3"/>
        <v>859.76279041334681</v>
      </c>
      <c r="M29" s="3">
        <f t="shared" si="6"/>
        <v>1.2802934043575498</v>
      </c>
      <c r="N29" s="3">
        <f t="shared" si="7"/>
        <v>2.975460085278367</v>
      </c>
    </row>
    <row r="30" spans="1:14">
      <c r="A30">
        <v>11</v>
      </c>
      <c r="B30">
        <f t="shared" si="0"/>
        <v>52</v>
      </c>
      <c r="C30" s="3">
        <f t="shared" si="8"/>
        <v>1.2802934043575498</v>
      </c>
      <c r="D30" s="3">
        <f t="shared" si="9"/>
        <v>2.975460085278367</v>
      </c>
      <c r="E30">
        <f t="shared" si="10"/>
        <v>34.010354342419589</v>
      </c>
      <c r="F30" s="2">
        <f t="shared" si="1"/>
        <v>323.62735088530172</v>
      </c>
      <c r="G30" s="3">
        <f t="shared" si="4"/>
        <v>323.26765797215018</v>
      </c>
      <c r="H30" s="3">
        <f t="shared" si="11"/>
        <v>-35.969291315154805</v>
      </c>
      <c r="I30" s="3">
        <f t="shared" si="5"/>
        <v>319.68172884063404</v>
      </c>
      <c r="J30" s="3">
        <f t="shared" si="12"/>
        <v>-394.56220446676866</v>
      </c>
      <c r="K30" s="3">
        <f t="shared" si="2"/>
        <v>-35.979291315160822</v>
      </c>
      <c r="L30" s="3">
        <f t="shared" si="3"/>
        <v>-395.77220446676904</v>
      </c>
      <c r="M30" s="3">
        <f t="shared" si="6"/>
        <v>1.3162726956727107</v>
      </c>
      <c r="N30" s="3">
        <f t="shared" si="7"/>
        <v>3.3712322897451359</v>
      </c>
    </row>
    <row r="31" spans="1:14">
      <c r="A31">
        <v>21</v>
      </c>
      <c r="B31">
        <f t="shared" si="0"/>
        <v>72</v>
      </c>
      <c r="C31" s="3">
        <f t="shared" si="8"/>
        <v>1.3162726956727107</v>
      </c>
      <c r="D31" s="3">
        <f t="shared" si="9"/>
        <v>3.3712322897451359</v>
      </c>
      <c r="E31">
        <f t="shared" si="10"/>
        <v>72.112150780320562</v>
      </c>
      <c r="F31" s="2">
        <f t="shared" si="1"/>
        <v>1.2577797526510889E-2</v>
      </c>
      <c r="G31" s="3">
        <f t="shared" si="4"/>
        <v>1.4920813132923372E-2</v>
      </c>
      <c r="H31" s="3">
        <f t="shared" si="11"/>
        <v>0.2343015606412483</v>
      </c>
      <c r="I31" s="3">
        <f t="shared" si="5"/>
        <v>0.10378112526114278</v>
      </c>
      <c r="J31" s="3">
        <f t="shared" si="12"/>
        <v>9.120332773463188</v>
      </c>
      <c r="K31" s="3">
        <f t="shared" si="2"/>
        <v>0.22430156064112339</v>
      </c>
      <c r="L31" s="3">
        <f t="shared" si="3"/>
        <v>4.7103327734635911</v>
      </c>
      <c r="M31" s="3">
        <f t="shared" si="6"/>
        <v>1.3160483941120695</v>
      </c>
      <c r="N31" s="3">
        <f t="shared" si="7"/>
        <v>3.3665219569716722</v>
      </c>
    </row>
    <row r="32" spans="1:14">
      <c r="C32" s="3"/>
      <c r="D32" s="3"/>
      <c r="F32" s="2"/>
      <c r="G32" s="3"/>
      <c r="H32" s="3"/>
      <c r="I32" s="3"/>
      <c r="J32" s="3"/>
      <c r="K32" s="3"/>
      <c r="L32" s="3"/>
      <c r="M32" s="3"/>
      <c r="N32" s="3"/>
    </row>
    <row r="33" spans="3:14">
      <c r="C33" s="3"/>
      <c r="D33" s="3"/>
      <c r="E33" t="s">
        <v>18</v>
      </c>
      <c r="F33" s="2">
        <f>SQRT(AVERAGE(F7:F31))</f>
        <v>20.341915663279586</v>
      </c>
      <c r="G33" s="3"/>
      <c r="H33" s="3"/>
      <c r="I33" s="3"/>
      <c r="J33" s="3" t="s">
        <v>142</v>
      </c>
      <c r="K33" s="3">
        <f>AVERAGE(K7:K31)</f>
        <v>-12.641935764482778</v>
      </c>
      <c r="L33" s="3">
        <f>AVERAGE(L7:L31)</f>
        <v>-94.660878278866946</v>
      </c>
      <c r="M33" s="3"/>
      <c r="N33" s="3"/>
    </row>
    <row r="34" spans="3:14">
      <c r="C34" s="3"/>
      <c r="D34" s="3"/>
      <c r="F34" s="2"/>
      <c r="G34" s="3"/>
      <c r="H34" s="3"/>
      <c r="I34" s="3"/>
      <c r="J34" s="3" t="s">
        <v>143</v>
      </c>
      <c r="K34" s="3">
        <f>SUMSQ(K7:K31)/25</f>
        <v>1655.1741314079177</v>
      </c>
      <c r="L34" s="3">
        <f>SUMSQ(L7:L31)/25</f>
        <v>958977.43678876897</v>
      </c>
      <c r="M34" s="3"/>
      <c r="N34" s="3"/>
    </row>
    <row r="35" spans="3:14">
      <c r="C35" s="3"/>
      <c r="D35" s="3"/>
      <c r="F35" s="2"/>
      <c r="G35" s="3"/>
      <c r="H35" s="3"/>
      <c r="I35" s="3"/>
      <c r="J35" s="3"/>
      <c r="K35" s="3"/>
      <c r="L35" s="3"/>
      <c r="M35" s="3"/>
      <c r="N35" s="3"/>
    </row>
    <row r="36" spans="3:14">
      <c r="C36" s="3"/>
      <c r="D36" s="3"/>
      <c r="F36" s="2"/>
      <c r="G36" s="3"/>
      <c r="H36" s="3"/>
      <c r="I36" s="3"/>
      <c r="J36" s="3"/>
      <c r="K36" s="3"/>
      <c r="L36" s="3"/>
      <c r="M36" s="3"/>
      <c r="N36" s="3"/>
    </row>
    <row r="37" spans="3:14">
      <c r="C37" s="3"/>
      <c r="D37" s="3"/>
      <c r="F37" s="2"/>
      <c r="G37" s="3"/>
      <c r="H37" s="3"/>
      <c r="I37" s="3"/>
      <c r="J37" s="3"/>
      <c r="K37" s="3"/>
      <c r="L37" s="3"/>
      <c r="M37" s="3"/>
      <c r="N37" s="3"/>
    </row>
  </sheetData>
  <pageMargins left="0.75" right="0.75" top="1" bottom="1" header="0.5" footer="0.5"/>
  <pageSetup paperSize="9" orientation="portrait" horizontalDpi="4294967292" verticalDpi="4294967292"/>
  <headerFooter alignWithMargins="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3"/>
  <sheetViews>
    <sheetView workbookViewId="0">
      <selection activeCell="A2" sqref="A2"/>
    </sheetView>
  </sheetViews>
  <sheetFormatPr baseColWidth="10" defaultRowHeight="16"/>
  <cols>
    <col min="11" max="12" width="14.6640625" customWidth="1"/>
  </cols>
  <sheetData>
    <row r="1" spans="1:12" ht="21">
      <c r="A1" s="24" t="s">
        <v>118</v>
      </c>
    </row>
    <row r="2" spans="1:12">
      <c r="C2" t="s">
        <v>17</v>
      </c>
      <c r="D2" t="s">
        <v>16</v>
      </c>
    </row>
    <row r="3" spans="1:12">
      <c r="B3" t="s">
        <v>11</v>
      </c>
      <c r="C3">
        <v>30</v>
      </c>
      <c r="D3">
        <v>2</v>
      </c>
      <c r="F3" t="s">
        <v>14</v>
      </c>
      <c r="G3">
        <v>1E-3</v>
      </c>
      <c r="J3" t="s">
        <v>15</v>
      </c>
      <c r="K3">
        <v>0.9</v>
      </c>
      <c r="L3">
        <f>1-K3</f>
        <v>9.9999999999999978E-2</v>
      </c>
    </row>
    <row r="4" spans="1:12">
      <c r="B4" t="s">
        <v>12</v>
      </c>
      <c r="C4">
        <v>1</v>
      </c>
      <c r="D4">
        <v>1</v>
      </c>
    </row>
    <row r="5" spans="1:12">
      <c r="K5" s="3">
        <f>K33</f>
        <v>-12.641935764482778</v>
      </c>
      <c r="L5" s="3">
        <f>L33</f>
        <v>-94.660878278866946</v>
      </c>
    </row>
    <row r="6" spans="1:12">
      <c r="A6" s="1" t="s">
        <v>0</v>
      </c>
      <c r="B6" s="1" t="s">
        <v>1</v>
      </c>
      <c r="C6" s="1" t="s">
        <v>4</v>
      </c>
      <c r="D6" s="1" t="s">
        <v>5</v>
      </c>
      <c r="E6" s="1" t="s">
        <v>13</v>
      </c>
      <c r="F6" s="1" t="s">
        <v>6</v>
      </c>
      <c r="G6" s="1" t="s">
        <v>8</v>
      </c>
      <c r="H6" s="1" t="s">
        <v>10</v>
      </c>
      <c r="I6" s="1" t="s">
        <v>3</v>
      </c>
      <c r="J6" s="1" t="s">
        <v>2</v>
      </c>
      <c r="K6" s="1" t="s">
        <v>21</v>
      </c>
      <c r="L6" s="1" t="s">
        <v>22</v>
      </c>
    </row>
    <row r="7" spans="1:12">
      <c r="A7">
        <v>20</v>
      </c>
      <c r="B7">
        <f t="shared" ref="B7:B31" si="0">$C$3+$D$3*A7</f>
        <v>70</v>
      </c>
      <c r="C7">
        <f>C4</f>
        <v>1</v>
      </c>
      <c r="D7">
        <f>D4</f>
        <v>1</v>
      </c>
      <c r="E7">
        <f>D7*A7 + C7</f>
        <v>21</v>
      </c>
      <c r="F7" s="2">
        <f t="shared" ref="F7:F31" si="1">(B7-E7)^2</f>
        <v>2401</v>
      </c>
      <c r="G7" s="3">
        <f t="shared" ref="G7:G31" si="2">2*(E7-B7)</f>
        <v>-98</v>
      </c>
      <c r="H7" s="3">
        <f t="shared" ref="H7:H31" si="3">2*A7*(E7-B7)</f>
        <v>-1960</v>
      </c>
      <c r="I7" s="3">
        <f>C7-K7*$G$3</f>
        <v>1.0211777421880346</v>
      </c>
      <c r="J7" s="3">
        <f>D7-L7*$G$3</f>
        <v>1.2811947904509802</v>
      </c>
      <c r="K7" s="5">
        <f>K5*$K$3+G7*$L$3</f>
        <v>-21.177742188034497</v>
      </c>
      <c r="L7" s="5">
        <f>L5*$K$3+H7*$L$3</f>
        <v>-281.19479045098018</v>
      </c>
    </row>
    <row r="8" spans="1:12">
      <c r="A8">
        <v>27</v>
      </c>
      <c r="B8">
        <f t="shared" si="0"/>
        <v>84</v>
      </c>
      <c r="C8" s="3">
        <f>I7</f>
        <v>1.0211777421880346</v>
      </c>
      <c r="D8" s="3">
        <f>J7</f>
        <v>1.2811947904509802</v>
      </c>
      <c r="E8">
        <f t="shared" ref="E8:E31" si="4">D8*A8 + C8</f>
        <v>35.613437084364499</v>
      </c>
      <c r="F8" s="2">
        <f t="shared" si="1"/>
        <v>2341.2594707887529</v>
      </c>
      <c r="G8" s="3">
        <f t="shared" si="2"/>
        <v>-96.773125831271003</v>
      </c>
      <c r="H8" s="3">
        <f t="shared" si="3"/>
        <v>-2612.8743974443169</v>
      </c>
      <c r="I8" s="3">
        <f t="shared" ref="I8:I31" si="5">C8-K8*$G$3</f>
        <v>1.0499150227403928</v>
      </c>
      <c r="J8" s="3">
        <f t="shared" ref="J8:J31" si="6">D8-L8*$G$3</f>
        <v>1.7955575416012941</v>
      </c>
      <c r="K8" s="5">
        <f t="shared" ref="K8:K31" si="7">K7*$K$3+G8*$L$3</f>
        <v>-28.737280552358143</v>
      </c>
      <c r="L8" s="5">
        <f t="shared" ref="L8:L31" si="8">L7*$K$3+H8*$L$3</f>
        <v>-514.36275115031378</v>
      </c>
    </row>
    <row r="9" spans="1:12">
      <c r="A9">
        <v>33</v>
      </c>
      <c r="B9">
        <f t="shared" si="0"/>
        <v>96</v>
      </c>
      <c r="C9" s="3">
        <f t="shared" ref="C9:C31" si="9">I8</f>
        <v>1.0499150227403928</v>
      </c>
      <c r="D9" s="3">
        <f t="shared" ref="D9:D31" si="10">J8</f>
        <v>1.7955575416012941</v>
      </c>
      <c r="E9">
        <f t="shared" si="4"/>
        <v>60.303313895583102</v>
      </c>
      <c r="F9" s="2">
        <f t="shared" si="1"/>
        <v>1274.2533988372704</v>
      </c>
      <c r="G9" s="3">
        <f t="shared" si="2"/>
        <v>-71.393372208833796</v>
      </c>
      <c r="H9" s="3">
        <f t="shared" si="3"/>
        <v>-2355.9812828915151</v>
      </c>
      <c r="I9" s="3">
        <f t="shared" si="5"/>
        <v>1.0829179124583985</v>
      </c>
      <c r="J9" s="3">
        <f t="shared" si="6"/>
        <v>2.4940821459257281</v>
      </c>
      <c r="K9" s="5">
        <f t="shared" si="7"/>
        <v>-33.002889718005711</v>
      </c>
      <c r="L9" s="5">
        <f t="shared" si="8"/>
        <v>-698.52460432443388</v>
      </c>
    </row>
    <row r="10" spans="1:12">
      <c r="A10">
        <v>10</v>
      </c>
      <c r="B10">
        <f t="shared" si="0"/>
        <v>50</v>
      </c>
      <c r="C10" s="3">
        <f t="shared" si="9"/>
        <v>1.0829179124583985</v>
      </c>
      <c r="D10" s="3">
        <f t="shared" si="10"/>
        <v>2.4940821459257281</v>
      </c>
      <c r="E10">
        <f t="shared" si="4"/>
        <v>26.023739371715678</v>
      </c>
      <c r="F10" s="2">
        <f t="shared" si="1"/>
        <v>574.86107371541698</v>
      </c>
      <c r="G10" s="3">
        <f t="shared" si="2"/>
        <v>-47.952521256568645</v>
      </c>
      <c r="H10" s="3">
        <f t="shared" si="3"/>
        <v>-479.52521256568645</v>
      </c>
      <c r="I10" s="3">
        <f t="shared" si="5"/>
        <v>1.1174157653302605</v>
      </c>
      <c r="J10" s="3">
        <f t="shared" si="6"/>
        <v>3.1707068110742873</v>
      </c>
      <c r="K10" s="5">
        <f t="shared" si="7"/>
        <v>-34.497852871862008</v>
      </c>
      <c r="L10" s="5">
        <f t="shared" si="8"/>
        <v>-676.62466514855907</v>
      </c>
    </row>
    <row r="11" spans="1:12">
      <c r="A11">
        <v>39</v>
      </c>
      <c r="B11">
        <f t="shared" si="0"/>
        <v>108</v>
      </c>
      <c r="C11" s="3">
        <f t="shared" si="9"/>
        <v>1.1174157653302605</v>
      </c>
      <c r="D11" s="3">
        <f t="shared" si="10"/>
        <v>3.1707068110742873</v>
      </c>
      <c r="E11">
        <f t="shared" si="4"/>
        <v>124.77498139722746</v>
      </c>
      <c r="F11" s="2">
        <f t="shared" si="1"/>
        <v>281.40000087732744</v>
      </c>
      <c r="G11" s="3">
        <f t="shared" si="2"/>
        <v>33.549962794454927</v>
      </c>
      <c r="H11" s="3">
        <f t="shared" si="3"/>
        <v>1308.4485489837421</v>
      </c>
      <c r="I11" s="3">
        <f t="shared" si="5"/>
        <v>1.1451088366354909</v>
      </c>
      <c r="J11" s="3">
        <f t="shared" si="6"/>
        <v>3.6488241548096165</v>
      </c>
      <c r="K11" s="5">
        <f t="shared" si="7"/>
        <v>-27.693071305230319</v>
      </c>
      <c r="L11" s="5">
        <f t="shared" si="8"/>
        <v>-478.11734373532909</v>
      </c>
    </row>
    <row r="12" spans="1:12">
      <c r="A12">
        <v>31</v>
      </c>
      <c r="B12">
        <f t="shared" si="0"/>
        <v>92</v>
      </c>
      <c r="C12" s="3">
        <f t="shared" si="9"/>
        <v>1.1451088366354909</v>
      </c>
      <c r="D12" s="3">
        <f t="shared" si="10"/>
        <v>3.6488241548096165</v>
      </c>
      <c r="E12">
        <f t="shared" si="4"/>
        <v>114.2586576357336</v>
      </c>
      <c r="F12" s="2">
        <f t="shared" si="1"/>
        <v>495.44783974480163</v>
      </c>
      <c r="G12" s="3">
        <f t="shared" si="2"/>
        <v>44.517315271467197</v>
      </c>
      <c r="H12" s="3">
        <f t="shared" si="3"/>
        <v>1380.0367734154831</v>
      </c>
      <c r="I12" s="3">
        <f t="shared" si="5"/>
        <v>1.1655808692830514</v>
      </c>
      <c r="J12" s="3">
        <f t="shared" si="6"/>
        <v>3.9411260868298643</v>
      </c>
      <c r="K12" s="5">
        <f t="shared" si="7"/>
        <v>-20.472032647560567</v>
      </c>
      <c r="L12" s="5">
        <f t="shared" si="8"/>
        <v>-292.30193202024793</v>
      </c>
    </row>
    <row r="13" spans="1:12">
      <c r="A13">
        <v>14</v>
      </c>
      <c r="B13">
        <f t="shared" si="0"/>
        <v>58</v>
      </c>
      <c r="C13" s="3">
        <f t="shared" si="9"/>
        <v>1.1655808692830514</v>
      </c>
      <c r="D13" s="3">
        <f t="shared" si="10"/>
        <v>3.9411260868298643</v>
      </c>
      <c r="E13">
        <f t="shared" si="4"/>
        <v>56.341346084901154</v>
      </c>
      <c r="F13" s="2">
        <f t="shared" si="1"/>
        <v>2.751132810072729</v>
      </c>
      <c r="G13" s="3">
        <f t="shared" si="2"/>
        <v>-3.3173078301976915</v>
      </c>
      <c r="H13" s="3">
        <f t="shared" si="3"/>
        <v>-46.442309622767681</v>
      </c>
      <c r="I13" s="3">
        <f t="shared" si="5"/>
        <v>1.1843374294488758</v>
      </c>
      <c r="J13" s="3">
        <f t="shared" si="6"/>
        <v>4.2088420566103641</v>
      </c>
      <c r="K13" s="5">
        <f t="shared" si="7"/>
        <v>-18.756560165824279</v>
      </c>
      <c r="L13" s="5">
        <f t="shared" si="8"/>
        <v>-267.7159697804999</v>
      </c>
    </row>
    <row r="14" spans="1:12">
      <c r="A14">
        <v>13</v>
      </c>
      <c r="B14">
        <f t="shared" si="0"/>
        <v>56</v>
      </c>
      <c r="C14" s="3">
        <f t="shared" si="9"/>
        <v>1.1843374294488758</v>
      </c>
      <c r="D14" s="3">
        <f t="shared" si="10"/>
        <v>4.2088420566103641</v>
      </c>
      <c r="E14">
        <f t="shared" si="4"/>
        <v>55.899284165383605</v>
      </c>
      <c r="F14" s="2">
        <f t="shared" si="1"/>
        <v>1.0143679342476983E-2</v>
      </c>
      <c r="G14" s="3">
        <f t="shared" si="2"/>
        <v>-0.20143166923278955</v>
      </c>
      <c r="H14" s="3">
        <f t="shared" si="3"/>
        <v>-2.6186117000262641</v>
      </c>
      <c r="I14" s="3">
        <f t="shared" si="5"/>
        <v>1.2012384767650408</v>
      </c>
      <c r="J14" s="3">
        <f t="shared" si="6"/>
        <v>4.4500482905828171</v>
      </c>
      <c r="K14" s="5">
        <f t="shared" si="7"/>
        <v>-16.90104731616513</v>
      </c>
      <c r="L14" s="5">
        <f t="shared" si="8"/>
        <v>-241.20623397245254</v>
      </c>
    </row>
    <row r="15" spans="1:12">
      <c r="A15">
        <v>16</v>
      </c>
      <c r="B15">
        <f t="shared" si="0"/>
        <v>62</v>
      </c>
      <c r="C15" s="3">
        <f t="shared" si="9"/>
        <v>1.2012384767650408</v>
      </c>
      <c r="D15" s="3">
        <f t="shared" si="10"/>
        <v>4.4500482905828171</v>
      </c>
      <c r="E15">
        <f t="shared" si="4"/>
        <v>72.402011126090116</v>
      </c>
      <c r="F15" s="2">
        <f t="shared" si="1"/>
        <v>108.20183546730256</v>
      </c>
      <c r="G15" s="3">
        <f t="shared" si="2"/>
        <v>20.804022252180232</v>
      </c>
      <c r="H15" s="3">
        <f t="shared" si="3"/>
        <v>332.86435603488371</v>
      </c>
      <c r="I15" s="3">
        <f t="shared" si="5"/>
        <v>1.2143690171243715</v>
      </c>
      <c r="J15" s="3">
        <f t="shared" si="6"/>
        <v>4.6338474655545356</v>
      </c>
      <c r="K15" s="5">
        <f t="shared" si="7"/>
        <v>-13.130540359330594</v>
      </c>
      <c r="L15" s="5">
        <f t="shared" si="8"/>
        <v>-183.79917497171891</v>
      </c>
    </row>
    <row r="16" spans="1:12">
      <c r="A16">
        <v>11</v>
      </c>
      <c r="B16">
        <f t="shared" si="0"/>
        <v>52</v>
      </c>
      <c r="C16" s="3">
        <f t="shared" si="9"/>
        <v>1.2143690171243715</v>
      </c>
      <c r="D16" s="3">
        <f t="shared" si="10"/>
        <v>4.6338474655545356</v>
      </c>
      <c r="E16">
        <f t="shared" si="4"/>
        <v>52.186691138224262</v>
      </c>
      <c r="F16" s="2">
        <f t="shared" si="1"/>
        <v>3.4853581091470492E-2</v>
      </c>
      <c r="G16" s="3">
        <f t="shared" si="2"/>
        <v>0.37338227644852395</v>
      </c>
      <c r="H16" s="3">
        <f t="shared" si="3"/>
        <v>4.1072050409337635</v>
      </c>
      <c r="I16" s="3">
        <f t="shared" si="5"/>
        <v>1.2261491652201242</v>
      </c>
      <c r="J16" s="3">
        <f t="shared" si="6"/>
        <v>4.7988560025249889</v>
      </c>
      <c r="K16" s="5">
        <f t="shared" si="7"/>
        <v>-11.780148095752683</v>
      </c>
      <c r="L16" s="5">
        <f t="shared" si="8"/>
        <v>-165.00853697045366</v>
      </c>
    </row>
    <row r="17" spans="1:12">
      <c r="A17">
        <v>36</v>
      </c>
      <c r="B17">
        <f t="shared" si="0"/>
        <v>102</v>
      </c>
      <c r="C17" s="3">
        <f t="shared" si="9"/>
        <v>1.2261491652201242</v>
      </c>
      <c r="D17" s="3">
        <f t="shared" si="10"/>
        <v>4.7988560025249889</v>
      </c>
      <c r="E17">
        <f t="shared" si="4"/>
        <v>173.98496525611972</v>
      </c>
      <c r="F17" s="2">
        <f t="shared" si="1"/>
        <v>5181.8352229247639</v>
      </c>
      <c r="G17" s="3">
        <f t="shared" si="2"/>
        <v>143.96993051223944</v>
      </c>
      <c r="H17" s="3">
        <f t="shared" si="3"/>
        <v>5182.91749844062</v>
      </c>
      <c r="I17" s="3">
        <f t="shared" si="5"/>
        <v>1.2223543054550776</v>
      </c>
      <c r="J17" s="3">
        <f t="shared" si="6"/>
        <v>4.4290719359543349</v>
      </c>
      <c r="K17" s="5">
        <f t="shared" si="7"/>
        <v>3.7948597650465263</v>
      </c>
      <c r="L17" s="5">
        <f t="shared" si="8"/>
        <v>369.78406657065358</v>
      </c>
    </row>
    <row r="18" spans="1:12">
      <c r="A18">
        <v>11</v>
      </c>
      <c r="B18">
        <f t="shared" si="0"/>
        <v>52</v>
      </c>
      <c r="C18" s="3">
        <f t="shared" si="9"/>
        <v>1.2223543054550776</v>
      </c>
      <c r="D18" s="3">
        <f t="shared" si="10"/>
        <v>4.4290719359543349</v>
      </c>
      <c r="E18">
        <f t="shared" si="4"/>
        <v>49.942145600952763</v>
      </c>
      <c r="F18" s="2">
        <f t="shared" si="1"/>
        <v>4.2347647276780647</v>
      </c>
      <c r="G18" s="3">
        <f t="shared" si="2"/>
        <v>-4.1157087980944738</v>
      </c>
      <c r="H18" s="3">
        <f t="shared" si="3"/>
        <v>-45.272796779039211</v>
      </c>
      <c r="I18" s="3">
        <f t="shared" si="5"/>
        <v>1.2193505025463451</v>
      </c>
      <c r="J18" s="3">
        <f t="shared" si="6"/>
        <v>4.100793555718651</v>
      </c>
      <c r="K18" s="5">
        <f t="shared" si="7"/>
        <v>3.0038029087324265</v>
      </c>
      <c r="L18" s="5">
        <f t="shared" si="8"/>
        <v>328.27838023568427</v>
      </c>
    </row>
    <row r="19" spans="1:12">
      <c r="A19">
        <v>18</v>
      </c>
      <c r="B19">
        <f t="shared" si="0"/>
        <v>66</v>
      </c>
      <c r="C19" s="3">
        <f t="shared" si="9"/>
        <v>1.2193505025463451</v>
      </c>
      <c r="D19" s="3">
        <f t="shared" si="10"/>
        <v>4.100793555718651</v>
      </c>
      <c r="E19">
        <f t="shared" si="4"/>
        <v>75.03363450548207</v>
      </c>
      <c r="F19" s="2">
        <f t="shared" si="1"/>
        <v>81.60655237863628</v>
      </c>
      <c r="G19" s="3">
        <f t="shared" si="2"/>
        <v>18.067269010964139</v>
      </c>
      <c r="H19" s="3">
        <f t="shared" si="3"/>
        <v>325.21084219735451</v>
      </c>
      <c r="I19" s="3">
        <f t="shared" si="5"/>
        <v>1.2148403530273895</v>
      </c>
      <c r="J19" s="3">
        <f t="shared" si="6"/>
        <v>3.7728219292867999</v>
      </c>
      <c r="K19" s="5">
        <f t="shared" si="7"/>
        <v>4.5101495189555978</v>
      </c>
      <c r="L19" s="5">
        <f t="shared" si="8"/>
        <v>327.97162643185129</v>
      </c>
    </row>
    <row r="20" spans="1:12">
      <c r="A20">
        <v>20</v>
      </c>
      <c r="B20">
        <f t="shared" si="0"/>
        <v>70</v>
      </c>
      <c r="C20" s="3">
        <f t="shared" si="9"/>
        <v>1.2148403530273895</v>
      </c>
      <c r="D20" s="3">
        <f t="shared" si="10"/>
        <v>3.7728219292867999</v>
      </c>
      <c r="E20">
        <f t="shared" si="4"/>
        <v>76.671278938763379</v>
      </c>
      <c r="F20" s="2">
        <f t="shared" si="1"/>
        <v>44.505962678787839</v>
      </c>
      <c r="G20" s="3">
        <f t="shared" si="2"/>
        <v>13.342557877526758</v>
      </c>
      <c r="H20" s="3">
        <f t="shared" si="3"/>
        <v>266.85115755053516</v>
      </c>
      <c r="I20" s="3">
        <f t="shared" si="5"/>
        <v>1.2094469626725768</v>
      </c>
      <c r="J20" s="3">
        <f t="shared" si="6"/>
        <v>3.4509623497430804</v>
      </c>
      <c r="K20" s="5">
        <f t="shared" si="7"/>
        <v>5.3933903548127136</v>
      </c>
      <c r="L20" s="5">
        <f t="shared" si="8"/>
        <v>321.85957954371969</v>
      </c>
    </row>
    <row r="21" spans="1:12">
      <c r="A21">
        <v>28</v>
      </c>
      <c r="B21">
        <f t="shared" si="0"/>
        <v>86</v>
      </c>
      <c r="C21" s="3">
        <f t="shared" si="9"/>
        <v>1.2094469626725768</v>
      </c>
      <c r="D21" s="3">
        <f t="shared" si="10"/>
        <v>3.4509623497430804</v>
      </c>
      <c r="E21">
        <f t="shared" si="4"/>
        <v>97.836392755478826</v>
      </c>
      <c r="F21" s="2">
        <f t="shared" si="1"/>
        <v>140.10019346195165</v>
      </c>
      <c r="G21" s="3">
        <f t="shared" si="2"/>
        <v>23.672785510957652</v>
      </c>
      <c r="H21" s="3">
        <f t="shared" si="3"/>
        <v>662.83799430681427</v>
      </c>
      <c r="I21" s="3">
        <f t="shared" si="5"/>
        <v>1.2022256328021497</v>
      </c>
      <c r="J21" s="3">
        <f t="shared" si="6"/>
        <v>3.0950049287230512</v>
      </c>
      <c r="K21" s="5">
        <f t="shared" si="7"/>
        <v>7.2213298704272066</v>
      </c>
      <c r="L21" s="5">
        <f t="shared" si="8"/>
        <v>355.95742102002913</v>
      </c>
    </row>
    <row r="22" spans="1:12">
      <c r="A22">
        <v>32</v>
      </c>
      <c r="B22">
        <f t="shared" si="0"/>
        <v>94</v>
      </c>
      <c r="C22" s="3">
        <f t="shared" si="9"/>
        <v>1.2022256328021497</v>
      </c>
      <c r="D22" s="3">
        <f t="shared" si="10"/>
        <v>3.0950049287230512</v>
      </c>
      <c r="E22">
        <f t="shared" si="4"/>
        <v>100.24238335193979</v>
      </c>
      <c r="F22" s="2">
        <f t="shared" si="1"/>
        <v>38.967349912575088</v>
      </c>
      <c r="G22" s="3">
        <f t="shared" si="2"/>
        <v>12.484766703879586</v>
      </c>
      <c r="H22" s="3">
        <f t="shared" si="3"/>
        <v>399.51253452414676</v>
      </c>
      <c r="I22" s="3">
        <f t="shared" si="5"/>
        <v>1.1944779592483772</v>
      </c>
      <c r="J22" s="3">
        <f t="shared" si="6"/>
        <v>2.7346919963526104</v>
      </c>
      <c r="K22" s="5">
        <f t="shared" si="7"/>
        <v>7.7476735537724446</v>
      </c>
      <c r="L22" s="5">
        <f t="shared" si="8"/>
        <v>360.31293237044088</v>
      </c>
    </row>
    <row r="23" spans="1:12">
      <c r="A23">
        <v>39</v>
      </c>
      <c r="B23">
        <f t="shared" si="0"/>
        <v>108</v>
      </c>
      <c r="C23" s="3">
        <f t="shared" si="9"/>
        <v>1.1944779592483772</v>
      </c>
      <c r="D23" s="3">
        <f t="shared" si="10"/>
        <v>2.7346919963526104</v>
      </c>
      <c r="E23">
        <f t="shared" si="4"/>
        <v>107.84746581700018</v>
      </c>
      <c r="F23" s="2">
        <f t="shared" si="1"/>
        <v>2.3266676983421195E-2</v>
      </c>
      <c r="G23" s="3">
        <f t="shared" si="2"/>
        <v>-0.30506836599963094</v>
      </c>
      <c r="H23" s="3">
        <f t="shared" si="3"/>
        <v>-11.897666273985607</v>
      </c>
      <c r="I23" s="3">
        <f t="shared" si="5"/>
        <v>1.187535559886582</v>
      </c>
      <c r="J23" s="3">
        <f t="shared" si="6"/>
        <v>2.411600123846612</v>
      </c>
      <c r="K23" s="5">
        <f t="shared" si="7"/>
        <v>6.9423993617952364</v>
      </c>
      <c r="L23" s="5">
        <f t="shared" si="8"/>
        <v>323.09187250599825</v>
      </c>
    </row>
    <row r="24" spans="1:12">
      <c r="A24">
        <v>28</v>
      </c>
      <c r="B24">
        <f t="shared" si="0"/>
        <v>86</v>
      </c>
      <c r="C24" s="3">
        <f t="shared" si="9"/>
        <v>1.187535559886582</v>
      </c>
      <c r="D24" s="3">
        <f t="shared" si="10"/>
        <v>2.411600123846612</v>
      </c>
      <c r="E24">
        <f t="shared" si="4"/>
        <v>68.712339027591725</v>
      </c>
      <c r="F24" s="2">
        <f t="shared" si="1"/>
        <v>298.86322189692822</v>
      </c>
      <c r="G24" s="3">
        <f t="shared" si="2"/>
        <v>-34.575321944816551</v>
      </c>
      <c r="H24" s="3">
        <f t="shared" si="3"/>
        <v>-968.10901445486343</v>
      </c>
      <c r="I24" s="3">
        <f t="shared" si="5"/>
        <v>1.184744932655448</v>
      </c>
      <c r="J24" s="3">
        <f t="shared" si="6"/>
        <v>2.2176283400367001</v>
      </c>
      <c r="K24" s="5">
        <f t="shared" si="7"/>
        <v>2.7906272311340583</v>
      </c>
      <c r="L24" s="5">
        <f t="shared" si="8"/>
        <v>193.97178380991215</v>
      </c>
    </row>
    <row r="25" spans="1:12">
      <c r="A25">
        <v>23</v>
      </c>
      <c r="B25">
        <f t="shared" si="0"/>
        <v>76</v>
      </c>
      <c r="C25" s="3">
        <f t="shared" si="9"/>
        <v>1.184744932655448</v>
      </c>
      <c r="D25" s="3">
        <f t="shared" si="10"/>
        <v>2.2176283400367001</v>
      </c>
      <c r="E25">
        <f t="shared" si="4"/>
        <v>52.190196753499549</v>
      </c>
      <c r="F25" s="2">
        <f t="shared" si="1"/>
        <v>566.90673063706345</v>
      </c>
      <c r="G25" s="3">
        <f t="shared" si="2"/>
        <v>-47.619606493000902</v>
      </c>
      <c r="H25" s="3">
        <f t="shared" si="3"/>
        <v>-1095.2509493390207</v>
      </c>
      <c r="I25" s="3">
        <f t="shared" si="5"/>
        <v>1.1869953287967274</v>
      </c>
      <c r="J25" s="3">
        <f t="shared" si="6"/>
        <v>2.1525788295416812</v>
      </c>
      <c r="K25" s="5">
        <f t="shared" si="7"/>
        <v>-2.2503961412794369</v>
      </c>
      <c r="L25" s="5">
        <f t="shared" si="8"/>
        <v>65.049510495018879</v>
      </c>
    </row>
    <row r="26" spans="1:12">
      <c r="A26">
        <v>19</v>
      </c>
      <c r="B26">
        <f t="shared" si="0"/>
        <v>68</v>
      </c>
      <c r="C26" s="3">
        <f t="shared" si="9"/>
        <v>1.1869953287967274</v>
      </c>
      <c r="D26" s="3">
        <f t="shared" si="10"/>
        <v>2.1525788295416812</v>
      </c>
      <c r="E26">
        <f t="shared" si="4"/>
        <v>42.085993090088671</v>
      </c>
      <c r="F26" s="2">
        <f t="shared" si="1"/>
        <v>671.53575412693215</v>
      </c>
      <c r="G26" s="3">
        <f t="shared" si="2"/>
        <v>-51.828013819822658</v>
      </c>
      <c r="H26" s="3">
        <f t="shared" si="3"/>
        <v>-984.73226257663055</v>
      </c>
      <c r="I26" s="3">
        <f t="shared" si="5"/>
        <v>1.1942034867058611</v>
      </c>
      <c r="J26" s="3">
        <f t="shared" si="6"/>
        <v>2.1925074963538274</v>
      </c>
      <c r="K26" s="5">
        <f t="shared" si="7"/>
        <v>-7.2081579091337584</v>
      </c>
      <c r="L26" s="5">
        <f t="shared" si="8"/>
        <v>-39.928666812146034</v>
      </c>
    </row>
    <row r="27" spans="1:12">
      <c r="A27">
        <v>13</v>
      </c>
      <c r="B27">
        <f t="shared" si="0"/>
        <v>56</v>
      </c>
      <c r="C27" s="3">
        <f t="shared" si="9"/>
        <v>1.1942034867058611</v>
      </c>
      <c r="D27" s="3">
        <f t="shared" si="10"/>
        <v>2.1925074963538274</v>
      </c>
      <c r="E27">
        <f t="shared" si="4"/>
        <v>29.696800939305614</v>
      </c>
      <c r="F27" s="2">
        <f t="shared" si="1"/>
        <v>691.85828082651403</v>
      </c>
      <c r="G27" s="3">
        <f t="shared" si="2"/>
        <v>-52.606398121388771</v>
      </c>
      <c r="H27" s="3">
        <f t="shared" si="3"/>
        <v>-683.88317557805408</v>
      </c>
      <c r="I27" s="3">
        <f t="shared" si="5"/>
        <v>1.2059514686362203</v>
      </c>
      <c r="J27" s="3">
        <f t="shared" si="6"/>
        <v>2.2968316140425644</v>
      </c>
      <c r="K27" s="5">
        <f t="shared" si="7"/>
        <v>-11.747981930359259</v>
      </c>
      <c r="L27" s="5">
        <f t="shared" si="8"/>
        <v>-104.32411768873683</v>
      </c>
    </row>
    <row r="28" spans="1:12">
      <c r="A28">
        <v>14</v>
      </c>
      <c r="B28">
        <f t="shared" si="0"/>
        <v>58</v>
      </c>
      <c r="C28" s="3">
        <f t="shared" si="9"/>
        <v>1.2059514686362203</v>
      </c>
      <c r="D28" s="3">
        <f t="shared" si="10"/>
        <v>2.2968316140425644</v>
      </c>
      <c r="E28">
        <f t="shared" si="4"/>
        <v>33.361594065232126</v>
      </c>
      <c r="F28" s="2">
        <f t="shared" si="1"/>
        <v>607.05104700640481</v>
      </c>
      <c r="G28" s="3">
        <f t="shared" si="2"/>
        <v>-49.276811869535749</v>
      </c>
      <c r="H28" s="3">
        <f t="shared" si="3"/>
        <v>-689.87536617350042</v>
      </c>
      <c r="I28" s="3">
        <f t="shared" si="5"/>
        <v>1.2214523335604972</v>
      </c>
      <c r="J28" s="3">
        <f t="shared" si="6"/>
        <v>2.4597108565797776</v>
      </c>
      <c r="K28" s="5">
        <f t="shared" si="7"/>
        <v>-15.500864924276907</v>
      </c>
      <c r="L28" s="5">
        <f t="shared" si="8"/>
        <v>-162.8792425372132</v>
      </c>
    </row>
    <row r="29" spans="1:12">
      <c r="A29">
        <v>25</v>
      </c>
      <c r="B29">
        <f t="shared" si="0"/>
        <v>80</v>
      </c>
      <c r="C29" s="3">
        <f t="shared" si="9"/>
        <v>1.2214523335604972</v>
      </c>
      <c r="D29" s="3">
        <f t="shared" si="10"/>
        <v>2.4597108565797776</v>
      </c>
      <c r="E29">
        <f t="shared" si="4"/>
        <v>62.714223748054941</v>
      </c>
      <c r="F29" s="2">
        <f t="shared" si="1"/>
        <v>298.79806063230774</v>
      </c>
      <c r="G29" s="3">
        <f t="shared" si="2"/>
        <v>-34.571552503890118</v>
      </c>
      <c r="H29" s="3">
        <f t="shared" si="3"/>
        <v>-864.2888125972529</v>
      </c>
      <c r="I29" s="3">
        <f t="shared" si="5"/>
        <v>1.2388602672427353</v>
      </c>
      <c r="J29" s="3">
        <f t="shared" si="6"/>
        <v>2.6927310561229949</v>
      </c>
      <c r="K29" s="5">
        <f t="shared" si="7"/>
        <v>-17.40793368223823</v>
      </c>
      <c r="L29" s="5">
        <f t="shared" si="8"/>
        <v>-233.02019954321716</v>
      </c>
    </row>
    <row r="30" spans="1:12">
      <c r="A30">
        <v>11</v>
      </c>
      <c r="B30">
        <f t="shared" si="0"/>
        <v>52</v>
      </c>
      <c r="C30" s="3">
        <f t="shared" si="9"/>
        <v>1.2388602672427353</v>
      </c>
      <c r="D30" s="3">
        <f t="shared" si="10"/>
        <v>2.6927310561229949</v>
      </c>
      <c r="E30">
        <f t="shared" si="4"/>
        <v>30.858901884595678</v>
      </c>
      <c r="F30" s="2">
        <f t="shared" si="1"/>
        <v>446.9460295251522</v>
      </c>
      <c r="G30" s="3">
        <f t="shared" si="2"/>
        <v>-42.282196230808644</v>
      </c>
      <c r="H30" s="3">
        <f t="shared" si="3"/>
        <v>-465.10415853889509</v>
      </c>
      <c r="I30" s="3">
        <f t="shared" si="5"/>
        <v>1.2587556271798306</v>
      </c>
      <c r="J30" s="3">
        <f t="shared" si="6"/>
        <v>2.9489596515657799</v>
      </c>
      <c r="K30" s="5">
        <f t="shared" si="7"/>
        <v>-19.895359937095272</v>
      </c>
      <c r="L30" s="5">
        <f t="shared" si="8"/>
        <v>-256.22859544278492</v>
      </c>
    </row>
    <row r="31" spans="1:12">
      <c r="A31">
        <v>21</v>
      </c>
      <c r="B31">
        <f t="shared" si="0"/>
        <v>72</v>
      </c>
      <c r="C31" s="3">
        <f t="shared" si="9"/>
        <v>1.2587556271798306</v>
      </c>
      <c r="D31" s="3">
        <f t="shared" si="10"/>
        <v>2.9489596515657799</v>
      </c>
      <c r="E31">
        <f t="shared" si="4"/>
        <v>63.186908310061206</v>
      </c>
      <c r="F31" s="2">
        <f t="shared" si="1"/>
        <v>77.670585135268226</v>
      </c>
      <c r="G31" s="3">
        <f t="shared" si="2"/>
        <v>-17.626183379877588</v>
      </c>
      <c r="H31" s="3">
        <f t="shared" si="3"/>
        <v>-370.14985097742937</v>
      </c>
      <c r="I31" s="3">
        <f t="shared" si="5"/>
        <v>1.2784240694612041</v>
      </c>
      <c r="J31" s="3">
        <f t="shared" si="6"/>
        <v>3.2165803725620292</v>
      </c>
      <c r="K31" s="5">
        <f t="shared" si="7"/>
        <v>-19.668442281373501</v>
      </c>
      <c r="L31" s="5">
        <f t="shared" si="8"/>
        <v>-267.62072099624936</v>
      </c>
    </row>
    <row r="33" spans="5:12">
      <c r="E33" t="s">
        <v>18</v>
      </c>
      <c r="F33" s="2">
        <f>SQRT(AVERAGE(F7:F31))</f>
        <v>25.791566662030693</v>
      </c>
      <c r="K33" s="3">
        <v>-12.641935764482778</v>
      </c>
      <c r="L33" s="3">
        <v>-94.660878278866946</v>
      </c>
    </row>
  </sheetData>
  <pageMargins left="0.75" right="0.75" top="1" bottom="1" header="0.5" footer="0.5"/>
  <pageSetup paperSize="9" orientation="portrait" horizontalDpi="4294967292" verticalDpi="4294967292"/>
  <headerFooter alignWithMargins="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4"/>
  <sheetViews>
    <sheetView workbookViewId="0">
      <selection activeCell="A2" sqref="A2"/>
    </sheetView>
  </sheetViews>
  <sheetFormatPr baseColWidth="10" defaultRowHeight="16"/>
  <cols>
    <col min="12" max="12" width="11.83203125" bestFit="1" customWidth="1"/>
  </cols>
  <sheetData>
    <row r="1" spans="1:12" ht="21">
      <c r="A1" s="24" t="s">
        <v>117</v>
      </c>
    </row>
    <row r="2" spans="1:12">
      <c r="C2" t="s">
        <v>17</v>
      </c>
      <c r="D2" t="s">
        <v>16</v>
      </c>
    </row>
    <row r="3" spans="1:12">
      <c r="B3" t="s">
        <v>11</v>
      </c>
      <c r="C3">
        <v>30</v>
      </c>
      <c r="D3">
        <v>2</v>
      </c>
      <c r="F3" t="s">
        <v>14</v>
      </c>
      <c r="G3">
        <v>0.02</v>
      </c>
      <c r="J3" t="s">
        <v>15</v>
      </c>
      <c r="K3">
        <v>0.9</v>
      </c>
      <c r="L3">
        <f>1-K3</f>
        <v>9.9999999999999978E-2</v>
      </c>
    </row>
    <row r="4" spans="1:12">
      <c r="B4" t="s">
        <v>12</v>
      </c>
      <c r="C4">
        <v>1</v>
      </c>
      <c r="D4">
        <v>1</v>
      </c>
    </row>
    <row r="5" spans="1:12">
      <c r="K5" s="2">
        <f>K33</f>
        <v>1655.1741314079177</v>
      </c>
      <c r="L5" s="2">
        <f>L33</f>
        <v>958977.43678876897</v>
      </c>
    </row>
    <row r="6" spans="1:12">
      <c r="A6" s="1" t="s">
        <v>0</v>
      </c>
      <c r="B6" s="1" t="s">
        <v>1</v>
      </c>
      <c r="C6" s="1" t="s">
        <v>4</v>
      </c>
      <c r="D6" s="1" t="s">
        <v>5</v>
      </c>
      <c r="E6" s="1" t="s">
        <v>13</v>
      </c>
      <c r="F6" s="1" t="s">
        <v>6</v>
      </c>
      <c r="G6" s="1" t="s">
        <v>8</v>
      </c>
      <c r="H6" s="1" t="s">
        <v>10</v>
      </c>
      <c r="I6" s="1" t="s">
        <v>3</v>
      </c>
      <c r="J6" s="1" t="s">
        <v>2</v>
      </c>
      <c r="K6" s="1" t="s">
        <v>19</v>
      </c>
      <c r="L6" s="1" t="s">
        <v>20</v>
      </c>
    </row>
    <row r="7" spans="1:12">
      <c r="A7">
        <v>20</v>
      </c>
      <c r="B7">
        <f t="shared" ref="B7:B31" si="0">$C$3+$D$3*A7</f>
        <v>70</v>
      </c>
      <c r="C7">
        <f>C4</f>
        <v>1</v>
      </c>
      <c r="D7">
        <f>D4</f>
        <v>1</v>
      </c>
      <c r="E7">
        <f>D7*A7 + C7</f>
        <v>21</v>
      </c>
      <c r="F7" s="2">
        <f t="shared" ref="F7:F31" si="1">(B7-E7)^2</f>
        <v>2401</v>
      </c>
      <c r="G7" s="3">
        <f t="shared" ref="G7:G31" si="2">2*(E7-B7)</f>
        <v>-98</v>
      </c>
      <c r="H7" s="3">
        <f t="shared" ref="H7:H31" si="3">2*A7*(E7-B7)</f>
        <v>-1960</v>
      </c>
      <c r="I7" s="3">
        <f>C7-G7*$G$3/SQRT(K7)</f>
        <v>1.0395975214015898</v>
      </c>
      <c r="J7" s="3">
        <f>D7-H7*$G$3/SQRT(L7)</f>
        <v>1.0351003223707007</v>
      </c>
      <c r="K7">
        <f>K5*$K$3+(G7^2)*$L$3</f>
        <v>2450.0567182671257</v>
      </c>
      <c r="L7">
        <f>L5*$K$3+(H7^2)*$L$3</f>
        <v>1247239.6931098921</v>
      </c>
    </row>
    <row r="8" spans="1:12">
      <c r="A8">
        <v>27</v>
      </c>
      <c r="B8">
        <f t="shared" si="0"/>
        <v>84</v>
      </c>
      <c r="C8" s="3">
        <f>I7</f>
        <v>1.0395975214015898</v>
      </c>
      <c r="D8" s="3">
        <f>J7</f>
        <v>1.0351003223707007</v>
      </c>
      <c r="E8">
        <f t="shared" ref="E8:E31" si="4">D8*A8 + C8</f>
        <v>28.987306225410506</v>
      </c>
      <c r="F8" s="2">
        <f t="shared" si="1"/>
        <v>3026.3964763367576</v>
      </c>
      <c r="G8" s="3">
        <f t="shared" si="2"/>
        <v>-110.02538754917899</v>
      </c>
      <c r="H8" s="3">
        <f t="shared" si="3"/>
        <v>-2970.6854638278328</v>
      </c>
      <c r="I8" s="3">
        <f t="shared" ref="I8:I31" si="5">C8-G8*$G$3/SQRT(K8)</f>
        <v>1.0772495853418782</v>
      </c>
      <c r="J8" s="3">
        <f t="shared" ref="J8:J31" si="6">D8-H8*$G$3/SQRT(L8)</f>
        <v>1.0770596071994085</v>
      </c>
      <c r="K8">
        <f>K7*$K$3+(G8^2)*$L$3</f>
        <v>3415.6096369751158</v>
      </c>
      <c r="L8">
        <f>L7*$K$3+(H8^2)*$L$3</f>
        <v>2005012.9362987014</v>
      </c>
    </row>
    <row r="9" spans="1:12">
      <c r="A9">
        <v>33</v>
      </c>
      <c r="B9">
        <f t="shared" si="0"/>
        <v>96</v>
      </c>
      <c r="C9" s="3">
        <f t="shared" ref="C9:C31" si="7">I8</f>
        <v>1.0772495853418782</v>
      </c>
      <c r="D9" s="3">
        <f t="shared" ref="D9:D31" si="8">J8</f>
        <v>1.0770596071994085</v>
      </c>
      <c r="E9">
        <f t="shared" si="4"/>
        <v>36.620216622922356</v>
      </c>
      <c r="F9" s="2">
        <f t="shared" si="1"/>
        <v>3525.9586739086662</v>
      </c>
      <c r="G9" s="3">
        <f t="shared" si="2"/>
        <v>-118.75956675415529</v>
      </c>
      <c r="H9" s="3">
        <f t="shared" si="3"/>
        <v>-3919.0657028871246</v>
      </c>
      <c r="I9" s="3">
        <f t="shared" si="5"/>
        <v>1.1127182527448531</v>
      </c>
      <c r="J9" s="3">
        <f t="shared" si="6"/>
        <v>1.1199452626252213</v>
      </c>
      <c r="K9">
        <f>K8*$K$3+(G9^2)*$L$3</f>
        <v>4484.4321428410703</v>
      </c>
      <c r="L9">
        <f t="shared" ref="L9:L31" si="9">L8*$K$3+(H9^2)*$L$3</f>
        <v>3340419.2410234464</v>
      </c>
    </row>
    <row r="10" spans="1:12">
      <c r="A10">
        <v>10</v>
      </c>
      <c r="B10">
        <f t="shared" si="0"/>
        <v>50</v>
      </c>
      <c r="C10" s="3">
        <f t="shared" si="7"/>
        <v>1.1127182527448531</v>
      </c>
      <c r="D10" s="3">
        <f t="shared" si="8"/>
        <v>1.1199452626252213</v>
      </c>
      <c r="E10">
        <f t="shared" si="4"/>
        <v>12.312170878997067</v>
      </c>
      <c r="F10" s="2">
        <f t="shared" si="1"/>
        <v>1420.3724638539168</v>
      </c>
      <c r="G10" s="3">
        <f t="shared" si="2"/>
        <v>-75.375658242005869</v>
      </c>
      <c r="H10" s="3">
        <f t="shared" si="3"/>
        <v>-753.75658242005875</v>
      </c>
      <c r="I10" s="3">
        <f t="shared" si="5"/>
        <v>1.1349353313382609</v>
      </c>
      <c r="J10" s="3">
        <f t="shared" si="6"/>
        <v>1.1285586501821387</v>
      </c>
      <c r="K10">
        <f>K9*$K$3+(G10^2)*$L$3</f>
        <v>4604.13791409853</v>
      </c>
      <c r="L10">
        <f t="shared" si="9"/>
        <v>3063192.2154752584</v>
      </c>
    </row>
    <row r="11" spans="1:12">
      <c r="A11">
        <v>39</v>
      </c>
      <c r="B11">
        <f t="shared" si="0"/>
        <v>108</v>
      </c>
      <c r="C11" s="3">
        <f t="shared" si="7"/>
        <v>1.1349353313382609</v>
      </c>
      <c r="D11" s="3">
        <f t="shared" si="8"/>
        <v>1.1285586501821387</v>
      </c>
      <c r="E11">
        <f t="shared" si="4"/>
        <v>45.148722688441673</v>
      </c>
      <c r="F11" s="2">
        <f t="shared" si="1"/>
        <v>3950.2830596944063</v>
      </c>
      <c r="G11" s="3">
        <f t="shared" si="2"/>
        <v>-125.70255462311665</v>
      </c>
      <c r="H11" s="3">
        <f t="shared" si="3"/>
        <v>-4902.3996303015492</v>
      </c>
      <c r="I11" s="3">
        <f t="shared" si="5"/>
        <v>1.168165340231867</v>
      </c>
      <c r="J11" s="3">
        <f t="shared" si="6"/>
        <v>1.1717209302634071</v>
      </c>
      <c r="K11">
        <f t="shared" ref="K11:K31" si="10">K10*$K$3+(G11^2)*$L$3</f>
        <v>5723.837346566439</v>
      </c>
      <c r="L11">
        <f t="shared" si="9"/>
        <v>5160225.2074458087</v>
      </c>
    </row>
    <row r="12" spans="1:12">
      <c r="A12">
        <v>31</v>
      </c>
      <c r="B12">
        <f t="shared" si="0"/>
        <v>92</v>
      </c>
      <c r="C12" s="3">
        <f t="shared" si="7"/>
        <v>1.168165340231867</v>
      </c>
      <c r="D12" s="3">
        <f t="shared" si="8"/>
        <v>1.1717209302634071</v>
      </c>
      <c r="E12">
        <f t="shared" si="4"/>
        <v>37.491514178397487</v>
      </c>
      <c r="F12" s="2">
        <f t="shared" si="1"/>
        <v>2971.175026563842</v>
      </c>
      <c r="G12" s="3">
        <f t="shared" si="2"/>
        <v>-109.01697164320503</v>
      </c>
      <c r="H12" s="3">
        <f t="shared" si="3"/>
        <v>-3379.5261209393557</v>
      </c>
      <c r="I12" s="3">
        <f t="shared" si="5"/>
        <v>1.1955484076955785</v>
      </c>
      <c r="J12" s="3">
        <f t="shared" si="6"/>
        <v>1.1998195178799522</v>
      </c>
      <c r="K12">
        <f>K11*$K$3+(G12^2)*$L$3</f>
        <v>6339.9236225353325</v>
      </c>
      <c r="L12">
        <f t="shared" si="9"/>
        <v>5786322.3669123687</v>
      </c>
    </row>
    <row r="13" spans="1:12">
      <c r="A13">
        <v>14</v>
      </c>
      <c r="B13">
        <f t="shared" si="0"/>
        <v>58</v>
      </c>
      <c r="C13" s="3">
        <f t="shared" si="7"/>
        <v>1.1955484076955785</v>
      </c>
      <c r="D13" s="3">
        <f t="shared" si="8"/>
        <v>1.1998195178799522</v>
      </c>
      <c r="E13">
        <f t="shared" si="4"/>
        <v>17.993021658014911</v>
      </c>
      <c r="F13" s="2">
        <f t="shared" si="1"/>
        <v>1600.5583160560641</v>
      </c>
      <c r="G13" s="3">
        <f t="shared" si="2"/>
        <v>-80.013956683970179</v>
      </c>
      <c r="H13" s="3">
        <f t="shared" si="3"/>
        <v>-1120.1953935755826</v>
      </c>
      <c r="I13" s="3">
        <f t="shared" si="5"/>
        <v>1.2156365797285225</v>
      </c>
      <c r="J13" s="3">
        <f t="shared" si="6"/>
        <v>1.2095208395638652</v>
      </c>
      <c r="K13">
        <f t="shared" si="10"/>
        <v>6346.1545867042241</v>
      </c>
      <c r="L13">
        <f t="shared" si="9"/>
        <v>5333173.9021999277</v>
      </c>
    </row>
    <row r="14" spans="1:12">
      <c r="A14">
        <v>13</v>
      </c>
      <c r="B14">
        <f t="shared" si="0"/>
        <v>56</v>
      </c>
      <c r="C14" s="3">
        <f t="shared" si="7"/>
        <v>1.2156365797285225</v>
      </c>
      <c r="D14" s="3">
        <f t="shared" si="8"/>
        <v>1.2095208395638652</v>
      </c>
      <c r="E14">
        <f t="shared" si="4"/>
        <v>16.93940749405877</v>
      </c>
      <c r="F14" s="2">
        <f t="shared" si="1"/>
        <v>1525.7298869151921</v>
      </c>
      <c r="G14" s="3">
        <f t="shared" si="2"/>
        <v>-78.12118501188246</v>
      </c>
      <c r="H14" s="3">
        <f t="shared" si="3"/>
        <v>-1015.575405154472</v>
      </c>
      <c r="I14" s="3">
        <f t="shared" si="5"/>
        <v>1.2352872502671433</v>
      </c>
      <c r="J14" s="3">
        <f t="shared" si="6"/>
        <v>1.2186938398588687</v>
      </c>
      <c r="K14">
        <f t="shared" si="10"/>
        <v>6321.8310827998785</v>
      </c>
      <c r="L14">
        <f t="shared" si="9"/>
        <v>4902995.8523354018</v>
      </c>
    </row>
    <row r="15" spans="1:12">
      <c r="A15">
        <v>16</v>
      </c>
      <c r="B15">
        <f t="shared" si="0"/>
        <v>62</v>
      </c>
      <c r="C15" s="3">
        <f t="shared" si="7"/>
        <v>1.2352872502671433</v>
      </c>
      <c r="D15" s="3">
        <f t="shared" si="8"/>
        <v>1.2186938398588687</v>
      </c>
      <c r="E15">
        <f t="shared" si="4"/>
        <v>20.734388688009041</v>
      </c>
      <c r="F15" s="2">
        <f t="shared" si="1"/>
        <v>1702.8506769523162</v>
      </c>
      <c r="G15" s="3">
        <f t="shared" si="2"/>
        <v>-82.531222623981918</v>
      </c>
      <c r="H15" s="3">
        <f t="shared" si="3"/>
        <v>-1320.4995619837107</v>
      </c>
      <c r="I15" s="3">
        <f t="shared" si="5"/>
        <v>1.2559673052669846</v>
      </c>
      <c r="J15" s="3">
        <f t="shared" si="6"/>
        <v>1.2310249069209576</v>
      </c>
      <c r="K15">
        <f t="shared" si="10"/>
        <v>6370.7882453008169</v>
      </c>
      <c r="L15">
        <f t="shared" si="9"/>
        <v>4587068.1764217783</v>
      </c>
    </row>
    <row r="16" spans="1:12">
      <c r="A16">
        <v>11</v>
      </c>
      <c r="B16">
        <f t="shared" si="0"/>
        <v>52</v>
      </c>
      <c r="C16" s="3">
        <f t="shared" si="7"/>
        <v>1.2559673052669846</v>
      </c>
      <c r="D16" s="3">
        <f t="shared" si="8"/>
        <v>1.2310249069209576</v>
      </c>
      <c r="E16">
        <f t="shared" si="4"/>
        <v>14.797241281397518</v>
      </c>
      <c r="F16" s="2">
        <f t="shared" si="1"/>
        <v>1384.0452562745529</v>
      </c>
      <c r="G16" s="3">
        <f t="shared" si="2"/>
        <v>-74.405517437204963</v>
      </c>
      <c r="H16" s="3">
        <f t="shared" si="3"/>
        <v>-818.46069180925463</v>
      </c>
      <c r="I16" s="3">
        <f t="shared" si="5"/>
        <v>1.2747346181579544</v>
      </c>
      <c r="J16" s="3">
        <f t="shared" si="6"/>
        <v>1.2390166914680707</v>
      </c>
      <c r="K16">
        <f t="shared" si="10"/>
        <v>6287.3275232805563</v>
      </c>
      <c r="L16">
        <f t="shared" si="9"/>
        <v>4195349.1491832891</v>
      </c>
    </row>
    <row r="17" spans="1:12">
      <c r="A17">
        <v>36</v>
      </c>
      <c r="B17">
        <f t="shared" si="0"/>
        <v>102</v>
      </c>
      <c r="C17" s="3">
        <f t="shared" si="7"/>
        <v>1.2747346181579544</v>
      </c>
      <c r="D17" s="3">
        <f t="shared" si="8"/>
        <v>1.2390166914680707</v>
      </c>
      <c r="E17">
        <f t="shared" si="4"/>
        <v>45.879335511008499</v>
      </c>
      <c r="F17" s="2">
        <f t="shared" si="1"/>
        <v>3149.5289826859516</v>
      </c>
      <c r="G17" s="3">
        <f t="shared" si="2"/>
        <v>-112.241328977983</v>
      </c>
      <c r="H17" s="3">
        <f t="shared" si="3"/>
        <v>-4040.6878432073881</v>
      </c>
      <c r="I17" s="3">
        <f t="shared" si="5"/>
        <v>1.3017231812165819</v>
      </c>
      <c r="J17" s="3">
        <f t="shared" si="6"/>
        <v>1.2737659604522023</v>
      </c>
      <c r="K17">
        <f t="shared" si="10"/>
        <v>6918.4063640268814</v>
      </c>
      <c r="L17">
        <f t="shared" si="9"/>
        <v>5408530.0588893574</v>
      </c>
    </row>
    <row r="18" spans="1:12">
      <c r="A18">
        <v>11</v>
      </c>
      <c r="B18">
        <f t="shared" si="0"/>
        <v>52</v>
      </c>
      <c r="C18" s="3">
        <f t="shared" si="7"/>
        <v>1.3017231812165819</v>
      </c>
      <c r="D18" s="3">
        <f t="shared" si="8"/>
        <v>1.2737659604522023</v>
      </c>
      <c r="E18">
        <f t="shared" si="4"/>
        <v>15.313148746190807</v>
      </c>
      <c r="F18" s="2">
        <f t="shared" si="1"/>
        <v>1345.9250549191213</v>
      </c>
      <c r="G18" s="3">
        <f t="shared" si="2"/>
        <v>-73.37370250761839</v>
      </c>
      <c r="H18" s="3">
        <f t="shared" si="3"/>
        <v>-807.11072758380226</v>
      </c>
      <c r="I18" s="3">
        <f t="shared" si="5"/>
        <v>1.3195649781486649</v>
      </c>
      <c r="J18" s="3">
        <f t="shared" si="6"/>
        <v>1.2810339699961979</v>
      </c>
      <c r="K18">
        <f t="shared" si="10"/>
        <v>6764.9357495918421</v>
      </c>
      <c r="L18">
        <f t="shared" si="9"/>
        <v>4932819.8256585076</v>
      </c>
    </row>
    <row r="19" spans="1:12">
      <c r="A19">
        <v>18</v>
      </c>
      <c r="B19">
        <f t="shared" si="0"/>
        <v>66</v>
      </c>
      <c r="C19" s="3">
        <f t="shared" si="7"/>
        <v>1.3195649781486649</v>
      </c>
      <c r="D19" s="3">
        <f t="shared" si="8"/>
        <v>1.2810339699961979</v>
      </c>
      <c r="E19">
        <f t="shared" si="4"/>
        <v>24.378176438080228</v>
      </c>
      <c r="F19" s="2">
        <f t="shared" si="1"/>
        <v>1732.3761966195796</v>
      </c>
      <c r="G19" s="3">
        <f t="shared" si="2"/>
        <v>-83.243647123839537</v>
      </c>
      <c r="H19" s="3">
        <f t="shared" si="3"/>
        <v>-1498.3856482291117</v>
      </c>
      <c r="I19" s="3">
        <f t="shared" si="5"/>
        <v>1.3397822080391115</v>
      </c>
      <c r="J19" s="3">
        <f t="shared" si="6"/>
        <v>1.2949102106998167</v>
      </c>
      <c r="K19">
        <f t="shared" si="10"/>
        <v>6781.3926532804899</v>
      </c>
      <c r="L19">
        <f t="shared" si="9"/>
        <v>4664053.7981745545</v>
      </c>
    </row>
    <row r="20" spans="1:12">
      <c r="A20">
        <v>20</v>
      </c>
      <c r="B20">
        <f t="shared" si="0"/>
        <v>70</v>
      </c>
      <c r="C20" s="3">
        <f t="shared" si="7"/>
        <v>1.3397822080391115</v>
      </c>
      <c r="D20" s="3">
        <f t="shared" si="8"/>
        <v>1.2949102106998167</v>
      </c>
      <c r="E20">
        <f t="shared" si="4"/>
        <v>27.237986422035444</v>
      </c>
      <c r="F20" s="2">
        <f t="shared" si="1"/>
        <v>1828.5898052420248</v>
      </c>
      <c r="G20" s="3">
        <f t="shared" si="2"/>
        <v>-85.524027155929105</v>
      </c>
      <c r="H20" s="3">
        <f t="shared" si="3"/>
        <v>-1710.4805431185821</v>
      </c>
      <c r="I20" s="3">
        <f t="shared" si="5"/>
        <v>1.3604721251020366</v>
      </c>
      <c r="J20" s="3">
        <f t="shared" si="6"/>
        <v>1.3110543237214534</v>
      </c>
      <c r="K20">
        <f t="shared" si="10"/>
        <v>6834.6893100492507</v>
      </c>
      <c r="L20">
        <f t="shared" si="9"/>
        <v>4490222.7871958232</v>
      </c>
    </row>
    <row r="21" spans="1:12">
      <c r="A21">
        <v>28</v>
      </c>
      <c r="B21">
        <f t="shared" si="0"/>
        <v>86</v>
      </c>
      <c r="C21" s="3">
        <f t="shared" si="7"/>
        <v>1.3604721251020366</v>
      </c>
      <c r="D21" s="3">
        <f t="shared" si="8"/>
        <v>1.3110543237214534</v>
      </c>
      <c r="E21">
        <f t="shared" si="4"/>
        <v>38.069993189302728</v>
      </c>
      <c r="F21" s="2">
        <f t="shared" si="1"/>
        <v>2297.2855528734867</v>
      </c>
      <c r="G21" s="3">
        <f t="shared" si="2"/>
        <v>-95.860013621394543</v>
      </c>
      <c r="H21" s="3">
        <f t="shared" si="3"/>
        <v>-2684.0803813990474</v>
      </c>
      <c r="I21" s="3">
        <f t="shared" si="5"/>
        <v>1.3832731117924433</v>
      </c>
      <c r="J21" s="3">
        <f t="shared" si="6"/>
        <v>1.3356550384175903</v>
      </c>
      <c r="K21">
        <f t="shared" si="10"/>
        <v>7070.13460019372</v>
      </c>
      <c r="L21">
        <f t="shared" si="9"/>
        <v>4761629.2578573665</v>
      </c>
    </row>
    <row r="22" spans="1:12">
      <c r="A22">
        <v>32</v>
      </c>
      <c r="B22">
        <f t="shared" si="0"/>
        <v>94</v>
      </c>
      <c r="C22" s="3">
        <f t="shared" si="7"/>
        <v>1.3832731117924433</v>
      </c>
      <c r="D22" s="3">
        <f t="shared" si="8"/>
        <v>1.3356550384175903</v>
      </c>
      <c r="E22">
        <f t="shared" si="4"/>
        <v>44.124234341155329</v>
      </c>
      <c r="F22" s="2">
        <f t="shared" si="1"/>
        <v>2487.5920000559895</v>
      </c>
      <c r="G22" s="3">
        <f t="shared" si="2"/>
        <v>-99.751531317689341</v>
      </c>
      <c r="H22" s="3">
        <f t="shared" si="3"/>
        <v>-3192.0490021660589</v>
      </c>
      <c r="I22" s="3">
        <f t="shared" si="5"/>
        <v>1.4065307180756186</v>
      </c>
      <c r="J22" s="3">
        <f t="shared" si="6"/>
        <v>1.3633743261499656</v>
      </c>
      <c r="K22">
        <f t="shared" si="10"/>
        <v>7358.1579401967438</v>
      </c>
      <c r="L22">
        <f t="shared" si="9"/>
        <v>5304384.015294563</v>
      </c>
    </row>
    <row r="23" spans="1:12">
      <c r="A23">
        <v>39</v>
      </c>
      <c r="B23">
        <f t="shared" si="0"/>
        <v>108</v>
      </c>
      <c r="C23" s="3">
        <f t="shared" si="7"/>
        <v>1.4065307180756186</v>
      </c>
      <c r="D23" s="3">
        <f t="shared" si="8"/>
        <v>1.3633743261499656</v>
      </c>
      <c r="E23">
        <f t="shared" si="4"/>
        <v>54.578129437924275</v>
      </c>
      <c r="F23" s="2">
        <f t="shared" si="1"/>
        <v>2853.896254351173</v>
      </c>
      <c r="G23" s="3">
        <f t="shared" si="2"/>
        <v>-106.84374112415145</v>
      </c>
      <c r="H23" s="3">
        <f t="shared" si="3"/>
        <v>-4166.9059038419064</v>
      </c>
      <c r="I23" s="3">
        <f t="shared" si="5"/>
        <v>1.4307822455363328</v>
      </c>
      <c r="J23" s="3">
        <f t="shared" si="6"/>
        <v>1.3960364674049903</v>
      </c>
      <c r="K23">
        <f t="shared" si="10"/>
        <v>7763.9006479175387</v>
      </c>
      <c r="L23">
        <f t="shared" si="9"/>
        <v>6510256.0949123595</v>
      </c>
    </row>
    <row r="24" spans="1:12">
      <c r="A24">
        <v>28</v>
      </c>
      <c r="B24">
        <f t="shared" si="0"/>
        <v>86</v>
      </c>
      <c r="C24" s="3">
        <f t="shared" si="7"/>
        <v>1.4307822455363328</v>
      </c>
      <c r="D24" s="3">
        <f t="shared" si="8"/>
        <v>1.3960364674049903</v>
      </c>
      <c r="E24">
        <f t="shared" si="4"/>
        <v>40.519803332876066</v>
      </c>
      <c r="F24" s="2">
        <f t="shared" si="1"/>
        <v>2068.4482888802709</v>
      </c>
      <c r="G24" s="3">
        <f t="shared" si="2"/>
        <v>-90.960393334247868</v>
      </c>
      <c r="H24" s="3">
        <f t="shared" si="3"/>
        <v>-2546.8910133589402</v>
      </c>
      <c r="I24" s="3">
        <f t="shared" si="5"/>
        <v>1.4513610856738066</v>
      </c>
      <c r="J24" s="3">
        <f t="shared" si="6"/>
        <v>1.4160038003227633</v>
      </c>
      <c r="K24">
        <f t="shared" si="10"/>
        <v>7814.8898986778931</v>
      </c>
      <c r="L24">
        <f t="shared" si="9"/>
        <v>6507895.8688139766</v>
      </c>
    </row>
    <row r="25" spans="1:12">
      <c r="A25">
        <v>23</v>
      </c>
      <c r="B25">
        <f t="shared" si="0"/>
        <v>76</v>
      </c>
      <c r="C25" s="3">
        <f t="shared" si="7"/>
        <v>1.4513610856738066</v>
      </c>
      <c r="D25" s="3">
        <f t="shared" si="8"/>
        <v>1.4160038003227633</v>
      </c>
      <c r="E25">
        <f t="shared" si="4"/>
        <v>34.019448493097364</v>
      </c>
      <c r="F25" s="2">
        <f t="shared" si="1"/>
        <v>1762.366704823705</v>
      </c>
      <c r="G25" s="3">
        <f t="shared" si="2"/>
        <v>-83.961103013805271</v>
      </c>
      <c r="H25" s="3">
        <f t="shared" si="3"/>
        <v>-1931.1053693175213</v>
      </c>
      <c r="I25" s="3">
        <f t="shared" si="5"/>
        <v>1.4704501224347211</v>
      </c>
      <c r="J25" s="3">
        <f t="shared" si="6"/>
        <v>1.4314773922502269</v>
      </c>
      <c r="K25">
        <f t="shared" si="10"/>
        <v>7738.3475907395859</v>
      </c>
      <c r="L25">
        <f t="shared" si="9"/>
        <v>6230023.0766732749</v>
      </c>
    </row>
    <row r="26" spans="1:12">
      <c r="A26">
        <v>19</v>
      </c>
      <c r="B26">
        <f t="shared" si="0"/>
        <v>68</v>
      </c>
      <c r="C26" s="3">
        <f t="shared" si="7"/>
        <v>1.4704501224347211</v>
      </c>
      <c r="D26" s="3">
        <f t="shared" si="8"/>
        <v>1.4314773922502269</v>
      </c>
      <c r="E26">
        <f t="shared" si="4"/>
        <v>28.668520575189032</v>
      </c>
      <c r="F26" s="2">
        <f t="shared" si="1"/>
        <v>1546.9652737443282</v>
      </c>
      <c r="G26" s="3">
        <f t="shared" si="2"/>
        <v>-78.66295884962193</v>
      </c>
      <c r="H26" s="3">
        <f t="shared" si="3"/>
        <v>-1494.5962181428167</v>
      </c>
      <c r="I26" s="3">
        <f t="shared" si="5"/>
        <v>1.4885165042920441</v>
      </c>
      <c r="J26" s="3">
        <f t="shared" si="6"/>
        <v>1.4438569350042263</v>
      </c>
      <c r="K26">
        <f t="shared" si="10"/>
        <v>7583.2989411633589</v>
      </c>
      <c r="L26">
        <f t="shared" si="9"/>
        <v>5830402.554534629</v>
      </c>
    </row>
    <row r="27" spans="1:12">
      <c r="A27">
        <v>13</v>
      </c>
      <c r="B27">
        <f t="shared" si="0"/>
        <v>56</v>
      </c>
      <c r="C27" s="3">
        <f t="shared" si="7"/>
        <v>1.4885165042920441</v>
      </c>
      <c r="D27" s="3">
        <f t="shared" si="8"/>
        <v>1.4438569350042263</v>
      </c>
      <c r="E27">
        <f t="shared" si="4"/>
        <v>20.258656659346986</v>
      </c>
      <c r="F27" s="2">
        <f t="shared" si="1"/>
        <v>1277.4436237944417</v>
      </c>
      <c r="G27" s="3">
        <f t="shared" si="2"/>
        <v>-71.482686681306035</v>
      </c>
      <c r="H27" s="3">
        <f t="shared" si="3"/>
        <v>-929.27492685697848</v>
      </c>
      <c r="I27" s="3">
        <f t="shared" si="5"/>
        <v>1.5052082894100698</v>
      </c>
      <c r="J27" s="3">
        <f t="shared" si="6"/>
        <v>1.4519044021214838</v>
      </c>
      <c r="K27">
        <f t="shared" si="10"/>
        <v>7335.9464965647994</v>
      </c>
      <c r="L27">
        <f t="shared" si="9"/>
        <v>5333717.4880496701</v>
      </c>
    </row>
    <row r="28" spans="1:12">
      <c r="A28">
        <v>14</v>
      </c>
      <c r="B28">
        <f t="shared" si="0"/>
        <v>58</v>
      </c>
      <c r="C28" s="3">
        <f t="shared" si="7"/>
        <v>1.5052082894100698</v>
      </c>
      <c r="D28" s="3">
        <f t="shared" si="8"/>
        <v>1.4519044021214838</v>
      </c>
      <c r="E28">
        <f t="shared" si="4"/>
        <v>21.831869919110844</v>
      </c>
      <c r="F28" s="2">
        <f t="shared" si="1"/>
        <v>1308.133633548119</v>
      </c>
      <c r="G28" s="3">
        <f t="shared" si="2"/>
        <v>-72.336260161778313</v>
      </c>
      <c r="H28" s="3">
        <f t="shared" si="3"/>
        <v>-1012.7076422648963</v>
      </c>
      <c r="I28" s="3">
        <f t="shared" si="5"/>
        <v>1.522346882437061</v>
      </c>
      <c r="J28" s="3">
        <f t="shared" si="6"/>
        <v>1.461051586095695</v>
      </c>
      <c r="K28">
        <f t="shared" si="10"/>
        <v>7125.6053003275665</v>
      </c>
      <c r="L28">
        <f t="shared" si="9"/>
        <v>4902903.416114876</v>
      </c>
    </row>
    <row r="29" spans="1:12">
      <c r="A29">
        <v>25</v>
      </c>
      <c r="B29">
        <f t="shared" si="0"/>
        <v>80</v>
      </c>
      <c r="C29" s="3">
        <f t="shared" si="7"/>
        <v>1.522346882437061</v>
      </c>
      <c r="D29" s="3">
        <f t="shared" si="8"/>
        <v>1.461051586095695</v>
      </c>
      <c r="E29">
        <f t="shared" si="4"/>
        <v>38.048636534829434</v>
      </c>
      <c r="F29" s="2">
        <f t="shared" si="1"/>
        <v>1759.9168965868478</v>
      </c>
      <c r="G29" s="3">
        <f t="shared" si="2"/>
        <v>-83.902726930341132</v>
      </c>
      <c r="H29" s="3">
        <f t="shared" si="3"/>
        <v>-2097.5681732585281</v>
      </c>
      <c r="I29" s="3">
        <f t="shared" si="5"/>
        <v>1.5422379108199356</v>
      </c>
      <c r="J29" s="3">
        <f t="shared" si="6"/>
        <v>1.4800956301795531</v>
      </c>
      <c r="K29">
        <f t="shared" si="10"/>
        <v>7117.0115289295491</v>
      </c>
      <c r="L29">
        <f t="shared" si="9"/>
        <v>4852592.2986500999</v>
      </c>
    </row>
    <row r="30" spans="1:12">
      <c r="A30">
        <v>11</v>
      </c>
      <c r="B30">
        <f t="shared" si="0"/>
        <v>52</v>
      </c>
      <c r="C30" s="3">
        <f t="shared" si="7"/>
        <v>1.5422379108199356</v>
      </c>
      <c r="D30" s="3">
        <f t="shared" si="8"/>
        <v>1.4800956301795531</v>
      </c>
      <c r="E30">
        <f t="shared" si="4"/>
        <v>17.82328984279502</v>
      </c>
      <c r="F30" s="2">
        <f t="shared" si="1"/>
        <v>1168.047517169598</v>
      </c>
      <c r="G30" s="3">
        <f t="shared" si="2"/>
        <v>-68.353420314409959</v>
      </c>
      <c r="H30" s="3">
        <f t="shared" si="3"/>
        <v>-751.88762345850955</v>
      </c>
      <c r="I30" s="3">
        <f t="shared" si="5"/>
        <v>1.5587283394392895</v>
      </c>
      <c r="J30" s="3">
        <f t="shared" si="6"/>
        <v>1.4872452330958577</v>
      </c>
      <c r="K30">
        <f t="shared" si="10"/>
        <v>6872.5293829044331</v>
      </c>
      <c r="L30">
        <f t="shared" si="9"/>
        <v>4423866.5686160987</v>
      </c>
    </row>
    <row r="31" spans="1:12">
      <c r="A31">
        <v>21</v>
      </c>
      <c r="B31">
        <f t="shared" si="0"/>
        <v>72</v>
      </c>
      <c r="C31" s="3">
        <f t="shared" si="7"/>
        <v>1.5587283394392895</v>
      </c>
      <c r="D31" s="3">
        <f t="shared" si="8"/>
        <v>1.4872452330958577</v>
      </c>
      <c r="E31">
        <f t="shared" si="4"/>
        <v>32.7908782344523</v>
      </c>
      <c r="F31" s="2">
        <f t="shared" si="1"/>
        <v>1537.3552296255464</v>
      </c>
      <c r="G31" s="3">
        <f t="shared" si="2"/>
        <v>-78.418243531095399</v>
      </c>
      <c r="H31" s="3">
        <f t="shared" si="3"/>
        <v>-1646.7831141530035</v>
      </c>
      <c r="I31" s="3">
        <f t="shared" si="5"/>
        <v>1.5777472515386191</v>
      </c>
      <c r="J31" s="3">
        <f t="shared" si="6"/>
        <v>1.503216361121372</v>
      </c>
      <c r="K31">
        <f t="shared" si="10"/>
        <v>6800.2185364642082</v>
      </c>
      <c r="L31">
        <f t="shared" si="9"/>
        <v>4252669.3742604349</v>
      </c>
    </row>
    <row r="33" spans="5:12">
      <c r="E33" t="s">
        <v>18</v>
      </c>
      <c r="F33" s="2">
        <f>SQRT(AVERAGE(F7:F31))</f>
        <v>45.445457793480692</v>
      </c>
      <c r="K33" s="2">
        <v>1655.1741314079177</v>
      </c>
      <c r="L33" s="2">
        <v>958977.43678876897</v>
      </c>
    </row>
    <row r="34" spans="5:12">
      <c r="L34" s="3"/>
    </row>
  </sheetData>
  <pageMargins left="0.75" right="0.75" top="1" bottom="1" header="0.5" footer="0.5"/>
  <pageSetup paperSize="9" orientation="portrait" horizontalDpi="4294967292" verticalDpi="4294967292"/>
  <headerFooter alignWithMargins="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I36"/>
  <sheetViews>
    <sheetView workbookViewId="0">
      <selection activeCell="BA23" sqref="BA23"/>
    </sheetView>
  </sheetViews>
  <sheetFormatPr baseColWidth="10" defaultRowHeight="16"/>
  <cols>
    <col min="1" max="1" width="4.6640625" customWidth="1"/>
    <col min="2" max="16" width="5.33203125" customWidth="1"/>
    <col min="17" max="17" width="4.83203125" customWidth="1"/>
    <col min="18" max="18" width="5.1640625" customWidth="1"/>
    <col min="19" max="24" width="6.33203125" customWidth="1"/>
    <col min="25" max="29" width="7" customWidth="1"/>
    <col min="30" max="40" width="6.33203125" customWidth="1"/>
    <col min="41" max="46" width="7.1640625" customWidth="1"/>
    <col min="47" max="47" width="6.1640625" customWidth="1"/>
    <col min="48" max="51" width="9" customWidth="1"/>
    <col min="52" max="52" width="6.5" customWidth="1"/>
    <col min="53" max="56" width="7.83203125" customWidth="1"/>
    <col min="57" max="72" width="6.5" customWidth="1"/>
  </cols>
  <sheetData>
    <row r="1" spans="1:14" ht="21">
      <c r="A1" s="25" t="s">
        <v>116</v>
      </c>
    </row>
    <row r="2" spans="1:14">
      <c r="L2" s="11"/>
      <c r="M2" s="11" t="s">
        <v>46</v>
      </c>
      <c r="N2" s="11"/>
    </row>
    <row r="3" spans="1:14">
      <c r="B3" s="6"/>
      <c r="C3" s="6"/>
      <c r="D3" s="6"/>
      <c r="E3" s="6"/>
      <c r="F3" s="6"/>
      <c r="G3" s="6"/>
      <c r="H3" s="6"/>
      <c r="I3" s="6"/>
      <c r="J3" s="6"/>
      <c r="K3" s="6"/>
      <c r="L3" s="11"/>
      <c r="N3" s="11"/>
    </row>
    <row r="4" spans="1:14">
      <c r="B4" s="6"/>
      <c r="C4" s="6"/>
      <c r="D4" s="6"/>
      <c r="E4" s="6"/>
      <c r="F4" s="6"/>
      <c r="G4" s="6"/>
      <c r="H4" s="6"/>
      <c r="I4" s="6"/>
      <c r="J4" s="6"/>
      <c r="K4" s="6"/>
      <c r="L4" s="11"/>
      <c r="N4" s="11"/>
    </row>
    <row r="5" spans="1:14">
      <c r="B5" s="6"/>
      <c r="C5" s="6"/>
      <c r="D5" s="6"/>
      <c r="E5" s="6"/>
      <c r="F5" s="6"/>
      <c r="G5" s="6"/>
      <c r="H5" s="6"/>
      <c r="I5" s="6"/>
      <c r="J5" s="6"/>
      <c r="K5" s="6"/>
      <c r="L5" s="11"/>
      <c r="M5" s="11"/>
      <c r="N5" s="11"/>
    </row>
    <row r="6" spans="1:14">
      <c r="B6" s="6"/>
      <c r="C6" s="6"/>
      <c r="D6" s="6"/>
      <c r="E6" s="6"/>
      <c r="F6" s="6"/>
      <c r="G6" s="6"/>
      <c r="H6" s="6"/>
      <c r="I6" s="6"/>
      <c r="J6" s="6"/>
      <c r="K6" s="6"/>
      <c r="L6" s="11"/>
      <c r="M6" s="11"/>
      <c r="N6" s="11"/>
    </row>
    <row r="7" spans="1:14">
      <c r="B7" s="6"/>
      <c r="C7" s="6"/>
      <c r="D7" s="6"/>
      <c r="E7" s="6"/>
      <c r="F7" s="6"/>
      <c r="G7" s="6"/>
      <c r="H7" s="6"/>
      <c r="I7" s="6"/>
      <c r="J7" s="6"/>
      <c r="K7" s="6"/>
      <c r="L7" s="11"/>
      <c r="M7" s="11"/>
      <c r="N7" s="11"/>
    </row>
    <row r="8" spans="1:14">
      <c r="B8" s="6"/>
      <c r="C8" s="6"/>
      <c r="D8" s="6"/>
      <c r="E8" s="6"/>
      <c r="F8" s="6"/>
      <c r="G8" s="6"/>
      <c r="H8" s="6"/>
      <c r="I8" s="6"/>
      <c r="J8" s="6"/>
      <c r="K8" s="6"/>
      <c r="L8" s="11"/>
      <c r="M8" s="11"/>
      <c r="N8" s="11"/>
    </row>
    <row r="9" spans="1:14">
      <c r="B9" s="6"/>
      <c r="C9" s="6"/>
      <c r="D9" s="6"/>
      <c r="E9" s="6"/>
      <c r="F9" s="6"/>
      <c r="G9" s="6"/>
      <c r="H9" s="6"/>
      <c r="I9" s="6"/>
      <c r="J9" s="6"/>
      <c r="K9" s="6"/>
      <c r="L9" s="11"/>
      <c r="M9" s="11"/>
      <c r="N9" s="11"/>
    </row>
    <row r="10" spans="1:14">
      <c r="B10" s="6"/>
      <c r="C10" s="6"/>
      <c r="D10" s="6"/>
      <c r="E10" s="6"/>
      <c r="F10" s="6"/>
      <c r="G10" s="6"/>
      <c r="H10" s="6"/>
      <c r="I10" s="6"/>
      <c r="J10" s="6"/>
      <c r="K10" s="6"/>
      <c r="L10" s="11"/>
      <c r="M10" s="11"/>
      <c r="N10" s="11"/>
    </row>
    <row r="11" spans="1:14">
      <c r="B11" s="6"/>
      <c r="C11" s="6"/>
      <c r="D11" s="6"/>
      <c r="E11" s="6"/>
      <c r="F11" s="6"/>
      <c r="G11" s="6"/>
      <c r="H11" s="6"/>
      <c r="I11" s="6"/>
      <c r="J11" s="6"/>
      <c r="K11" s="6"/>
      <c r="L11" s="11"/>
      <c r="M11" s="11"/>
      <c r="N11" s="11"/>
    </row>
    <row r="12" spans="1:14">
      <c r="B12" s="6"/>
      <c r="C12" s="6"/>
      <c r="D12" s="6"/>
      <c r="E12" s="6"/>
      <c r="F12" s="6"/>
      <c r="G12" s="6"/>
      <c r="H12" s="6"/>
      <c r="I12" s="6"/>
      <c r="J12" s="6"/>
      <c r="K12" s="6"/>
      <c r="L12" s="11"/>
      <c r="M12" s="11"/>
      <c r="N12" s="11"/>
    </row>
    <row r="13" spans="1:14">
      <c r="B13" s="6"/>
      <c r="C13" s="6"/>
      <c r="D13" s="6"/>
      <c r="E13" s="6"/>
      <c r="F13" s="6"/>
      <c r="G13" s="6"/>
      <c r="H13" s="6"/>
      <c r="I13" s="6"/>
      <c r="J13" s="6"/>
      <c r="K13" s="6"/>
      <c r="L13" s="11"/>
      <c r="M13" s="11"/>
      <c r="N13" s="11"/>
    </row>
    <row r="14" spans="1:14">
      <c r="B14" s="6"/>
      <c r="C14" s="6"/>
      <c r="D14" s="6"/>
      <c r="E14" s="6"/>
      <c r="F14" s="6"/>
      <c r="G14" s="6"/>
      <c r="H14" s="6"/>
      <c r="I14" s="6"/>
      <c r="J14" s="6"/>
      <c r="K14" s="6"/>
      <c r="L14" s="11"/>
      <c r="M14" s="11"/>
      <c r="N14" s="11"/>
    </row>
    <row r="15" spans="1:14">
      <c r="B15" s="6"/>
      <c r="C15" s="6"/>
      <c r="D15" s="6"/>
      <c r="E15" s="6"/>
      <c r="F15" s="6"/>
      <c r="G15" s="6"/>
      <c r="H15" s="6"/>
      <c r="I15" s="6"/>
      <c r="J15" s="6"/>
      <c r="K15" s="6"/>
      <c r="L15" s="11"/>
      <c r="M15" s="11"/>
      <c r="N15" s="11"/>
    </row>
    <row r="16" spans="1:14">
      <c r="B16" s="6"/>
      <c r="C16" s="6"/>
      <c r="D16" s="6"/>
      <c r="E16" s="6"/>
      <c r="F16" s="6"/>
      <c r="G16" s="6"/>
      <c r="H16" s="6"/>
      <c r="I16" s="6"/>
      <c r="J16" s="6"/>
      <c r="K16" s="6"/>
      <c r="L16" s="11"/>
      <c r="M16" s="11"/>
      <c r="N16" s="11"/>
    </row>
    <row r="17" spans="2:61">
      <c r="L17" s="11"/>
      <c r="M17" s="11"/>
      <c r="N17" s="11"/>
    </row>
    <row r="18" spans="2:61">
      <c r="B18" t="s">
        <v>47</v>
      </c>
      <c r="E18" t="s">
        <v>48</v>
      </c>
      <c r="H18" t="s">
        <v>49</v>
      </c>
      <c r="L18" s="11"/>
      <c r="M18" s="11"/>
      <c r="N18" s="11"/>
    </row>
    <row r="19" spans="2:61">
      <c r="B19" s="12" t="s">
        <v>23</v>
      </c>
      <c r="C19" s="12">
        <v>0.05</v>
      </c>
      <c r="E19" s="12" t="s">
        <v>50</v>
      </c>
      <c r="F19" s="12">
        <v>0.01</v>
      </c>
      <c r="H19" t="s">
        <v>51</v>
      </c>
      <c r="I19">
        <v>0.5</v>
      </c>
      <c r="L19" s="11"/>
      <c r="M19" s="11"/>
      <c r="N19" s="11"/>
    </row>
    <row r="20" spans="2:61">
      <c r="B20" s="12" t="s">
        <v>24</v>
      </c>
      <c r="C20" s="12">
        <v>0.1</v>
      </c>
      <c r="E20" s="12" t="s">
        <v>52</v>
      </c>
      <c r="F20" s="12">
        <v>0.99</v>
      </c>
    </row>
    <row r="21" spans="2:61">
      <c r="B21" s="11"/>
      <c r="C21" s="11"/>
    </row>
    <row r="22" spans="2:61" ht="48" customHeight="1">
      <c r="B22" s="42" t="s">
        <v>53</v>
      </c>
      <c r="C22" s="42"/>
      <c r="D22" s="42"/>
      <c r="E22" s="42"/>
      <c r="F22" s="42"/>
      <c r="G22" s="41" t="s">
        <v>54</v>
      </c>
      <c r="H22" s="41"/>
      <c r="I22" s="42" t="s">
        <v>55</v>
      </c>
      <c r="J22" s="42"/>
      <c r="K22" s="42"/>
      <c r="L22" s="42"/>
      <c r="M22" s="42"/>
      <c r="N22" s="41" t="s">
        <v>56</v>
      </c>
      <c r="O22" s="41"/>
      <c r="P22" s="42" t="s">
        <v>57</v>
      </c>
      <c r="Q22" s="42"/>
      <c r="R22" s="42"/>
      <c r="T22" s="41" t="s">
        <v>58</v>
      </c>
      <c r="U22" s="41"/>
      <c r="V22" s="41"/>
      <c r="W22" s="41"/>
      <c r="Y22" s="41" t="s">
        <v>59</v>
      </c>
      <c r="Z22" s="41"/>
      <c r="AA22" s="41"/>
      <c r="AB22" s="41"/>
      <c r="AC22" s="41"/>
      <c r="AE22" s="41" t="s">
        <v>60</v>
      </c>
      <c r="AF22" s="41"/>
      <c r="AG22" s="41"/>
      <c r="AH22" s="41"/>
      <c r="AJ22" s="41" t="s">
        <v>61</v>
      </c>
      <c r="AK22" s="41"/>
      <c r="AL22" s="41"/>
      <c r="AM22" s="41"/>
      <c r="AO22" s="41" t="s">
        <v>62</v>
      </c>
      <c r="AP22" s="41"/>
      <c r="AQ22" s="41"/>
      <c r="AR22" s="41"/>
      <c r="AS22" s="41"/>
      <c r="AT22" s="41"/>
      <c r="AV22" s="41" t="s">
        <v>63</v>
      </c>
      <c r="AW22" s="41"/>
      <c r="AX22" s="41"/>
      <c r="AY22" s="41"/>
      <c r="BA22" s="41" t="s">
        <v>64</v>
      </c>
      <c r="BB22" s="41"/>
      <c r="BC22" s="41"/>
      <c r="BD22" s="41"/>
      <c r="BF22" s="41" t="s">
        <v>65</v>
      </c>
      <c r="BG22" s="41"/>
      <c r="BH22" s="41"/>
      <c r="BI22" s="41"/>
    </row>
    <row r="23" spans="2:61" ht="32">
      <c r="B23" s="13" t="s">
        <v>66</v>
      </c>
      <c r="C23" s="13" t="s">
        <v>67</v>
      </c>
      <c r="D23" s="13" t="s">
        <v>68</v>
      </c>
      <c r="E23" s="13" t="s">
        <v>69</v>
      </c>
      <c r="F23" s="14" t="s">
        <v>70</v>
      </c>
      <c r="G23" s="15" t="s">
        <v>26</v>
      </c>
      <c r="H23" s="15" t="s">
        <v>27</v>
      </c>
      <c r="I23" s="13" t="s">
        <v>71</v>
      </c>
      <c r="J23" s="13" t="s">
        <v>72</v>
      </c>
      <c r="K23" s="13" t="s">
        <v>73</v>
      </c>
      <c r="L23" s="13" t="s">
        <v>74</v>
      </c>
      <c r="M23" s="14" t="s">
        <v>75</v>
      </c>
      <c r="N23" s="15" t="s">
        <v>38</v>
      </c>
      <c r="O23" s="15" t="s">
        <v>39</v>
      </c>
      <c r="P23" s="16" t="s">
        <v>76</v>
      </c>
      <c r="Q23" s="16" t="s">
        <v>77</v>
      </c>
      <c r="R23" s="16" t="s">
        <v>78</v>
      </c>
      <c r="S23" s="17"/>
      <c r="T23" s="17" t="s">
        <v>79</v>
      </c>
      <c r="U23" s="17" t="s">
        <v>80</v>
      </c>
      <c r="V23" s="17" t="s">
        <v>81</v>
      </c>
      <c r="W23" s="17" t="s">
        <v>82</v>
      </c>
      <c r="X23" s="17"/>
      <c r="Y23" s="17" t="s">
        <v>83</v>
      </c>
      <c r="Z23" s="17" t="s">
        <v>84</v>
      </c>
      <c r="AA23" s="18" t="s">
        <v>85</v>
      </c>
      <c r="AB23" s="17" t="s">
        <v>86</v>
      </c>
      <c r="AC23" s="17" t="s">
        <v>87</v>
      </c>
      <c r="AD23" s="17"/>
      <c r="AE23" s="17" t="s">
        <v>88</v>
      </c>
      <c r="AF23" s="17" t="s">
        <v>89</v>
      </c>
      <c r="AG23" s="17" t="s">
        <v>90</v>
      </c>
      <c r="AH23" s="17" t="s">
        <v>91</v>
      </c>
      <c r="AI23" s="17"/>
      <c r="AJ23" s="17" t="s">
        <v>92</v>
      </c>
      <c r="AK23" s="17" t="s">
        <v>93</v>
      </c>
      <c r="AL23" s="17" t="s">
        <v>94</v>
      </c>
      <c r="AM23" s="17" t="s">
        <v>95</v>
      </c>
      <c r="AN23" s="17"/>
      <c r="AO23" s="17" t="s">
        <v>96</v>
      </c>
      <c r="AP23" s="17" t="s">
        <v>97</v>
      </c>
      <c r="AQ23" s="17" t="s">
        <v>98</v>
      </c>
      <c r="AR23" s="17" t="s">
        <v>99</v>
      </c>
      <c r="AS23" s="17" t="s">
        <v>100</v>
      </c>
      <c r="AT23" s="17" t="s">
        <v>101</v>
      </c>
      <c r="AU23" s="17"/>
      <c r="AV23" s="17" t="s">
        <v>102</v>
      </c>
      <c r="AW23" s="17" t="s">
        <v>103</v>
      </c>
      <c r="AX23" s="17" t="s">
        <v>104</v>
      </c>
      <c r="AY23" s="17" t="s">
        <v>105</v>
      </c>
      <c r="AZ23" s="17"/>
      <c r="BA23" s="17" t="s">
        <v>106</v>
      </c>
      <c r="BB23" s="17" t="s">
        <v>107</v>
      </c>
      <c r="BC23" s="17" t="s">
        <v>108</v>
      </c>
      <c r="BD23" s="17" t="s">
        <v>109</v>
      </c>
      <c r="BE23" s="17"/>
      <c r="BF23" s="17" t="s">
        <v>110</v>
      </c>
      <c r="BG23" s="17" t="s">
        <v>111</v>
      </c>
      <c r="BH23" s="17" t="s">
        <v>112</v>
      </c>
      <c r="BI23" s="17" t="s">
        <v>113</v>
      </c>
    </row>
    <row r="24" spans="2:61">
      <c r="B24" s="19">
        <v>0.15</v>
      </c>
      <c r="C24" s="19">
        <v>0.2</v>
      </c>
      <c r="D24" s="19">
        <v>0.25</v>
      </c>
      <c r="E24" s="19">
        <v>0.3</v>
      </c>
      <c r="F24" s="20">
        <v>0.3</v>
      </c>
      <c r="G24" s="21">
        <f>B24*$C$19+D24*$C$20+F24</f>
        <v>0.33250000000000002</v>
      </c>
      <c r="H24" s="21">
        <f t="shared" ref="H24:H36" si="0">C24*$C$19+E24*$C$20+F24</f>
        <v>0.33999999999999997</v>
      </c>
      <c r="I24" s="19">
        <v>0.4</v>
      </c>
      <c r="J24" s="19">
        <v>0.45</v>
      </c>
      <c r="K24" s="19">
        <v>0.5</v>
      </c>
      <c r="L24" s="19">
        <v>0.57999999999999996</v>
      </c>
      <c r="M24" s="20">
        <v>0.3</v>
      </c>
      <c r="N24" s="21">
        <f t="shared" ref="N24:N36" si="1">I24*G24+K24*H24+M24</f>
        <v>0.60299999999999998</v>
      </c>
      <c r="O24" s="21">
        <f t="shared" ref="O24:O36" si="2">J24*G24+L24*H24+M24</f>
        <v>0.64682499999999998</v>
      </c>
      <c r="P24" s="22">
        <f t="shared" ref="P24:P36" si="3">(N24-F$19)^2</f>
        <v>0.35164899999999999</v>
      </c>
      <c r="Q24" s="22">
        <f t="shared" ref="Q24:Q36" si="4">(O24-F$20)^2</f>
        <v>0.11776908062500001</v>
      </c>
      <c r="R24" s="22">
        <f t="shared" ref="R24:R36" si="5">P24+Q24</f>
        <v>0.46941808062500001</v>
      </c>
      <c r="T24">
        <f t="shared" ref="T24:T36" si="6">(N24+0.01-F$19)^2+Q24</f>
        <v>0.48137808062499998</v>
      </c>
      <c r="U24">
        <f t="shared" ref="U24:U36" si="7">(T24-R24)/0.01</f>
        <v>1.1959999999999971</v>
      </c>
      <c r="V24">
        <f t="shared" ref="V24:V36" si="8">(O24+0.01-F$20)^2+P24</f>
        <v>0.46265458062499998</v>
      </c>
      <c r="W24">
        <f t="shared" ref="W24:W36" si="9">(V24-R24)/0.01</f>
        <v>-0.67635000000000334</v>
      </c>
      <c r="Y24">
        <f t="shared" ref="Y24:Y36" si="10">((I24+0.01)*G24+K24*H24+M24)</f>
        <v>0.606325</v>
      </c>
      <c r="Z24">
        <f>(Y24-N24)/0.01</f>
        <v>0.33250000000000224</v>
      </c>
      <c r="AA24">
        <f>((I24*G24+(K24+0.01)*H24+M24)-N24)/0.01</f>
        <v>0.34000000000000696</v>
      </c>
      <c r="AB24">
        <f>(((J24+0.01)*G24+L24*H24+M24)-O24)/0.01</f>
        <v>0.33250000000000224</v>
      </c>
      <c r="AC24">
        <f>((J24*G24+(L24+0.01)*H24+M24)-O24)/0.01</f>
        <v>0.34000000000000696</v>
      </c>
      <c r="AE24">
        <f t="shared" ref="AE24:AE36" si="11">U24*Z24</f>
        <v>0.39767000000000169</v>
      </c>
      <c r="AF24">
        <f t="shared" ref="AF24:AF36" si="12">W24*AA24</f>
        <v>-0.22995900000000585</v>
      </c>
      <c r="AG24">
        <f t="shared" ref="AG24:AG36" si="13">U24*AB24</f>
        <v>0.39767000000000169</v>
      </c>
      <c r="AH24">
        <f t="shared" ref="AH24:AH36" si="14">W24*AC24</f>
        <v>-0.22995900000000585</v>
      </c>
      <c r="AJ24">
        <f>I24-$I$19*AE24</f>
        <v>0.20116499999999918</v>
      </c>
      <c r="AK24">
        <f>J24-$I$19*AF24</f>
        <v>0.56497950000000297</v>
      </c>
      <c r="AL24">
        <f>K24-$I$19*AG24</f>
        <v>0.30116499999999913</v>
      </c>
      <c r="AM24">
        <f>L24-$I$19*AH24</f>
        <v>0.69497950000000286</v>
      </c>
      <c r="AO24">
        <f t="shared" ref="AO24:AO36" si="15">U24*I24</f>
        <v>0.47839999999999883</v>
      </c>
      <c r="AP24">
        <f t="shared" ref="AP24:AP36" si="16">W24*J24</f>
        <v>-0.3043575000000015</v>
      </c>
      <c r="AQ24">
        <f t="shared" ref="AQ24:AQ36" si="17">AO24+AP24</f>
        <v>0.17404249999999732</v>
      </c>
      <c r="AR24">
        <f t="shared" ref="AR24:AR36" si="18">U24*K24</f>
        <v>0.59799999999999853</v>
      </c>
      <c r="AS24">
        <f t="shared" ref="AS24:AS36" si="19">W24*L24</f>
        <v>-0.39228300000000194</v>
      </c>
      <c r="AT24">
        <f t="shared" ref="AT24:AT36" si="20">AR24+AS24</f>
        <v>0.2057169999999966</v>
      </c>
      <c r="AV24">
        <f t="shared" ref="AV24:AV36" si="21">$C$19</f>
        <v>0.05</v>
      </c>
      <c r="AW24">
        <f t="shared" ref="AW24:AW36" si="22">$C$20</f>
        <v>0.1</v>
      </c>
      <c r="AX24">
        <f t="shared" ref="AX24:AX36" si="23">$C$19</f>
        <v>0.05</v>
      </c>
      <c r="AY24">
        <f t="shared" ref="AY24:AY36" si="24">$C$20</f>
        <v>0.1</v>
      </c>
      <c r="BA24" s="4">
        <f t="shared" ref="BA24:BA36" si="25">AQ24*AV24</f>
        <v>8.7021249999998662E-3</v>
      </c>
      <c r="BB24" s="4">
        <f t="shared" ref="BB24:BB36" si="26">AT24*AX24</f>
        <v>1.0285849999999831E-2</v>
      </c>
      <c r="BC24" s="4">
        <f t="shared" ref="BC24:BC36" si="27">AQ24*AW24</f>
        <v>1.7404249999999732E-2</v>
      </c>
      <c r="BD24" s="4">
        <f t="shared" ref="BD24:BD36" si="28">AT24*AY24</f>
        <v>2.0571699999999662E-2</v>
      </c>
      <c r="BE24" s="4"/>
      <c r="BF24" s="4">
        <f>B24-$I$19*BA24</f>
        <v>0.14564893750000008</v>
      </c>
      <c r="BG24" s="4">
        <f>C24-$I$19*BB24</f>
        <v>0.1948570750000001</v>
      </c>
      <c r="BH24" s="4">
        <f>D24-$I$19*BC24</f>
        <v>0.24129787500000013</v>
      </c>
      <c r="BI24" s="4">
        <f>E24-$I$19*BD24</f>
        <v>0.28971415000000017</v>
      </c>
    </row>
    <row r="25" spans="2:61">
      <c r="B25" s="19">
        <f t="shared" ref="B25:E36" si="29">BF24</f>
        <v>0.14564893750000008</v>
      </c>
      <c r="C25" s="19">
        <f t="shared" si="29"/>
        <v>0.1948570750000001</v>
      </c>
      <c r="D25" s="19">
        <f t="shared" si="29"/>
        <v>0.24129787500000013</v>
      </c>
      <c r="E25" s="19">
        <f t="shared" si="29"/>
        <v>0.28971415000000017</v>
      </c>
      <c r="F25" s="20">
        <f>F24</f>
        <v>0.3</v>
      </c>
      <c r="G25" s="21">
        <f t="shared" ref="G25:G36" si="30">B25*$C$19+D25*$C$20+F25</f>
        <v>0.331412234375</v>
      </c>
      <c r="H25" s="21">
        <f t="shared" si="0"/>
        <v>0.33871426874999999</v>
      </c>
      <c r="I25" s="19">
        <f t="shared" ref="I25:L36" si="31">AJ24</f>
        <v>0.20116499999999918</v>
      </c>
      <c r="J25" s="19">
        <f t="shared" si="31"/>
        <v>0.56497950000000297</v>
      </c>
      <c r="K25" s="19">
        <f t="shared" si="31"/>
        <v>0.30116499999999913</v>
      </c>
      <c r="L25" s="19">
        <f t="shared" si="31"/>
        <v>0.69497950000000286</v>
      </c>
      <c r="M25" s="20">
        <f t="shared" ref="M25:M36" si="32">M24</f>
        <v>0.3</v>
      </c>
      <c r="N25" s="21">
        <f t="shared" si="1"/>
        <v>0.46867742487614006</v>
      </c>
      <c r="O25" s="21">
        <f t="shared" si="2"/>
        <v>0.72264059160981287</v>
      </c>
      <c r="P25" s="22">
        <f t="shared" si="3"/>
        <v>0.21038498009100709</v>
      </c>
      <c r="Q25" s="22">
        <f t="shared" si="4"/>
        <v>7.1481053254750862E-2</v>
      </c>
      <c r="R25" s="22">
        <f t="shared" si="5"/>
        <v>0.28186603334575794</v>
      </c>
      <c r="T25">
        <f t="shared" si="6"/>
        <v>0.29113958184328076</v>
      </c>
      <c r="U25">
        <f t="shared" si="7"/>
        <v>0.92735484975228211</v>
      </c>
      <c r="V25">
        <f t="shared" si="8"/>
        <v>0.27661884517795421</v>
      </c>
      <c r="W25">
        <f t="shared" si="9"/>
        <v>-0.52471881678037291</v>
      </c>
      <c r="Y25">
        <f t="shared" si="10"/>
        <v>0.47199154721989006</v>
      </c>
      <c r="Z25">
        <f t="shared" ref="Z25:Z36" si="33">(Y25-N25)/0.01</f>
        <v>0.33141223437500034</v>
      </c>
      <c r="AA25">
        <f t="shared" ref="AA25:AA36" si="34">((I25*G25+(K25+0.01)*H25+M25)-N25)/0.01</f>
        <v>0.33871426874999555</v>
      </c>
      <c r="AB25">
        <f t="shared" ref="AB25:AB36" si="35">(((J25+0.01)*G25+L25*H25+M25)-O25)/0.01</f>
        <v>0.33141223437500589</v>
      </c>
      <c r="AC25">
        <f t="shared" ref="AC25:AC36" si="36">((J25*G25+(L25+0.01)*H25+M25)-O25)/0.01</f>
        <v>0.33871426875000665</v>
      </c>
      <c r="AE25">
        <f t="shared" si="11"/>
        <v>0.30733674281489654</v>
      </c>
      <c r="AF25">
        <f t="shared" si="12"/>
        <v>-0.17772975032512692</v>
      </c>
      <c r="AG25">
        <f t="shared" si="13"/>
        <v>0.3073367428149017</v>
      </c>
      <c r="AH25">
        <f t="shared" si="14"/>
        <v>-0.17772975032513272</v>
      </c>
      <c r="AJ25">
        <f t="shared" ref="AJ25:AJ36" si="37">I25-$I$19*AE25</f>
        <v>4.749662859255091E-2</v>
      </c>
      <c r="AK25">
        <f t="shared" ref="AK25:AK36" si="38">J25-$I$19*AF25</f>
        <v>0.65384437516256644</v>
      </c>
      <c r="AL25">
        <f t="shared" ref="AL25:AL36" si="39">K25-$I$19*AG25</f>
        <v>0.14749662859254828</v>
      </c>
      <c r="AM25">
        <f t="shared" ref="AM25:AM36" si="40">L25-$I$19*AH25</f>
        <v>0.78384437516256922</v>
      </c>
      <c r="AO25">
        <f t="shared" si="15"/>
        <v>0.18655133835041707</v>
      </c>
      <c r="AP25">
        <f t="shared" si="16"/>
        <v>-0.29645537474516825</v>
      </c>
      <c r="AQ25">
        <f t="shared" si="17"/>
        <v>-0.10990403639475119</v>
      </c>
      <c r="AR25">
        <f t="shared" si="18"/>
        <v>0.27928682332564525</v>
      </c>
      <c r="AS25">
        <f t="shared" si="19"/>
        <v>-0.36466882092661668</v>
      </c>
      <c r="AT25">
        <f t="shared" si="20"/>
        <v>-8.5381997600971427E-2</v>
      </c>
      <c r="AV25">
        <f t="shared" si="21"/>
        <v>0.05</v>
      </c>
      <c r="AW25">
        <f t="shared" si="22"/>
        <v>0.1</v>
      </c>
      <c r="AX25">
        <f t="shared" si="23"/>
        <v>0.05</v>
      </c>
      <c r="AY25">
        <f t="shared" si="24"/>
        <v>0.1</v>
      </c>
      <c r="BA25" s="4">
        <f t="shared" si="25"/>
        <v>-5.4952018197375599E-3</v>
      </c>
      <c r="BB25" s="4">
        <f t="shared" si="26"/>
        <v>-4.2690998800485715E-3</v>
      </c>
      <c r="BC25" s="4">
        <f t="shared" si="27"/>
        <v>-1.099040363947512E-2</v>
      </c>
      <c r="BD25" s="4">
        <f t="shared" si="28"/>
        <v>-8.538199760097143E-3</v>
      </c>
      <c r="BE25" s="4"/>
      <c r="BF25" s="4">
        <f t="shared" ref="BF25:BF36" si="41">B25-$I$19*BA25</f>
        <v>0.14839653840986886</v>
      </c>
      <c r="BG25" s="4">
        <f t="shared" ref="BG25:BG36" si="42">C25-$I$19*BB25</f>
        <v>0.1969916249400244</v>
      </c>
      <c r="BH25" s="4">
        <f t="shared" ref="BH25:BH36" si="43">D25-$I$19*BC25</f>
        <v>0.24679307681973769</v>
      </c>
      <c r="BI25" s="4">
        <f t="shared" ref="BI25:BI36" si="44">E25-$I$19*BD25</f>
        <v>0.29398324988004876</v>
      </c>
    </row>
    <row r="26" spans="2:61">
      <c r="B26" s="19">
        <f t="shared" si="29"/>
        <v>0.14839653840986886</v>
      </c>
      <c r="C26" s="19">
        <f t="shared" si="29"/>
        <v>0.1969916249400244</v>
      </c>
      <c r="D26" s="19">
        <f t="shared" si="29"/>
        <v>0.24679307681973769</v>
      </c>
      <c r="E26" s="19">
        <f t="shared" si="29"/>
        <v>0.29398324988004876</v>
      </c>
      <c r="F26" s="20">
        <f t="shared" ref="F26:F36" si="45">F25</f>
        <v>0.3</v>
      </c>
      <c r="G26" s="21">
        <f t="shared" si="30"/>
        <v>0.33209913460246721</v>
      </c>
      <c r="H26" s="21">
        <f t="shared" si="0"/>
        <v>0.33924790623500611</v>
      </c>
      <c r="I26" s="19">
        <f t="shared" si="31"/>
        <v>4.749662859255091E-2</v>
      </c>
      <c r="J26" s="19">
        <f t="shared" si="31"/>
        <v>0.65384437516256644</v>
      </c>
      <c r="K26" s="19">
        <f t="shared" si="31"/>
        <v>0.14749662859254828</v>
      </c>
      <c r="L26" s="19">
        <f t="shared" si="31"/>
        <v>0.78384437516256922</v>
      </c>
      <c r="M26" s="20">
        <f t="shared" si="32"/>
        <v>0.3</v>
      </c>
      <c r="N26" s="21">
        <f t="shared" si="1"/>
        <v>0.36581151167886528</v>
      </c>
      <c r="O26" s="21">
        <f t="shared" si="2"/>
        <v>0.7830587142441674</v>
      </c>
      <c r="P26" s="22">
        <f t="shared" si="3"/>
        <v>0.12660183184319929</v>
      </c>
      <c r="Q26" s="22">
        <f t="shared" si="4"/>
        <v>4.2824695750277163E-2</v>
      </c>
      <c r="R26" s="22">
        <f t="shared" si="5"/>
        <v>0.16942652759347646</v>
      </c>
      <c r="T26">
        <f t="shared" si="6"/>
        <v>0.17664275782705374</v>
      </c>
      <c r="U26">
        <f t="shared" si="7"/>
        <v>0.72162302335772865</v>
      </c>
      <c r="V26">
        <f t="shared" si="8"/>
        <v>0.1653877018783598</v>
      </c>
      <c r="W26">
        <f t="shared" si="9"/>
        <v>-0.40388257151166562</v>
      </c>
      <c r="Y26">
        <f t="shared" si="10"/>
        <v>0.36913250302488998</v>
      </c>
      <c r="Z26">
        <f t="shared" si="33"/>
        <v>0.33209913460247042</v>
      </c>
      <c r="AA26">
        <f t="shared" si="34"/>
        <v>0.33924790623500733</v>
      </c>
      <c r="AB26">
        <f t="shared" si="35"/>
        <v>0.33209913460248153</v>
      </c>
      <c r="AC26">
        <f t="shared" si="36"/>
        <v>0.33924790623500733</v>
      </c>
      <c r="AE26">
        <f t="shared" si="11"/>
        <v>0.23965038156631999</v>
      </c>
      <c r="AF26">
        <f t="shared" si="12"/>
        <v>-0.1370163167501432</v>
      </c>
      <c r="AG26">
        <f t="shared" si="13"/>
        <v>0.23965038156632801</v>
      </c>
      <c r="AH26">
        <f t="shared" si="14"/>
        <v>-0.1370163167501432</v>
      </c>
      <c r="AJ26">
        <f t="shared" si="37"/>
        <v>-7.2328562190609083E-2</v>
      </c>
      <c r="AK26">
        <f t="shared" si="38"/>
        <v>0.72235253353763806</v>
      </c>
      <c r="AL26">
        <f t="shared" si="39"/>
        <v>2.7671437809384275E-2</v>
      </c>
      <c r="AM26">
        <f t="shared" si="40"/>
        <v>0.85235253353764084</v>
      </c>
      <c r="AO26">
        <f t="shared" si="15"/>
        <v>3.427466072425573E-2</v>
      </c>
      <c r="AP26">
        <f t="shared" si="16"/>
        <v>-0.26407634760909554</v>
      </c>
      <c r="AQ26">
        <f t="shared" si="17"/>
        <v>-0.22980168688483982</v>
      </c>
      <c r="AR26">
        <f t="shared" si="18"/>
        <v>0.1064369630600267</v>
      </c>
      <c r="AS26">
        <f t="shared" si="19"/>
        <v>-0.31658108190561324</v>
      </c>
      <c r="AT26">
        <f t="shared" si="20"/>
        <v>-0.21014411884558654</v>
      </c>
      <c r="AV26">
        <f t="shared" si="21"/>
        <v>0.05</v>
      </c>
      <c r="AW26">
        <f t="shared" si="22"/>
        <v>0.1</v>
      </c>
      <c r="AX26">
        <f t="shared" si="23"/>
        <v>0.05</v>
      </c>
      <c r="AY26">
        <f t="shared" si="24"/>
        <v>0.1</v>
      </c>
      <c r="BA26" s="4">
        <f t="shared" si="25"/>
        <v>-1.1490084344241992E-2</v>
      </c>
      <c r="BB26" s="4">
        <f t="shared" si="26"/>
        <v>-1.0507205942279328E-2</v>
      </c>
      <c r="BC26" s="4">
        <f t="shared" si="27"/>
        <v>-2.2980168688483984E-2</v>
      </c>
      <c r="BD26" s="4">
        <f t="shared" si="28"/>
        <v>-2.1014411884558656E-2</v>
      </c>
      <c r="BE26" s="4"/>
      <c r="BF26" s="4">
        <f t="shared" si="41"/>
        <v>0.15414158058198985</v>
      </c>
      <c r="BG26" s="4">
        <f t="shared" si="42"/>
        <v>0.20224522791116406</v>
      </c>
      <c r="BH26" s="4">
        <f t="shared" si="43"/>
        <v>0.2582831611639797</v>
      </c>
      <c r="BI26" s="4">
        <f t="shared" si="44"/>
        <v>0.30449045582232809</v>
      </c>
    </row>
    <row r="27" spans="2:61">
      <c r="B27" s="19">
        <f t="shared" si="29"/>
        <v>0.15414158058198985</v>
      </c>
      <c r="C27" s="19">
        <f t="shared" si="29"/>
        <v>0.20224522791116406</v>
      </c>
      <c r="D27" s="19">
        <f t="shared" si="29"/>
        <v>0.2582831611639797</v>
      </c>
      <c r="E27" s="19">
        <f t="shared" si="29"/>
        <v>0.30449045582232809</v>
      </c>
      <c r="F27" s="20">
        <f t="shared" si="45"/>
        <v>0.3</v>
      </c>
      <c r="G27" s="21">
        <f t="shared" si="30"/>
        <v>0.33353539514549746</v>
      </c>
      <c r="H27" s="21">
        <f t="shared" si="0"/>
        <v>0.34056130697779102</v>
      </c>
      <c r="I27" s="19">
        <f t="shared" si="31"/>
        <v>-7.2328562190609083E-2</v>
      </c>
      <c r="J27" s="19">
        <f t="shared" si="31"/>
        <v>0.72235253353763806</v>
      </c>
      <c r="K27" s="19">
        <f t="shared" si="31"/>
        <v>2.7671437809384275E-2</v>
      </c>
      <c r="L27" s="19">
        <f t="shared" si="31"/>
        <v>0.85235253353764084</v>
      </c>
      <c r="M27" s="20">
        <f t="shared" si="32"/>
        <v>0.3</v>
      </c>
      <c r="N27" s="21">
        <f t="shared" si="1"/>
        <v>0.28529968545576806</v>
      </c>
      <c r="O27" s="21">
        <f t="shared" si="2"/>
        <v>0.83120843053523763</v>
      </c>
      <c r="P27" s="22">
        <f t="shared" si="3"/>
        <v>7.5789916812044833E-2</v>
      </c>
      <c r="Q27" s="22">
        <f t="shared" si="4"/>
        <v>2.5214762533082451E-2</v>
      </c>
      <c r="R27" s="22">
        <f t="shared" si="5"/>
        <v>0.10100467934512729</v>
      </c>
      <c r="T27">
        <f t="shared" si="6"/>
        <v>0.10661067305424264</v>
      </c>
      <c r="U27">
        <f t="shared" si="7"/>
        <v>0.56059937091153533</v>
      </c>
      <c r="V27">
        <f t="shared" si="8"/>
        <v>9.7928847955832038E-2</v>
      </c>
      <c r="W27">
        <f t="shared" si="9"/>
        <v>-0.30758313892952499</v>
      </c>
      <c r="Y27">
        <f t="shared" si="10"/>
        <v>0.28863503940722307</v>
      </c>
      <c r="Z27">
        <f t="shared" si="33"/>
        <v>0.33353539514550112</v>
      </c>
      <c r="AA27">
        <f t="shared" si="34"/>
        <v>0.34056130697779352</v>
      </c>
      <c r="AB27">
        <f t="shared" si="35"/>
        <v>0.33353539514551223</v>
      </c>
      <c r="AC27">
        <f t="shared" si="36"/>
        <v>0.34056130697779352</v>
      </c>
      <c r="AE27">
        <f t="shared" si="11"/>
        <v>0.18697973269529827</v>
      </c>
      <c r="AF27">
        <f t="shared" si="12"/>
        <v>-0.10475091579817128</v>
      </c>
      <c r="AG27">
        <f t="shared" si="13"/>
        <v>0.18697973269530452</v>
      </c>
      <c r="AH27">
        <f t="shared" si="14"/>
        <v>-0.10475091579817128</v>
      </c>
      <c r="AJ27">
        <f t="shared" si="37"/>
        <v>-0.16581842853825823</v>
      </c>
      <c r="AK27">
        <f t="shared" si="38"/>
        <v>0.77472799143672366</v>
      </c>
      <c r="AL27">
        <f t="shared" si="39"/>
        <v>-6.5818428538267984E-2</v>
      </c>
      <c r="AM27">
        <f t="shared" si="40"/>
        <v>0.90472799143672644</v>
      </c>
      <c r="AO27">
        <f t="shared" si="15"/>
        <v>-4.054734646299131E-2</v>
      </c>
      <c r="AP27">
        <f t="shared" si="16"/>
        <v>-0.22218345967920169</v>
      </c>
      <c r="AQ27">
        <f t="shared" si="17"/>
        <v>-0.26273080614219302</v>
      </c>
      <c r="AR27">
        <f t="shared" si="18"/>
        <v>1.5512590628158497E-2</v>
      </c>
      <c r="AS27">
        <f t="shared" si="19"/>
        <v>-0.26216926774004079</v>
      </c>
      <c r="AT27">
        <f t="shared" si="20"/>
        <v>-0.2466566771118823</v>
      </c>
      <c r="AV27">
        <f t="shared" si="21"/>
        <v>0.05</v>
      </c>
      <c r="AW27">
        <f t="shared" si="22"/>
        <v>0.1</v>
      </c>
      <c r="AX27">
        <f t="shared" si="23"/>
        <v>0.05</v>
      </c>
      <c r="AY27">
        <f t="shared" si="24"/>
        <v>0.1</v>
      </c>
      <c r="BA27" s="4">
        <f t="shared" si="25"/>
        <v>-1.3136540307109652E-2</v>
      </c>
      <c r="BB27" s="4">
        <f t="shared" si="26"/>
        <v>-1.2332833855594116E-2</v>
      </c>
      <c r="BC27" s="4">
        <f t="shared" si="27"/>
        <v>-2.6273080614219305E-2</v>
      </c>
      <c r="BD27" s="4">
        <f t="shared" si="28"/>
        <v>-2.4665667711188232E-2</v>
      </c>
      <c r="BE27" s="4"/>
      <c r="BF27" s="4">
        <f t="shared" si="41"/>
        <v>0.16070985073554467</v>
      </c>
      <c r="BG27" s="4">
        <f t="shared" si="42"/>
        <v>0.20841164483896113</v>
      </c>
      <c r="BH27" s="4">
        <f t="shared" si="43"/>
        <v>0.27141970147108935</v>
      </c>
      <c r="BI27" s="4">
        <f t="shared" si="44"/>
        <v>0.31682328967792223</v>
      </c>
    </row>
    <row r="28" spans="2:61">
      <c r="B28" s="19">
        <f t="shared" si="29"/>
        <v>0.16070985073554467</v>
      </c>
      <c r="C28" s="19">
        <f t="shared" si="29"/>
        <v>0.20841164483896113</v>
      </c>
      <c r="D28" s="19">
        <f t="shared" si="29"/>
        <v>0.27141970147108935</v>
      </c>
      <c r="E28" s="19">
        <f t="shared" si="29"/>
        <v>0.31682328967792223</v>
      </c>
      <c r="F28" s="20">
        <f t="shared" si="45"/>
        <v>0.3</v>
      </c>
      <c r="G28" s="21">
        <f t="shared" si="30"/>
        <v>0.33517746268388615</v>
      </c>
      <c r="H28" s="21">
        <f t="shared" si="0"/>
        <v>0.34210291120974029</v>
      </c>
      <c r="I28" s="19">
        <f t="shared" si="31"/>
        <v>-0.16581842853825823</v>
      </c>
      <c r="J28" s="19">
        <f t="shared" si="31"/>
        <v>0.77472799143672366</v>
      </c>
      <c r="K28" s="19">
        <f t="shared" si="31"/>
        <v>-6.5818428538267984E-2</v>
      </c>
      <c r="L28" s="19">
        <f t="shared" si="31"/>
        <v>0.90472799143672644</v>
      </c>
      <c r="M28" s="20">
        <f t="shared" si="32"/>
        <v>0.3</v>
      </c>
      <c r="N28" s="21">
        <f t="shared" si="1"/>
        <v>0.22190472384212556</v>
      </c>
      <c r="O28" s="21">
        <f t="shared" si="2"/>
        <v>0.86918144216338966</v>
      </c>
      <c r="P28" s="22">
        <f t="shared" si="3"/>
        <v>4.4903611986607493E-2</v>
      </c>
      <c r="Q28" s="22">
        <f t="shared" si="4"/>
        <v>1.4597123917718354E-2</v>
      </c>
      <c r="R28" s="22">
        <f t="shared" si="5"/>
        <v>5.9500735904325849E-2</v>
      </c>
      <c r="T28">
        <f t="shared" si="6"/>
        <v>6.383883038116836E-2</v>
      </c>
      <c r="U28">
        <f t="shared" si="7"/>
        <v>0.43380944768425106</v>
      </c>
      <c r="V28">
        <f t="shared" si="8"/>
        <v>5.7184364747593641E-2</v>
      </c>
      <c r="W28">
        <f t="shared" si="9"/>
        <v>-0.23163711567322082</v>
      </c>
      <c r="Y28">
        <f t="shared" si="10"/>
        <v>0.22525649846896445</v>
      </c>
      <c r="Z28">
        <f t="shared" si="33"/>
        <v>0.33517746268388882</v>
      </c>
      <c r="AA28">
        <f t="shared" si="34"/>
        <v>0.34210291120974068</v>
      </c>
      <c r="AB28">
        <f t="shared" si="35"/>
        <v>0.33517746268387771</v>
      </c>
      <c r="AC28">
        <f t="shared" si="36"/>
        <v>0.34210291120972958</v>
      </c>
      <c r="AE28">
        <f t="shared" si="11"/>
        <v>0.14540314996310647</v>
      </c>
      <c r="AF28">
        <f t="shared" si="12"/>
        <v>-7.9243731616036289E-2</v>
      </c>
      <c r="AG28">
        <f t="shared" si="13"/>
        <v>0.14540314996310166</v>
      </c>
      <c r="AH28">
        <f t="shared" si="14"/>
        <v>-7.9243731616033722E-2</v>
      </c>
      <c r="AJ28">
        <f t="shared" si="37"/>
        <v>-0.23852000351981145</v>
      </c>
      <c r="AK28">
        <f t="shared" si="38"/>
        <v>0.81434985724474185</v>
      </c>
      <c r="AL28">
        <f t="shared" si="39"/>
        <v>-0.1385200035198188</v>
      </c>
      <c r="AM28">
        <f t="shared" si="40"/>
        <v>0.9443498572447433</v>
      </c>
      <c r="AO28">
        <f t="shared" si="15"/>
        <v>-7.1933600900052255E-2</v>
      </c>
      <c r="AP28">
        <f t="shared" si="16"/>
        <v>-0.17945575736771038</v>
      </c>
      <c r="AQ28">
        <f t="shared" si="17"/>
        <v>-0.25138935826776265</v>
      </c>
      <c r="AR28">
        <f t="shared" si="18"/>
        <v>-2.8552656131631382E-2</v>
      </c>
      <c r="AS28">
        <f t="shared" si="19"/>
        <v>-0.20956858240522974</v>
      </c>
      <c r="AT28">
        <f t="shared" si="20"/>
        <v>-0.23812123853686112</v>
      </c>
      <c r="AV28">
        <f t="shared" si="21"/>
        <v>0.05</v>
      </c>
      <c r="AW28">
        <f t="shared" si="22"/>
        <v>0.1</v>
      </c>
      <c r="AX28">
        <f t="shared" si="23"/>
        <v>0.05</v>
      </c>
      <c r="AY28">
        <f t="shared" si="24"/>
        <v>0.1</v>
      </c>
      <c r="BA28" s="4">
        <f t="shared" si="25"/>
        <v>-1.2569467913388133E-2</v>
      </c>
      <c r="BB28" s="4">
        <f t="shared" si="26"/>
        <v>-1.1906061926843056E-2</v>
      </c>
      <c r="BC28" s="4">
        <f t="shared" si="27"/>
        <v>-2.5138935826776267E-2</v>
      </c>
      <c r="BD28" s="4">
        <f t="shared" si="28"/>
        <v>-2.3812123853686112E-2</v>
      </c>
      <c r="BE28" s="4"/>
      <c r="BF28" s="4">
        <f t="shared" si="41"/>
        <v>0.16699458469223874</v>
      </c>
      <c r="BG28" s="4">
        <f t="shared" si="42"/>
        <v>0.21436467580238266</v>
      </c>
      <c r="BH28" s="4">
        <f t="shared" si="43"/>
        <v>0.28398916938447749</v>
      </c>
      <c r="BI28" s="4">
        <f t="shared" si="44"/>
        <v>0.3287293516047653</v>
      </c>
    </row>
    <row r="29" spans="2:61">
      <c r="B29" s="19">
        <f t="shared" si="29"/>
        <v>0.16699458469223874</v>
      </c>
      <c r="C29" s="19">
        <f t="shared" si="29"/>
        <v>0.21436467580238266</v>
      </c>
      <c r="D29" s="19">
        <f t="shared" si="29"/>
        <v>0.28398916938447749</v>
      </c>
      <c r="E29" s="19">
        <f t="shared" si="29"/>
        <v>0.3287293516047653</v>
      </c>
      <c r="F29" s="20">
        <f t="shared" si="45"/>
        <v>0.3</v>
      </c>
      <c r="G29" s="21">
        <f t="shared" si="30"/>
        <v>0.33674864617305966</v>
      </c>
      <c r="H29" s="21">
        <f t="shared" si="0"/>
        <v>0.34359116895059566</v>
      </c>
      <c r="I29" s="19">
        <f t="shared" si="31"/>
        <v>-0.23852000351981145</v>
      </c>
      <c r="J29" s="19">
        <f t="shared" si="31"/>
        <v>0.81434985724474185</v>
      </c>
      <c r="K29" s="19">
        <f t="shared" si="31"/>
        <v>-0.1385200035198188</v>
      </c>
      <c r="L29" s="19">
        <f t="shared" si="31"/>
        <v>0.9443498572447433</v>
      </c>
      <c r="M29" s="20">
        <f t="shared" si="32"/>
        <v>0.3</v>
      </c>
      <c r="N29" s="21">
        <f t="shared" si="1"/>
        <v>0.17208446179709491</v>
      </c>
      <c r="O29" s="21">
        <f t="shared" si="2"/>
        <v>0.89870148328744071</v>
      </c>
      <c r="P29" s="22">
        <f t="shared" si="3"/>
        <v>2.6271372756053919E-2</v>
      </c>
      <c r="Q29" s="22">
        <f t="shared" si="4"/>
        <v>8.3354191539134672E-3</v>
      </c>
      <c r="R29" s="22">
        <f t="shared" si="5"/>
        <v>3.4606791909967384E-2</v>
      </c>
      <c r="T29">
        <f t="shared" si="6"/>
        <v>3.7948481145909284E-2</v>
      </c>
      <c r="U29">
        <f t="shared" si="7"/>
        <v>0.33416892359418998</v>
      </c>
      <c r="V29">
        <f t="shared" si="8"/>
        <v>3.2880821575716201E-2</v>
      </c>
      <c r="W29">
        <f t="shared" si="9"/>
        <v>-0.17259703342511826</v>
      </c>
      <c r="Y29">
        <f t="shared" si="10"/>
        <v>0.17545194825882549</v>
      </c>
      <c r="Z29">
        <f t="shared" si="33"/>
        <v>0.33674864617305733</v>
      </c>
      <c r="AA29">
        <f t="shared" si="34"/>
        <v>0.34359116895059383</v>
      </c>
      <c r="AB29">
        <f t="shared" si="35"/>
        <v>0.33674864617305733</v>
      </c>
      <c r="AC29">
        <f t="shared" si="36"/>
        <v>0.3435911689505966</v>
      </c>
      <c r="AE29">
        <f t="shared" si="11"/>
        <v>0.11253093261345132</v>
      </c>
      <c r="AF29">
        <f t="shared" si="12"/>
        <v>-5.9302816471941099E-2</v>
      </c>
      <c r="AG29">
        <f t="shared" si="13"/>
        <v>0.11253093261345132</v>
      </c>
      <c r="AH29">
        <f t="shared" si="14"/>
        <v>-5.9302816471941577E-2</v>
      </c>
      <c r="AJ29">
        <f t="shared" si="37"/>
        <v>-0.29478546982653708</v>
      </c>
      <c r="AK29">
        <f t="shared" si="38"/>
        <v>0.84400126548071241</v>
      </c>
      <c r="AL29">
        <f t="shared" si="39"/>
        <v>-0.19478546982654446</v>
      </c>
      <c r="AM29">
        <f t="shared" si="40"/>
        <v>0.97400126548071408</v>
      </c>
      <c r="AO29">
        <f t="shared" si="15"/>
        <v>-7.9705972831897801E-2</v>
      </c>
      <c r="AP29">
        <f t="shared" si="16"/>
        <v>-0.14055436953061098</v>
      </c>
      <c r="AQ29">
        <f t="shared" si="17"/>
        <v>-0.2202603423625088</v>
      </c>
      <c r="AR29">
        <f t="shared" si="18"/>
        <v>-4.6289080472481259E-2</v>
      </c>
      <c r="AS29">
        <f t="shared" si="19"/>
        <v>-0.1629919838758766</v>
      </c>
      <c r="AT29">
        <f t="shared" si="20"/>
        <v>-0.20928106434835786</v>
      </c>
      <c r="AV29">
        <f t="shared" si="21"/>
        <v>0.05</v>
      </c>
      <c r="AW29">
        <f t="shared" si="22"/>
        <v>0.1</v>
      </c>
      <c r="AX29">
        <f t="shared" si="23"/>
        <v>0.05</v>
      </c>
      <c r="AY29">
        <f t="shared" si="24"/>
        <v>0.1</v>
      </c>
      <c r="BA29" s="4">
        <f t="shared" si="25"/>
        <v>-1.101301711812544E-2</v>
      </c>
      <c r="BB29" s="4">
        <f t="shared" si="26"/>
        <v>-1.0464053217417894E-2</v>
      </c>
      <c r="BC29" s="4">
        <f t="shared" si="27"/>
        <v>-2.202603423625088E-2</v>
      </c>
      <c r="BD29" s="4">
        <f t="shared" si="28"/>
        <v>-2.0928106434835787E-2</v>
      </c>
      <c r="BE29" s="4"/>
      <c r="BF29" s="4">
        <f t="shared" si="41"/>
        <v>0.17250109325130147</v>
      </c>
      <c r="BG29" s="4">
        <f t="shared" si="42"/>
        <v>0.21959670241109161</v>
      </c>
      <c r="BH29" s="4">
        <f t="shared" si="43"/>
        <v>0.2950021865026029</v>
      </c>
      <c r="BI29" s="4">
        <f t="shared" si="44"/>
        <v>0.33919340482218319</v>
      </c>
    </row>
    <row r="30" spans="2:61">
      <c r="B30" s="19">
        <f t="shared" si="29"/>
        <v>0.17250109325130147</v>
      </c>
      <c r="C30" s="19">
        <f t="shared" si="29"/>
        <v>0.21959670241109161</v>
      </c>
      <c r="D30" s="19">
        <f t="shared" si="29"/>
        <v>0.2950021865026029</v>
      </c>
      <c r="E30" s="19">
        <f t="shared" si="29"/>
        <v>0.33919340482218319</v>
      </c>
      <c r="F30" s="20">
        <f t="shared" si="45"/>
        <v>0.3</v>
      </c>
      <c r="G30" s="21">
        <f t="shared" si="30"/>
        <v>0.33812527331282538</v>
      </c>
      <c r="H30" s="21">
        <f t="shared" si="0"/>
        <v>0.34489917560277289</v>
      </c>
      <c r="I30" s="19">
        <f t="shared" si="31"/>
        <v>-0.29478546982653708</v>
      </c>
      <c r="J30" s="19">
        <f t="shared" si="31"/>
        <v>0.84400126548071241</v>
      </c>
      <c r="K30" s="19">
        <f t="shared" si="31"/>
        <v>-0.19478546982654446</v>
      </c>
      <c r="L30" s="19">
        <f t="shared" si="31"/>
        <v>0.97400126548071408</v>
      </c>
      <c r="M30" s="20">
        <f t="shared" si="32"/>
        <v>0.3</v>
      </c>
      <c r="N30" s="21">
        <f t="shared" si="1"/>
        <v>0.13314423448367851</v>
      </c>
      <c r="O30" s="21">
        <f t="shared" si="2"/>
        <v>0.92131039206739218</v>
      </c>
      <c r="P30" s="22">
        <f t="shared" si="3"/>
        <v>1.5164502486571198E-2</v>
      </c>
      <c r="Q30" s="22">
        <f t="shared" si="4"/>
        <v>4.718262237935378E-3</v>
      </c>
      <c r="R30" s="22">
        <f t="shared" si="5"/>
        <v>1.9882764724506577E-2</v>
      </c>
      <c r="T30">
        <f t="shared" si="6"/>
        <v>2.2445649414180143E-2</v>
      </c>
      <c r="U30">
        <f t="shared" si="7"/>
        <v>0.25628846896735663</v>
      </c>
      <c r="V30">
        <f t="shared" si="8"/>
        <v>1.860897256585442E-2</v>
      </c>
      <c r="W30">
        <f t="shared" si="9"/>
        <v>-0.12737921586521567</v>
      </c>
      <c r="Y30">
        <f t="shared" si="10"/>
        <v>0.13652548721680677</v>
      </c>
      <c r="Z30">
        <f t="shared" si="33"/>
        <v>0.33812527331282538</v>
      </c>
      <c r="AA30">
        <f t="shared" si="34"/>
        <v>0.34489917560277528</v>
      </c>
      <c r="AB30">
        <f t="shared" si="35"/>
        <v>0.33812527331282816</v>
      </c>
      <c r="AC30">
        <f t="shared" si="36"/>
        <v>0.34489917560276417</v>
      </c>
      <c r="AE30">
        <f t="shared" si="11"/>
        <v>8.6657608616513032E-2</v>
      </c>
      <c r="AF30">
        <f t="shared" si="12"/>
        <v>-4.3932986540840838E-2</v>
      </c>
      <c r="AG30">
        <f t="shared" si="13"/>
        <v>8.665760861651374E-2</v>
      </c>
      <c r="AH30">
        <f t="shared" si="14"/>
        <v>-4.3932986540839422E-2</v>
      </c>
      <c r="AJ30">
        <f t="shared" si="37"/>
        <v>-0.33811427413479361</v>
      </c>
      <c r="AK30">
        <f t="shared" si="38"/>
        <v>0.86596775875113285</v>
      </c>
      <c r="AL30">
        <f t="shared" si="39"/>
        <v>-0.23811427413480132</v>
      </c>
      <c r="AM30">
        <f t="shared" si="40"/>
        <v>0.99596775875113375</v>
      </c>
      <c r="AO30">
        <f t="shared" si="15"/>
        <v>-7.5550116735666098E-2</v>
      </c>
      <c r="AP30">
        <f t="shared" si="16"/>
        <v>-0.10750821938618287</v>
      </c>
      <c r="AQ30">
        <f t="shared" si="17"/>
        <v>-0.18305833612184896</v>
      </c>
      <c r="AR30">
        <f t="shared" si="18"/>
        <v>-4.9921269838932324E-2</v>
      </c>
      <c r="AS30">
        <f t="shared" si="19"/>
        <v>-0.12406751744866111</v>
      </c>
      <c r="AT30">
        <f t="shared" si="20"/>
        <v>-0.17398878728759343</v>
      </c>
      <c r="AV30">
        <f t="shared" si="21"/>
        <v>0.05</v>
      </c>
      <c r="AW30">
        <f t="shared" si="22"/>
        <v>0.1</v>
      </c>
      <c r="AX30">
        <f t="shared" si="23"/>
        <v>0.05</v>
      </c>
      <c r="AY30">
        <f t="shared" si="24"/>
        <v>0.1</v>
      </c>
      <c r="BA30" s="4">
        <f t="shared" si="25"/>
        <v>-9.1529168060924485E-3</v>
      </c>
      <c r="BB30" s="4">
        <f t="shared" si="26"/>
        <v>-8.6994393643796721E-3</v>
      </c>
      <c r="BC30" s="4">
        <f t="shared" si="27"/>
        <v>-1.8305833612184897E-2</v>
      </c>
      <c r="BD30" s="4">
        <f t="shared" si="28"/>
        <v>-1.7398878728759344E-2</v>
      </c>
      <c r="BE30" s="4"/>
      <c r="BF30" s="4">
        <f t="shared" si="41"/>
        <v>0.17707755165434769</v>
      </c>
      <c r="BG30" s="4">
        <f t="shared" si="42"/>
        <v>0.22394642209328144</v>
      </c>
      <c r="BH30" s="4">
        <f t="shared" si="43"/>
        <v>0.30415510330869533</v>
      </c>
      <c r="BI30" s="4">
        <f t="shared" si="44"/>
        <v>0.34789284418656286</v>
      </c>
    </row>
    <row r="31" spans="2:61">
      <c r="B31" s="19">
        <f t="shared" si="29"/>
        <v>0.17707755165434769</v>
      </c>
      <c r="C31" s="19">
        <f t="shared" si="29"/>
        <v>0.22394642209328144</v>
      </c>
      <c r="D31" s="19">
        <f t="shared" si="29"/>
        <v>0.30415510330869533</v>
      </c>
      <c r="E31" s="19">
        <f t="shared" si="29"/>
        <v>0.34789284418656286</v>
      </c>
      <c r="F31" s="20">
        <f t="shared" si="45"/>
        <v>0.3</v>
      </c>
      <c r="G31" s="21">
        <f t="shared" si="30"/>
        <v>0.33926938791358691</v>
      </c>
      <c r="H31" s="21">
        <f t="shared" si="0"/>
        <v>0.34598660552332033</v>
      </c>
      <c r="I31" s="19">
        <f t="shared" si="31"/>
        <v>-0.33811427413479361</v>
      </c>
      <c r="J31" s="19">
        <f t="shared" si="31"/>
        <v>0.86596775875113285</v>
      </c>
      <c r="K31" s="19">
        <f t="shared" si="31"/>
        <v>-0.23811427413480132</v>
      </c>
      <c r="L31" s="19">
        <f t="shared" si="31"/>
        <v>0.99596775875113375</v>
      </c>
      <c r="M31" s="20">
        <f t="shared" si="32"/>
        <v>0.3</v>
      </c>
      <c r="N31" s="21">
        <f t="shared" si="1"/>
        <v>0.10290382773489257</v>
      </c>
      <c r="O31" s="21">
        <f t="shared" si="2"/>
        <v>0.93838785552537152</v>
      </c>
      <c r="P31" s="22">
        <f t="shared" si="3"/>
        <v>8.6311212077945943E-3</v>
      </c>
      <c r="Q31" s="22">
        <f t="shared" si="4"/>
        <v>2.6638134572699226E-3</v>
      </c>
      <c r="R31" s="22">
        <f t="shared" si="5"/>
        <v>1.1294934665064517E-2</v>
      </c>
      <c r="T31">
        <f t="shared" si="6"/>
        <v>1.3253011219762367E-2</v>
      </c>
      <c r="U31">
        <f t="shared" si="7"/>
        <v>0.19580765546978496</v>
      </c>
      <c r="V31">
        <f t="shared" si="8"/>
        <v>1.0362691775571947E-2</v>
      </c>
      <c r="W31">
        <f t="shared" si="9"/>
        <v>-9.3224288949256967E-2</v>
      </c>
      <c r="Y31">
        <f t="shared" si="10"/>
        <v>0.10629652161402842</v>
      </c>
      <c r="Z31">
        <f t="shared" si="33"/>
        <v>0.33926938791358496</v>
      </c>
      <c r="AA31">
        <f t="shared" si="34"/>
        <v>0.34598660552332128</v>
      </c>
      <c r="AB31">
        <f t="shared" si="35"/>
        <v>0.33926938791359884</v>
      </c>
      <c r="AC31">
        <f t="shared" si="36"/>
        <v>0.3459866055233185</v>
      </c>
      <c r="AE31">
        <f t="shared" si="11"/>
        <v>6.6431543420028064E-2</v>
      </c>
      <c r="AF31">
        <f t="shared" si="12"/>
        <v>-3.2254355285878687E-2</v>
      </c>
      <c r="AG31">
        <f t="shared" si="13"/>
        <v>6.6431543420030784E-2</v>
      </c>
      <c r="AH31">
        <f t="shared" si="14"/>
        <v>-3.225435528587843E-2</v>
      </c>
      <c r="AJ31">
        <f t="shared" si="37"/>
        <v>-0.37133004584480767</v>
      </c>
      <c r="AK31">
        <f t="shared" si="38"/>
        <v>0.88209493639407222</v>
      </c>
      <c r="AL31">
        <f t="shared" si="39"/>
        <v>-0.27133004584481674</v>
      </c>
      <c r="AM31">
        <f t="shared" si="40"/>
        <v>1.012094936394073</v>
      </c>
      <c r="AO31">
        <f t="shared" si="15"/>
        <v>-6.6205363299202097E-2</v>
      </c>
      <c r="AP31">
        <f t="shared" si="16"/>
        <v>-8.0729228562556057E-2</v>
      </c>
      <c r="AQ31">
        <f t="shared" si="17"/>
        <v>-0.14693459186175817</v>
      </c>
      <c r="AR31">
        <f t="shared" si="18"/>
        <v>-4.6624597752225105E-2</v>
      </c>
      <c r="AS31">
        <f t="shared" si="19"/>
        <v>-9.2848386125959553E-2</v>
      </c>
      <c r="AT31">
        <f t="shared" si="20"/>
        <v>-0.13947298387818466</v>
      </c>
      <c r="AV31">
        <f t="shared" si="21"/>
        <v>0.05</v>
      </c>
      <c r="AW31">
        <f t="shared" si="22"/>
        <v>0.1</v>
      </c>
      <c r="AX31">
        <f t="shared" si="23"/>
        <v>0.05</v>
      </c>
      <c r="AY31">
        <f t="shared" si="24"/>
        <v>0.1</v>
      </c>
      <c r="BA31" s="4">
        <f t="shared" si="25"/>
        <v>-7.3467295930879084E-3</v>
      </c>
      <c r="BB31" s="4">
        <f t="shared" si="26"/>
        <v>-6.9736491939092335E-3</v>
      </c>
      <c r="BC31" s="4">
        <f t="shared" si="27"/>
        <v>-1.4693459186175817E-2</v>
      </c>
      <c r="BD31" s="4">
        <f t="shared" si="28"/>
        <v>-1.3947298387818467E-2</v>
      </c>
      <c r="BE31" s="4"/>
      <c r="BF31" s="4">
        <f t="shared" si="41"/>
        <v>0.18075091645089164</v>
      </c>
      <c r="BG31" s="4">
        <f t="shared" si="42"/>
        <v>0.22743324669023607</v>
      </c>
      <c r="BH31" s="4">
        <f t="shared" si="43"/>
        <v>0.31150183290178324</v>
      </c>
      <c r="BI31" s="4">
        <f t="shared" si="44"/>
        <v>0.3548664933804721</v>
      </c>
    </row>
    <row r="32" spans="2:61">
      <c r="B32" s="19">
        <f t="shared" si="29"/>
        <v>0.18075091645089164</v>
      </c>
      <c r="C32" s="19">
        <f t="shared" si="29"/>
        <v>0.22743324669023607</v>
      </c>
      <c r="D32" s="19">
        <f t="shared" si="29"/>
        <v>0.31150183290178324</v>
      </c>
      <c r="E32" s="19">
        <f t="shared" si="29"/>
        <v>0.3548664933804721</v>
      </c>
      <c r="F32" s="20">
        <f t="shared" si="45"/>
        <v>0.3</v>
      </c>
      <c r="G32" s="21">
        <f t="shared" si="30"/>
        <v>0.34018772911272288</v>
      </c>
      <c r="H32" s="21">
        <f t="shared" si="0"/>
        <v>0.34685831167255898</v>
      </c>
      <c r="I32" s="19">
        <f t="shared" si="31"/>
        <v>-0.37133004584480767</v>
      </c>
      <c r="J32" s="19">
        <f t="shared" si="31"/>
        <v>0.88209493639407222</v>
      </c>
      <c r="K32" s="19">
        <f t="shared" si="31"/>
        <v>-0.27133004584481674</v>
      </c>
      <c r="L32" s="19">
        <f t="shared" si="31"/>
        <v>1.012094936394073</v>
      </c>
      <c r="M32" s="20">
        <f t="shared" si="32"/>
        <v>0.3</v>
      </c>
      <c r="N32" s="21">
        <f t="shared" si="1"/>
        <v>7.956499334496045E-2</v>
      </c>
      <c r="O32" s="21">
        <f t="shared" si="2"/>
        <v>0.95113141416372526</v>
      </c>
      <c r="P32" s="22">
        <f t="shared" si="3"/>
        <v>4.8392882990843924E-3</v>
      </c>
      <c r="Q32" s="22">
        <f t="shared" si="4"/>
        <v>1.5107669649118563E-3</v>
      </c>
      <c r="R32" s="22">
        <f t="shared" si="5"/>
        <v>6.3500552639962488E-3</v>
      </c>
      <c r="T32">
        <f t="shared" si="6"/>
        <v>7.8413551308954572E-3</v>
      </c>
      <c r="U32">
        <f t="shared" si="7"/>
        <v>0.14912998668992083</v>
      </c>
      <c r="V32">
        <f t="shared" si="8"/>
        <v>5.6726835472707534E-3</v>
      </c>
      <c r="W32">
        <f t="shared" si="9"/>
        <v>-6.7737171672549529E-2</v>
      </c>
      <c r="Y32">
        <f t="shared" si="10"/>
        <v>8.2966870636087653E-2</v>
      </c>
      <c r="Z32">
        <f t="shared" si="33"/>
        <v>0.34018772911272033</v>
      </c>
      <c r="AA32">
        <f t="shared" si="34"/>
        <v>0.3468583116725571</v>
      </c>
      <c r="AB32">
        <f t="shared" si="35"/>
        <v>0.34018772911272865</v>
      </c>
      <c r="AC32">
        <f t="shared" si="36"/>
        <v>0.34685831167255987</v>
      </c>
      <c r="AE32">
        <f t="shared" si="11"/>
        <v>5.0732191514654378E-2</v>
      </c>
      <c r="AF32">
        <f t="shared" si="12"/>
        <v>-2.3495201003814688E-2</v>
      </c>
      <c r="AG32">
        <f t="shared" si="13"/>
        <v>5.073219151465562E-2</v>
      </c>
      <c r="AH32">
        <f t="shared" si="14"/>
        <v>-2.3495201003814879E-2</v>
      </c>
      <c r="AJ32">
        <f t="shared" si="37"/>
        <v>-0.39669614160213484</v>
      </c>
      <c r="AK32">
        <f t="shared" si="38"/>
        <v>0.89384253689597959</v>
      </c>
      <c r="AL32">
        <f t="shared" si="39"/>
        <v>-0.29669614160214453</v>
      </c>
      <c r="AM32">
        <f t="shared" si="40"/>
        <v>1.0238425368959805</v>
      </c>
      <c r="AO32">
        <f t="shared" si="15"/>
        <v>-5.5376444794403859E-2</v>
      </c>
      <c r="AP32">
        <f t="shared" si="16"/>
        <v>-5.9750616138011928E-2</v>
      </c>
      <c r="AQ32">
        <f t="shared" si="17"/>
        <v>-0.11512706093241579</v>
      </c>
      <c r="AR32">
        <f t="shared" si="18"/>
        <v>-4.0463446125413131E-2</v>
      </c>
      <c r="AS32">
        <f t="shared" si="19"/>
        <v>-6.8556448455443425E-2</v>
      </c>
      <c r="AT32">
        <f t="shared" si="20"/>
        <v>-0.10901989458085656</v>
      </c>
      <c r="AV32">
        <f t="shared" si="21"/>
        <v>0.05</v>
      </c>
      <c r="AW32">
        <f t="shared" si="22"/>
        <v>0.1</v>
      </c>
      <c r="AX32">
        <f t="shared" si="23"/>
        <v>0.05</v>
      </c>
      <c r="AY32">
        <f t="shared" si="24"/>
        <v>0.1</v>
      </c>
      <c r="BA32" s="4">
        <f t="shared" si="25"/>
        <v>-5.7563530466207893E-3</v>
      </c>
      <c r="BB32" s="4">
        <f t="shared" si="26"/>
        <v>-5.4509947290428285E-3</v>
      </c>
      <c r="BC32" s="4">
        <f t="shared" si="27"/>
        <v>-1.1512706093241579E-2</v>
      </c>
      <c r="BD32" s="4">
        <f t="shared" si="28"/>
        <v>-1.0901989458085657E-2</v>
      </c>
      <c r="BE32" s="4"/>
      <c r="BF32" s="4">
        <f t="shared" si="41"/>
        <v>0.18362909297420205</v>
      </c>
      <c r="BG32" s="4">
        <f t="shared" si="42"/>
        <v>0.23015874405475747</v>
      </c>
      <c r="BH32" s="4">
        <f t="shared" si="43"/>
        <v>0.31725818594840405</v>
      </c>
      <c r="BI32" s="4">
        <f t="shared" si="44"/>
        <v>0.36031748810951492</v>
      </c>
    </row>
    <row r="33" spans="2:61">
      <c r="B33" s="19">
        <f t="shared" si="29"/>
        <v>0.18362909297420205</v>
      </c>
      <c r="C33" s="19">
        <f t="shared" si="29"/>
        <v>0.23015874405475747</v>
      </c>
      <c r="D33" s="19">
        <f t="shared" si="29"/>
        <v>0.31725818594840405</v>
      </c>
      <c r="E33" s="19">
        <f t="shared" si="29"/>
        <v>0.36031748810951492</v>
      </c>
      <c r="F33" s="20">
        <f t="shared" si="45"/>
        <v>0.3</v>
      </c>
      <c r="G33" s="21">
        <f t="shared" si="30"/>
        <v>0.34090727324355052</v>
      </c>
      <c r="H33" s="21">
        <f t="shared" si="0"/>
        <v>0.34753968601368934</v>
      </c>
      <c r="I33" s="19">
        <f t="shared" si="31"/>
        <v>-0.39669614160213484</v>
      </c>
      <c r="J33" s="19">
        <f t="shared" si="31"/>
        <v>0.89384253689597959</v>
      </c>
      <c r="K33" s="19">
        <f t="shared" si="31"/>
        <v>-0.29669614160214453</v>
      </c>
      <c r="L33" s="19">
        <f t="shared" si="31"/>
        <v>1.0238425368959805</v>
      </c>
      <c r="M33" s="20">
        <f t="shared" si="32"/>
        <v>0.3</v>
      </c>
      <c r="N33" s="21">
        <f t="shared" si="1"/>
        <v>6.1649716166296359E-2</v>
      </c>
      <c r="O33" s="21">
        <f t="shared" si="2"/>
        <v>0.96054333576259432</v>
      </c>
      <c r="P33" s="22">
        <f t="shared" si="3"/>
        <v>2.6676931800589752E-3</v>
      </c>
      <c r="Q33" s="22">
        <f t="shared" si="4"/>
        <v>8.6769506799525432E-4</v>
      </c>
      <c r="R33" s="22">
        <f t="shared" si="5"/>
        <v>3.5353882480542295E-3</v>
      </c>
      <c r="T33">
        <f t="shared" si="6"/>
        <v>4.6683825713801563E-3</v>
      </c>
      <c r="U33">
        <f t="shared" si="7"/>
        <v>0.11329943233259268</v>
      </c>
      <c r="V33">
        <f t="shared" si="8"/>
        <v>3.0462549633061158E-3</v>
      </c>
      <c r="W33">
        <f t="shared" si="9"/>
        <v>-4.8913328474811363E-2</v>
      </c>
      <c r="Y33">
        <f t="shared" si="10"/>
        <v>6.5058788898731873E-2</v>
      </c>
      <c r="Z33">
        <f t="shared" si="33"/>
        <v>0.34090727324355141</v>
      </c>
      <c r="AA33">
        <f t="shared" si="34"/>
        <v>0.34753968601368979</v>
      </c>
      <c r="AB33">
        <f t="shared" si="35"/>
        <v>0.34090727324356251</v>
      </c>
      <c r="AC33">
        <f t="shared" si="36"/>
        <v>0.34753968601368701</v>
      </c>
      <c r="AE33">
        <f t="shared" si="11"/>
        <v>3.8624600536546434E-2</v>
      </c>
      <c r="AF33">
        <f t="shared" si="12"/>
        <v>-1.6999322820020413E-2</v>
      </c>
      <c r="AG33">
        <f t="shared" si="13"/>
        <v>3.8624600536547697E-2</v>
      </c>
      <c r="AH33">
        <f t="shared" si="14"/>
        <v>-1.6999322820020278E-2</v>
      </c>
      <c r="AJ33">
        <f t="shared" si="37"/>
        <v>-0.41600844187040809</v>
      </c>
      <c r="AK33">
        <f t="shared" si="38"/>
        <v>0.90234219830598983</v>
      </c>
      <c r="AL33">
        <f t="shared" si="39"/>
        <v>-0.31600844187041838</v>
      </c>
      <c r="AM33">
        <f t="shared" si="40"/>
        <v>1.0323421983059906</v>
      </c>
      <c r="AO33">
        <f t="shared" si="15"/>
        <v>-4.4945447652051683E-2</v>
      </c>
      <c r="AP33">
        <f t="shared" si="16"/>
        <v>-4.3720813611951743E-2</v>
      </c>
      <c r="AQ33">
        <f t="shared" si="17"/>
        <v>-8.8666261264003426E-2</v>
      </c>
      <c r="AR33">
        <f t="shared" si="18"/>
        <v>-3.3615504418793511E-2</v>
      </c>
      <c r="AS33">
        <f t="shared" si="19"/>
        <v>-5.0079546313677267E-2</v>
      </c>
      <c r="AT33">
        <f t="shared" si="20"/>
        <v>-8.3695050732470772E-2</v>
      </c>
      <c r="AV33">
        <f t="shared" si="21"/>
        <v>0.05</v>
      </c>
      <c r="AW33">
        <f t="shared" si="22"/>
        <v>0.1</v>
      </c>
      <c r="AX33">
        <f t="shared" si="23"/>
        <v>0.05</v>
      </c>
      <c r="AY33">
        <f t="shared" si="24"/>
        <v>0.1</v>
      </c>
      <c r="BA33" s="4">
        <f t="shared" si="25"/>
        <v>-4.4333130632001711E-3</v>
      </c>
      <c r="BB33" s="4">
        <f t="shared" si="26"/>
        <v>-4.1847525366235389E-3</v>
      </c>
      <c r="BC33" s="4">
        <f t="shared" si="27"/>
        <v>-8.8666261264003423E-3</v>
      </c>
      <c r="BD33" s="4">
        <f t="shared" si="28"/>
        <v>-8.3695050732470778E-3</v>
      </c>
      <c r="BE33" s="4"/>
      <c r="BF33" s="4">
        <f t="shared" si="41"/>
        <v>0.18584574950580213</v>
      </c>
      <c r="BG33" s="4">
        <f t="shared" si="42"/>
        <v>0.23225112032306924</v>
      </c>
      <c r="BH33" s="4">
        <f t="shared" si="43"/>
        <v>0.32169149901160421</v>
      </c>
      <c r="BI33" s="4">
        <f t="shared" si="44"/>
        <v>0.36450224064613845</v>
      </c>
    </row>
    <row r="34" spans="2:61">
      <c r="B34" s="19">
        <f t="shared" si="29"/>
        <v>0.18584574950580213</v>
      </c>
      <c r="C34" s="19">
        <f t="shared" si="29"/>
        <v>0.23225112032306924</v>
      </c>
      <c r="D34" s="19">
        <f t="shared" si="29"/>
        <v>0.32169149901160421</v>
      </c>
      <c r="E34" s="19">
        <f t="shared" si="29"/>
        <v>0.36450224064613845</v>
      </c>
      <c r="F34" s="20">
        <f t="shared" si="45"/>
        <v>0.3</v>
      </c>
      <c r="G34" s="21">
        <f t="shared" si="30"/>
        <v>0.34146143737645052</v>
      </c>
      <c r="H34" s="21">
        <f t="shared" si="0"/>
        <v>0.3480627800807673</v>
      </c>
      <c r="I34" s="19">
        <f t="shared" si="31"/>
        <v>-0.41600844187040809</v>
      </c>
      <c r="J34" s="19">
        <f t="shared" si="31"/>
        <v>0.90234219830598983</v>
      </c>
      <c r="K34" s="19">
        <f t="shared" si="31"/>
        <v>-0.31600844187041838</v>
      </c>
      <c r="L34" s="19">
        <f t="shared" si="31"/>
        <v>1.0323421983059906</v>
      </c>
      <c r="M34" s="20">
        <f t="shared" si="32"/>
        <v>0.3</v>
      </c>
      <c r="N34" s="21">
        <f t="shared" si="1"/>
        <v>4.7958382671783484E-2</v>
      </c>
      <c r="O34" s="21">
        <f t="shared" si="2"/>
        <v>0.9674349595760634</v>
      </c>
      <c r="P34" s="22">
        <f t="shared" si="3"/>
        <v>1.4408388150575525E-3</v>
      </c>
      <c r="Q34" s="22">
        <f t="shared" si="4"/>
        <v>5.0918104933389237E-4</v>
      </c>
      <c r="R34" s="22">
        <f t="shared" si="5"/>
        <v>1.950019864391445E-3</v>
      </c>
      <c r="T34">
        <f t="shared" si="6"/>
        <v>2.8091875178271148E-3</v>
      </c>
      <c r="U34">
        <f t="shared" si="7"/>
        <v>8.5916765343566973E-2</v>
      </c>
      <c r="V34">
        <f t="shared" si="8"/>
        <v>1.5987190559127128E-3</v>
      </c>
      <c r="W34">
        <f t="shared" si="9"/>
        <v>-3.5130080847873224E-2</v>
      </c>
      <c r="Y34">
        <f t="shared" si="10"/>
        <v>5.1372997045548013E-2</v>
      </c>
      <c r="Z34">
        <f t="shared" si="33"/>
        <v>0.34146143737645296</v>
      </c>
      <c r="AA34">
        <f t="shared" si="34"/>
        <v>0.34806278008077118</v>
      </c>
      <c r="AB34">
        <f t="shared" si="35"/>
        <v>0.34146143737645573</v>
      </c>
      <c r="AC34">
        <f t="shared" si="36"/>
        <v>0.34806278008074898</v>
      </c>
      <c r="AE34">
        <f t="shared" si="11"/>
        <v>2.9337262188949796E-2</v>
      </c>
      <c r="AF34">
        <f t="shared" si="12"/>
        <v>-1.2227473604373009E-2</v>
      </c>
      <c r="AG34">
        <f t="shared" si="13"/>
        <v>2.9337262188950036E-2</v>
      </c>
      <c r="AH34">
        <f t="shared" si="14"/>
        <v>-1.222747360437223E-2</v>
      </c>
      <c r="AJ34">
        <f t="shared" si="37"/>
        <v>-0.430677072964883</v>
      </c>
      <c r="AK34">
        <f t="shared" si="38"/>
        <v>0.90845593510817635</v>
      </c>
      <c r="AL34">
        <f t="shared" si="39"/>
        <v>-0.3306770729648934</v>
      </c>
      <c r="AM34">
        <f t="shared" si="40"/>
        <v>1.0384559351081768</v>
      </c>
      <c r="AO34">
        <f t="shared" si="15"/>
        <v>-3.5742099681122776E-2</v>
      </c>
      <c r="AP34">
        <f t="shared" si="16"/>
        <v>-3.1699354378937075E-2</v>
      </c>
      <c r="AQ34">
        <f t="shared" si="17"/>
        <v>-6.7441454060059858E-2</v>
      </c>
      <c r="AR34">
        <f t="shared" si="18"/>
        <v>-2.715042314676696E-2</v>
      </c>
      <c r="AS34">
        <f t="shared" si="19"/>
        <v>-3.626626488916062E-2</v>
      </c>
      <c r="AT34">
        <f t="shared" si="20"/>
        <v>-6.3416688035927579E-2</v>
      </c>
      <c r="AV34">
        <f t="shared" si="21"/>
        <v>0.05</v>
      </c>
      <c r="AW34">
        <f t="shared" si="22"/>
        <v>0.1</v>
      </c>
      <c r="AX34">
        <f t="shared" si="23"/>
        <v>0.05</v>
      </c>
      <c r="AY34">
        <f t="shared" si="24"/>
        <v>0.1</v>
      </c>
      <c r="BA34" s="4">
        <f t="shared" si="25"/>
        <v>-3.3720727030029929E-3</v>
      </c>
      <c r="BB34" s="4">
        <f t="shared" si="26"/>
        <v>-3.1708344017963791E-3</v>
      </c>
      <c r="BC34" s="4">
        <f t="shared" si="27"/>
        <v>-6.7441454060059858E-3</v>
      </c>
      <c r="BD34" s="4">
        <f t="shared" si="28"/>
        <v>-6.3416688035927583E-3</v>
      </c>
      <c r="BE34" s="4"/>
      <c r="BF34" s="4">
        <f t="shared" si="41"/>
        <v>0.18753178585730362</v>
      </c>
      <c r="BG34" s="4">
        <f t="shared" si="42"/>
        <v>0.23383653752396744</v>
      </c>
      <c r="BH34" s="4">
        <f t="shared" si="43"/>
        <v>0.3250635717146072</v>
      </c>
      <c r="BI34" s="4">
        <f t="shared" si="44"/>
        <v>0.36767307504793484</v>
      </c>
    </row>
    <row r="35" spans="2:61">
      <c r="B35" s="19">
        <f t="shared" si="29"/>
        <v>0.18753178585730362</v>
      </c>
      <c r="C35" s="19">
        <f t="shared" si="29"/>
        <v>0.23383653752396744</v>
      </c>
      <c r="D35" s="19">
        <f t="shared" si="29"/>
        <v>0.3250635717146072</v>
      </c>
      <c r="E35" s="19">
        <f t="shared" si="29"/>
        <v>0.36767307504793484</v>
      </c>
      <c r="F35" s="20">
        <f t="shared" si="45"/>
        <v>0.3</v>
      </c>
      <c r="G35" s="21">
        <f t="shared" si="30"/>
        <v>0.34188294646432588</v>
      </c>
      <c r="H35" s="21">
        <f t="shared" si="0"/>
        <v>0.34845913438099185</v>
      </c>
      <c r="I35" s="19">
        <f t="shared" si="31"/>
        <v>-0.430677072964883</v>
      </c>
      <c r="J35" s="19">
        <f t="shared" si="31"/>
        <v>0.90845593510817635</v>
      </c>
      <c r="K35" s="19">
        <f t="shared" si="31"/>
        <v>-0.3306770729648934</v>
      </c>
      <c r="L35" s="19">
        <f t="shared" si="31"/>
        <v>1.0384559351081768</v>
      </c>
      <c r="M35" s="20">
        <f t="shared" si="32"/>
        <v>0.3</v>
      </c>
      <c r="N35" s="21">
        <f t="shared" si="1"/>
        <v>3.7531406715147486E-2</v>
      </c>
      <c r="O35" s="21">
        <f t="shared" si="2"/>
        <v>0.97244504806838661</v>
      </c>
      <c r="P35" s="22">
        <f t="shared" si="3"/>
        <v>7.5797835571486801E-4</v>
      </c>
      <c r="Q35" s="22">
        <f t="shared" si="4"/>
        <v>3.0817633732125644E-4</v>
      </c>
      <c r="R35" s="22">
        <f t="shared" si="5"/>
        <v>1.0661546930361245E-3</v>
      </c>
      <c r="T35">
        <f t="shared" si="6"/>
        <v>1.7167828273390742E-3</v>
      </c>
      <c r="U35">
        <f t="shared" si="7"/>
        <v>6.5062813430294977E-2</v>
      </c>
      <c r="V35">
        <f t="shared" si="8"/>
        <v>8.150556544038567E-4</v>
      </c>
      <c r="W35">
        <f t="shared" si="9"/>
        <v>-2.5109903863226781E-2</v>
      </c>
      <c r="Y35">
        <f t="shared" si="10"/>
        <v>4.0950236179790767E-2</v>
      </c>
      <c r="Z35">
        <f t="shared" si="33"/>
        <v>0.34188294646432804</v>
      </c>
      <c r="AA35">
        <f t="shared" si="34"/>
        <v>0.34845913438099618</v>
      </c>
      <c r="AB35">
        <f t="shared" si="35"/>
        <v>0.34188294646431139</v>
      </c>
      <c r="AC35">
        <f t="shared" si="36"/>
        <v>0.34845913438097398</v>
      </c>
      <c r="AE35">
        <f t="shared" si="11"/>
        <v>2.22438663608081E-2</v>
      </c>
      <c r="AF35">
        <f t="shared" si="12"/>
        <v>-8.7497753645700369E-3</v>
      </c>
      <c r="AG35">
        <f t="shared" si="13"/>
        <v>2.2243866360807017E-2</v>
      </c>
      <c r="AH35">
        <f t="shared" si="14"/>
        <v>-8.7497753645694783E-3</v>
      </c>
      <c r="AJ35">
        <f t="shared" si="37"/>
        <v>-0.44179900614528705</v>
      </c>
      <c r="AK35">
        <f t="shared" si="38"/>
        <v>0.91283082279046135</v>
      </c>
      <c r="AL35">
        <f t="shared" si="39"/>
        <v>-0.3417990061452969</v>
      </c>
      <c r="AM35">
        <f t="shared" si="40"/>
        <v>1.0428308227904615</v>
      </c>
      <c r="AO35">
        <f t="shared" si="15"/>
        <v>-2.8021062047019721E-2</v>
      </c>
      <c r="AP35">
        <f t="shared" si="16"/>
        <v>-2.2811241194544096E-2</v>
      </c>
      <c r="AQ35">
        <f t="shared" si="17"/>
        <v>-5.083230324156382E-2</v>
      </c>
      <c r="AR35">
        <f t="shared" si="18"/>
        <v>-2.1514780703990898E-2</v>
      </c>
      <c r="AS35">
        <f t="shared" si="19"/>
        <v>-2.6075528696763588E-2</v>
      </c>
      <c r="AT35">
        <f t="shared" si="20"/>
        <v>-4.7590309400754482E-2</v>
      </c>
      <c r="AV35">
        <f t="shared" si="21"/>
        <v>0.05</v>
      </c>
      <c r="AW35">
        <f t="shared" si="22"/>
        <v>0.1</v>
      </c>
      <c r="AX35">
        <f t="shared" si="23"/>
        <v>0.05</v>
      </c>
      <c r="AY35">
        <f t="shared" si="24"/>
        <v>0.1</v>
      </c>
      <c r="BA35" s="4">
        <f t="shared" si="25"/>
        <v>-2.5416151620781913E-3</v>
      </c>
      <c r="BB35" s="4">
        <f t="shared" si="26"/>
        <v>-2.3795154700377245E-3</v>
      </c>
      <c r="BC35" s="4">
        <f t="shared" si="27"/>
        <v>-5.0832303241563825E-3</v>
      </c>
      <c r="BD35" s="4">
        <f t="shared" si="28"/>
        <v>-4.7590309400754489E-3</v>
      </c>
      <c r="BE35" s="4"/>
      <c r="BF35" s="4">
        <f t="shared" si="41"/>
        <v>0.18880259343834271</v>
      </c>
      <c r="BG35" s="4">
        <f t="shared" si="42"/>
        <v>0.2350262952589863</v>
      </c>
      <c r="BH35" s="4">
        <f t="shared" si="43"/>
        <v>0.32760518687668538</v>
      </c>
      <c r="BI35" s="4">
        <f t="shared" si="44"/>
        <v>0.37005259051797257</v>
      </c>
    </row>
    <row r="36" spans="2:61">
      <c r="B36" s="19">
        <f t="shared" si="29"/>
        <v>0.18880259343834271</v>
      </c>
      <c r="C36" s="19">
        <f t="shared" si="29"/>
        <v>0.2350262952589863</v>
      </c>
      <c r="D36" s="19">
        <f t="shared" si="29"/>
        <v>0.32760518687668538</v>
      </c>
      <c r="E36" s="19">
        <f t="shared" si="29"/>
        <v>0.37005259051797257</v>
      </c>
      <c r="F36" s="20">
        <f t="shared" si="45"/>
        <v>0.3</v>
      </c>
      <c r="G36" s="21">
        <f t="shared" si="30"/>
        <v>0.34220064835958569</v>
      </c>
      <c r="H36" s="21">
        <f t="shared" si="0"/>
        <v>0.34875657381474656</v>
      </c>
      <c r="I36" s="19">
        <f t="shared" si="31"/>
        <v>-0.44179900614528705</v>
      </c>
      <c r="J36" s="19">
        <f t="shared" si="31"/>
        <v>0.91283082279046135</v>
      </c>
      <c r="K36" s="19">
        <f t="shared" si="31"/>
        <v>-0.3417990061452969</v>
      </c>
      <c r="L36" s="19">
        <f t="shared" si="31"/>
        <v>1.0428308227904615</v>
      </c>
      <c r="M36" s="20">
        <f t="shared" si="32"/>
        <v>0.3</v>
      </c>
      <c r="N36" s="21">
        <f t="shared" si="1"/>
        <v>2.9611443335942955E-2</v>
      </c>
      <c r="O36" s="21">
        <f t="shared" si="2"/>
        <v>0.97606540422632437</v>
      </c>
      <c r="P36" s="22">
        <f t="shared" si="3"/>
        <v>3.8460870971890126E-4</v>
      </c>
      <c r="Q36" s="22">
        <f t="shared" si="4"/>
        <v>1.9417295937573838E-4</v>
      </c>
      <c r="R36" s="22">
        <f t="shared" si="5"/>
        <v>5.7878166909463961E-4</v>
      </c>
      <c r="T36">
        <f t="shared" si="6"/>
        <v>1.0710105358134989E-3</v>
      </c>
      <c r="U36">
        <f t="shared" si="7"/>
        <v>4.9222886671885929E-2</v>
      </c>
      <c r="V36">
        <f t="shared" si="8"/>
        <v>4.0008975362112721E-4</v>
      </c>
      <c r="W36">
        <f t="shared" si="9"/>
        <v>-1.786919154735124E-2</v>
      </c>
      <c r="Y36">
        <f t="shared" si="10"/>
        <v>3.3033449819538763E-2</v>
      </c>
      <c r="Z36">
        <f t="shared" si="33"/>
        <v>0.34220064835958075</v>
      </c>
      <c r="AA36">
        <f t="shared" si="34"/>
        <v>0.34875657381474579</v>
      </c>
      <c r="AB36">
        <f t="shared" si="35"/>
        <v>0.34220064835959185</v>
      </c>
      <c r="AC36">
        <f t="shared" si="36"/>
        <v>0.34875657381474579</v>
      </c>
      <c r="AE36">
        <f t="shared" si="11"/>
        <v>1.684410373324953E-2</v>
      </c>
      <c r="AF36">
        <f t="shared" si="12"/>
        <v>-6.2319980208936339E-3</v>
      </c>
      <c r="AG36">
        <f t="shared" si="13"/>
        <v>1.6844103733250078E-2</v>
      </c>
      <c r="AH36">
        <f t="shared" si="14"/>
        <v>-6.2319980208936339E-3</v>
      </c>
      <c r="AJ36">
        <f t="shared" si="37"/>
        <v>-0.45022105801191181</v>
      </c>
      <c r="AK36">
        <f t="shared" si="38"/>
        <v>0.91594682180090814</v>
      </c>
      <c r="AL36">
        <f t="shared" si="39"/>
        <v>-0.35022105801192194</v>
      </c>
      <c r="AM36">
        <f t="shared" si="40"/>
        <v>1.0459468218009083</v>
      </c>
      <c r="AO36">
        <f t="shared" si="15"/>
        <v>-2.1746622411241302E-2</v>
      </c>
      <c r="AP36">
        <f t="shared" si="16"/>
        <v>-1.631154882276899E-2</v>
      </c>
      <c r="AQ36">
        <f t="shared" si="17"/>
        <v>-3.8058171234010292E-2</v>
      </c>
      <c r="AR36">
        <f t="shared" si="18"/>
        <v>-1.6824333744053191E-2</v>
      </c>
      <c r="AS36">
        <f t="shared" si="19"/>
        <v>-1.8634543723924653E-2</v>
      </c>
      <c r="AT36">
        <f t="shared" si="20"/>
        <v>-3.5458877467977844E-2</v>
      </c>
      <c r="AV36">
        <f t="shared" si="21"/>
        <v>0.05</v>
      </c>
      <c r="AW36">
        <f t="shared" si="22"/>
        <v>0.1</v>
      </c>
      <c r="AX36">
        <f t="shared" si="23"/>
        <v>0.05</v>
      </c>
      <c r="AY36">
        <f t="shared" si="24"/>
        <v>0.1</v>
      </c>
      <c r="BA36" s="4">
        <f t="shared" si="25"/>
        <v>-1.9029085617005147E-3</v>
      </c>
      <c r="BB36" s="4">
        <f t="shared" si="26"/>
        <v>-1.7729438733988922E-3</v>
      </c>
      <c r="BC36" s="4">
        <f t="shared" si="27"/>
        <v>-3.8058171234010294E-3</v>
      </c>
      <c r="BD36" s="4">
        <f t="shared" si="28"/>
        <v>-3.5458877467977844E-3</v>
      </c>
      <c r="BE36" s="4"/>
      <c r="BF36" s="4">
        <f t="shared" si="41"/>
        <v>0.18975404771919296</v>
      </c>
      <c r="BG36" s="4">
        <f t="shared" si="42"/>
        <v>0.23591276719568574</v>
      </c>
      <c r="BH36" s="4">
        <f t="shared" si="43"/>
        <v>0.32950809543838588</v>
      </c>
      <c r="BI36" s="4">
        <f t="shared" si="44"/>
        <v>0.37182553439137145</v>
      </c>
    </row>
  </sheetData>
  <mergeCells count="13">
    <mergeCell ref="B22:F22"/>
    <mergeCell ref="G22:H22"/>
    <mergeCell ref="I22:M22"/>
    <mergeCell ref="N22:O22"/>
    <mergeCell ref="P22:R22"/>
    <mergeCell ref="T22:W22"/>
    <mergeCell ref="BF22:BI22"/>
    <mergeCell ref="Y22:AC22"/>
    <mergeCell ref="AE22:AH22"/>
    <mergeCell ref="AJ22:AM22"/>
    <mergeCell ref="AO22:AT22"/>
    <mergeCell ref="AV22:AY22"/>
    <mergeCell ref="BA22:BD22"/>
  </mergeCells>
  <pageMargins left="0.75" right="0.75" top="1" bottom="1" header="0.5" footer="0.5"/>
  <pageSetup paperSize="9" orientation="portrait" horizontalDpi="4294967292" verticalDpi="4294967292"/>
  <headerFooter alignWithMargins="0"/>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notes</vt:lpstr>
      <vt:lpstr>layers_lin</vt:lpstr>
      <vt:lpstr>layers_nl</vt:lpstr>
      <vt:lpstr>sgd</vt:lpstr>
      <vt:lpstr>momentum</vt:lpstr>
      <vt:lpstr>RMSprop</vt:lpstr>
      <vt:lpstr>backprop</vt:lpstr>
    </vt:vector>
  </TitlesOfParts>
  <Company>ian.durbach@uct.ac.za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Durbach</dc:creator>
  <cp:lastModifiedBy>Ian Durbach</cp:lastModifiedBy>
  <dcterms:created xsi:type="dcterms:W3CDTF">2017-07-31T15:43:06Z</dcterms:created>
  <dcterms:modified xsi:type="dcterms:W3CDTF">2018-08-15T10:56:08Z</dcterms:modified>
</cp:coreProperties>
</file>