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<sst xmlns="http://schemas.openxmlformats.org/spreadsheetml/2006/main" count="10" uniqueCount="10">
  <si>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Quantity</t>
  </si>
  <si>
    <t>Product</t>
  </si>
  <si>
    <t xml:space="preserve">Cost Each </t>
  </si>
  <si>
    <t>Cost (NZD)</t>
  </si>
  <si>
    <t>Total (NZD)</t>
  </si>
  <si>
    <t>Part Number</t>
  </si>
  <si>
    <t>CHADNX3703</t>
  </si>
  <si>
    <t>Sub Total</t>
  </si>
  <si>
    <t>GST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</si>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</sst>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Arial"/>
    </font>
    <font>
      <u/>
      <color rgb="FF0000FF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4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71"/>
    <col customWidth="1" min="3" max="3" width="1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3" t="str">
        <f>HYPERLINK("https://drive.google.com/file/d/1qZ9bZ4Qw3U70N7Svv0aa3IEyWNsUf3u6/view","45 Drives Storinator Q30 Enhanced")</f>
        <v>45 Drives Storinator Q30 Enhanced</v>
      </c>
      <c r="C2" s="1">
        <v>18671.81</v>
      </c>
      <c r="D2">
        <f t="shared" ref="D2:D12" si="1">C2 * A2</f>
        <v>18671.81</v>
      </c>
      <c r="E2">
        <f>D2</f>
        <v>18671.81</v>
      </c>
    </row>
    <row r="3">
      <c r="A3" s="1">
        <v>2.0</v>
      </c>
      <c r="B3" s="3" t="str">
        <f>HYPERLINK("https://www.softwaregiants.com/en_nz/windows-server-2016-standard.html?gclid=CjwKCAjw1f_pBRAEEiwApp0JKA162WUsKrgDr1rm-jevKQoo0Esp6rT_JIUBv_I7yqqJBBILpOkIMhoC4dAQAvD_BwE","Windows Server 2016 Standard")</f>
        <v>Windows Server 2016 Standard</v>
      </c>
      <c r="C3" s="1">
        <v>799.99</v>
      </c>
      <c r="D3">
        <f t="shared" si="1"/>
        <v>1599.98</v>
      </c>
      <c r="E3">
        <f t="shared" ref="E3:E18" si="2">E2+D3</f>
        <v>20271.79</v>
      </c>
    </row>
    <row r="4">
      <c r="A4" s="1">
        <v>2.0</v>
      </c>
      <c r="B4" s="3" t="str">
        <f>HYPERLINK("https://buy.hpe.com/pdp?prodNum=867962-B21&amp;country=nz&amp;locale=en&amp;catId=15351&amp;catlevelmulti=15351_3328412_241475_1010007891","HPE ProLiant DL360 Gen10")</f>
        <v>HPE ProLiant DL360 Gen10</v>
      </c>
      <c r="C4" s="1">
        <v>5509.82</v>
      </c>
      <c r="D4">
        <f t="shared" si="1"/>
        <v>11019.64</v>
      </c>
      <c r="E4">
        <f t="shared" si="2"/>
        <v>31291.43</v>
      </c>
    </row>
    <row r="5">
      <c r="A5" s="1">
        <v>1.0</v>
      </c>
      <c r="B5" s="4" t="str">
        <f>HYPERLINK("https://ubuntu.com/download/server","Ubuntu Server 18.04")</f>
        <v>Ubuntu Server 18.04</v>
      </c>
      <c r="C5" s="1">
        <v>0.0</v>
      </c>
      <c r="D5">
        <f t="shared" si="1"/>
        <v>0</v>
      </c>
      <c r="E5">
        <f t="shared" si="2"/>
        <v>31291.43</v>
      </c>
    </row>
    <row r="6">
      <c r="A6" s="1">
        <v>10.0</v>
      </c>
      <c r="B6" s="4" t="str">
        <f>HYPERLINK("https://www.pbtech.co.nz/product/OSYMST3706/Microsoft-Windows-Professional-10-32-bit64-bit-Eng","Windows 10 Pro")</f>
        <v>Windows 10 Pro</v>
      </c>
      <c r="C6" s="1">
        <v>320.85</v>
      </c>
      <c r="D6">
        <f t="shared" si="1"/>
        <v>3208.5</v>
      </c>
      <c r="E6">
        <f t="shared" si="2"/>
        <v>34499.93</v>
      </c>
    </row>
    <row r="7">
      <c r="A7" s="1">
        <v>16.0</v>
      </c>
      <c r="B7" s="3" t="str">
        <f>HYPERLINK("https://buy.hpe.com/pdp?prodNum=870759-B21&amp;country=nz&amp;locale=en&amp;catId=329290&amp;catlevelmulti=329290_329233_7101711_1009689640","HPE 900GB Enterprise Hard Drive")</f>
        <v>HPE 900GB Enterprise Hard Drive</v>
      </c>
      <c r="C7" s="5">
        <v>1460.9025</v>
      </c>
      <c r="D7">
        <f t="shared" si="1"/>
        <v>23374.44</v>
      </c>
      <c r="E7" s="6">
        <f t="shared" si="2"/>
        <v>57874.37</v>
      </c>
    </row>
    <row r="8">
      <c r="A8" s="1">
        <v>10.0</v>
      </c>
      <c r="B8" s="3" t="str">
        <f>HYPERLINK("https://nz.pcpartpicker.com/list/KRLFw6","Custom Bulid PC")</f>
        <v>Custom Bulid PC</v>
      </c>
      <c r="C8" s="1">
        <v>979.84</v>
      </c>
      <c r="D8">
        <f t="shared" si="1"/>
        <v>9798.4</v>
      </c>
      <c r="E8" s="6">
        <f t="shared" si="2"/>
        <v>67672.77</v>
      </c>
    </row>
    <row r="9">
      <c r="A9" s="1">
        <v>2.0</v>
      </c>
      <c r="B9" s="3" t="str">
        <f>HYPERLINK("https://www.pbtech.co.nz/product/UPSPWR0006/Eaton-9PX-3000VA-2U-RackTower-16Amp-Input-230V-Rai","Eaton 9PX 3000VA 2U Rack/Tower, 16Amp Input, 230V ")</f>
        <v>Eaton 9PX 3000VA 2U Rack/Tower, 16Amp Input, 230V </v>
      </c>
      <c r="C9" s="7">
        <v>4312.5</v>
      </c>
      <c r="D9">
        <f t="shared" si="1"/>
        <v>8625</v>
      </c>
      <c r="E9" s="6">
        <f t="shared" si="2"/>
        <v>76297.77</v>
      </c>
    </row>
    <row r="10">
      <c r="A10" s="1">
        <v>1.0</v>
      </c>
      <c r="B10" s="3" t="str">
        <f>HYPERLINK("https://www.pbtech.co.nz/product/CHADNX3703/Dynamix-37RU-Server-Cabinet-1000mm-Deep-600x1000x1","Dynamix 37RU Server Cabinet")</f>
        <v>Dynamix 37RU Server Cabinet</v>
      </c>
      <c r="C10" s="7">
        <v>1166.0</v>
      </c>
      <c r="D10">
        <f t="shared" si="1"/>
        <v>1166</v>
      </c>
      <c r="E10" s="6">
        <f t="shared" si="2"/>
        <v>77463.77</v>
      </c>
      <c r="F10" s="1" t="s">
        <v>6</v>
      </c>
    </row>
    <row r="11">
      <c r="A11" s="1">
        <v>1.0</v>
      </c>
      <c r="B11" s="8" t="str">
        <f>HYPERLINK("https://www.netgate.com/solutions/pfsense/xg-1541.html","XG-1541 1U pfSense® Security Gateway Appliance")</f>
        <v>XG-1541 1U pfSense® Security Gateway Appliance</v>
      </c>
      <c r="C11" s="1">
        <v>4712.5</v>
      </c>
      <c r="D11">
        <f t="shared" si="1"/>
        <v>4712.5</v>
      </c>
      <c r="E11" s="6">
        <f t="shared" si="2"/>
        <v>82176.27</v>
      </c>
    </row>
    <row r="12">
      <c r="A12" s="1">
        <v>1.0</v>
      </c>
      <c r="B12" s="8" t="str">
        <f>HYPERLINK("https://gowifi.co.nz/videosurveillance/uck-g2-plus.html","Ubiquiti UniFi Controller Cloud Key G2 with 1TB HDD")</f>
        <v>Ubiquiti UniFi Controller Cloud Key G2 with 1TB HDD</v>
      </c>
      <c r="C12" s="1">
        <v>431.25</v>
      </c>
      <c r="D12">
        <f t="shared" si="1"/>
        <v>431.25</v>
      </c>
      <c r="E12" s="6">
        <f t="shared" si="2"/>
        <v>82607.52</v>
      </c>
    </row>
    <row r="13">
      <c r="A13" s="1">
        <v>1.0</v>
      </c>
      <c r="B13" s="3" t="str">
        <f>HYPERLINK("https://www.gowifi.co.nz/nonpoe/es-16-xg.html","EdgeSwitch 16 XG")</f>
        <v>EdgeSwitch 16 XG</v>
      </c>
      <c r="C13" s="1">
        <v>1144.25</v>
      </c>
      <c r="D13">
        <f>C14 * A13</f>
        <v>861.35</v>
      </c>
      <c r="E13" s="6">
        <f t="shared" si="2"/>
        <v>83468.87</v>
      </c>
    </row>
    <row r="14">
      <c r="A14" s="1">
        <v>1.0</v>
      </c>
      <c r="B14" s="3" t="str">
        <f>HYPERLINK("https://gowifi.co.nz/switches/es-48-lite.html","EdgeSwitch 48 Lite")</f>
        <v>EdgeSwitch 48 Lite</v>
      </c>
      <c r="C14" s="1">
        <v>861.35</v>
      </c>
      <c r="D14">
        <f t="shared" ref="D14:D18" si="3">C14 * A14</f>
        <v>861.35</v>
      </c>
      <c r="E14" s="6">
        <f t="shared" si="2"/>
        <v>84330.22</v>
      </c>
    </row>
    <row r="15">
      <c r="A15" s="1">
        <v>1.0</v>
      </c>
      <c r="B15" s="3" t="str">
        <f>HYPERLINK("https://gowifi.co.nz/switches/es-48-500w.html","EdgeSwitch 48 (500W PoE | 24V Passive | 802.3af/at)")</f>
        <v>EdgeSwitch 48 (500W PoE | 24V Passive | 802.3af/at)</v>
      </c>
      <c r="C15" s="9">
        <v>1696.25</v>
      </c>
      <c r="D15">
        <f t="shared" si="3"/>
        <v>1696.25</v>
      </c>
      <c r="E15" s="6">
        <f t="shared" si="2"/>
        <v>86026.47</v>
      </c>
    </row>
    <row r="16">
      <c r="A16" s="1">
        <v>5.0</v>
      </c>
      <c r="B16" s="3" t="str">
        <f>HYPERLINK("https://gowifi.co.nz/ipnetworkvideocameras/uvc-g4-pro.html","UniFi Video IP Camera G4 Pro")</f>
        <v>UniFi Video IP Camera G4 Pro</v>
      </c>
      <c r="C16" s="5">
        <v>891.4</v>
      </c>
      <c r="D16" s="6">
        <f t="shared" si="3"/>
        <v>4457</v>
      </c>
      <c r="E16" s="6">
        <f t="shared" si="2"/>
        <v>90483.47</v>
      </c>
    </row>
    <row r="17">
      <c r="A17" s="1">
        <v>1.0</v>
      </c>
      <c r="B17" s="3" t="str">
        <f>HYPERLINK("https://gowifi.co.nz/wireless/uap-nanohd-3.html","Ubiquiti 4x4 MU-MIMO Wave 2 802.11ac Access Point 3 Pack")</f>
        <v>Ubiquiti 4x4 MU-MIMO Wave 2 802.11ac Access Point 3 Pack</v>
      </c>
      <c r="C17" s="5">
        <v>891.4</v>
      </c>
      <c r="D17" s="6">
        <f t="shared" si="3"/>
        <v>891.4</v>
      </c>
      <c r="E17" s="6">
        <f t="shared" si="2"/>
        <v>91374.87</v>
      </c>
    </row>
    <row r="18">
      <c r="A18" s="1">
        <v>1.0</v>
      </c>
      <c r="B18" s="3" t="str">
        <f>HYPERLINK("https://www.spark.co.nz/business/shop/internet/plans-and-pricing/","Spark Business Fibre Max")</f>
        <v>Spark Business Fibre Max</v>
      </c>
      <c r="C18" s="1">
        <v>172.33</v>
      </c>
      <c r="D18">
        <f t="shared" si="3"/>
        <v>172.33</v>
      </c>
      <c r="E18" s="6">
        <f t="shared" si="2"/>
        <v>91547.2</v>
      </c>
    </row>
    <row r="19">
      <c r="D19" s="1" t="s">
        <v>7</v>
      </c>
      <c r="E19" s="6">
        <f>E21 - E20</f>
        <v>77815.12</v>
      </c>
    </row>
    <row r="20">
      <c r="D20" s="1" t="s">
        <v>8</v>
      </c>
      <c r="E20" s="6">
        <f>E21 * 0.15</f>
        <v>13732.08</v>
      </c>
    </row>
    <row r="21">
      <c r="D21" s="1" t="s">
        <v>9</v>
      </c>
      <c r="E21" s="6">
        <f>E18</f>
        <v>91547.2</v>
      </c>
    </row>
    <row r="24">
      <c r="B24" s="1"/>
    </row>
  </sheetData>
  <drawing r:id="rId1"/>
</worksheet>
</file>