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L:\TECHNICAL RESOURCES\Materials\_Abaqus_Material_Inputs\SA-105\"/>
    </mc:Choice>
  </mc:AlternateContent>
  <bookViews>
    <workbookView xWindow="0" yWindow="0" windowWidth="26955" windowHeight="10965"/>
  </bookViews>
  <sheets>
    <sheet name="SA-105 (2017)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06" i="1" l="1"/>
  <c r="T66" i="1"/>
  <c r="E48" i="1"/>
  <c r="D48" i="1"/>
  <c r="E47" i="1"/>
  <c r="D47" i="1"/>
  <c r="E46" i="1"/>
  <c r="D46" i="1"/>
  <c r="E45" i="1"/>
  <c r="D45" i="1"/>
  <c r="J44" i="1"/>
  <c r="E44" i="1"/>
  <c r="D44" i="1"/>
  <c r="J43" i="1"/>
  <c r="E43" i="1"/>
  <c r="D43" i="1"/>
  <c r="O42" i="1"/>
  <c r="J42" i="1"/>
  <c r="E42" i="1"/>
  <c r="D42" i="1"/>
  <c r="J41" i="1"/>
  <c r="E41" i="1"/>
  <c r="D41" i="1"/>
  <c r="O40" i="1"/>
  <c r="J40" i="1"/>
  <c r="E40" i="1"/>
  <c r="D40" i="1"/>
  <c r="J39" i="1"/>
  <c r="E39" i="1"/>
  <c r="D39" i="1"/>
  <c r="O38" i="1"/>
  <c r="J38" i="1"/>
  <c r="H38" i="1"/>
  <c r="E38" i="1"/>
  <c r="D38" i="1"/>
  <c r="J37" i="1"/>
  <c r="H37" i="1"/>
  <c r="E37" i="1"/>
  <c r="D37" i="1"/>
  <c r="O36" i="1"/>
  <c r="J36" i="1"/>
  <c r="H36" i="1"/>
  <c r="E36" i="1"/>
  <c r="D36" i="1"/>
  <c r="J35" i="1"/>
  <c r="H35" i="1"/>
  <c r="E35" i="1"/>
  <c r="D35" i="1"/>
  <c r="S34" i="1"/>
  <c r="O34" i="1"/>
  <c r="J34" i="1"/>
  <c r="H34" i="1"/>
  <c r="E34" i="1"/>
  <c r="D34" i="1"/>
  <c r="J33" i="1"/>
  <c r="H33" i="1"/>
  <c r="E33" i="1"/>
  <c r="D33" i="1"/>
  <c r="O32" i="1"/>
  <c r="J32" i="1"/>
  <c r="H32" i="1"/>
  <c r="E32" i="1"/>
  <c r="D32" i="1"/>
  <c r="J31" i="1"/>
  <c r="H31" i="1"/>
  <c r="E31" i="1"/>
  <c r="D31" i="1"/>
  <c r="O30" i="1"/>
  <c r="J30" i="1"/>
  <c r="H30" i="1"/>
  <c r="E30" i="1"/>
  <c r="D30" i="1"/>
  <c r="J29" i="1"/>
  <c r="H29" i="1"/>
  <c r="E29" i="1"/>
  <c r="D29" i="1"/>
  <c r="O28" i="1"/>
  <c r="J28" i="1"/>
  <c r="H28" i="1"/>
  <c r="E28" i="1"/>
  <c r="D28" i="1"/>
  <c r="J27" i="1"/>
  <c r="H27" i="1"/>
  <c r="E27" i="1"/>
  <c r="D27" i="1"/>
  <c r="O26" i="1"/>
  <c r="J26" i="1"/>
  <c r="H26" i="1"/>
  <c r="E26" i="1"/>
  <c r="D26" i="1"/>
  <c r="CR25" i="1"/>
  <c r="T143" i="1" s="1"/>
  <c r="CJ25" i="1"/>
  <c r="T132" i="1" s="1"/>
  <c r="CB25" i="1"/>
  <c r="T121" i="1" s="1"/>
  <c r="BT25" i="1"/>
  <c r="T110" i="1" s="1"/>
  <c r="BL25" i="1"/>
  <c r="T99" i="1" s="1"/>
  <c r="BD25" i="1"/>
  <c r="T88" i="1" s="1"/>
  <c r="AV25" i="1"/>
  <c r="T77" i="1" s="1"/>
  <c r="AN25" i="1"/>
  <c r="AF25" i="1"/>
  <c r="T55" i="1" s="1"/>
  <c r="X25" i="1"/>
  <c r="T44" i="1" s="1"/>
  <c r="J25" i="1"/>
  <c r="H25" i="1"/>
  <c r="E25" i="1"/>
  <c r="D25" i="1"/>
  <c r="CR24" i="1"/>
  <c r="T142" i="1" s="1"/>
  <c r="CJ24" i="1"/>
  <c r="T131" i="1" s="1"/>
  <c r="CB24" i="1"/>
  <c r="T120" i="1" s="1"/>
  <c r="BT24" i="1"/>
  <c r="T109" i="1" s="1"/>
  <c r="BL24" i="1"/>
  <c r="T98" i="1" s="1"/>
  <c r="BD24" i="1"/>
  <c r="T87" i="1" s="1"/>
  <c r="AV24" i="1"/>
  <c r="T76" i="1" s="1"/>
  <c r="AN24" i="1"/>
  <c r="T65" i="1" s="1"/>
  <c r="AF24" i="1"/>
  <c r="T54" i="1" s="1"/>
  <c r="X24" i="1"/>
  <c r="T43" i="1" s="1"/>
  <c r="O24" i="1"/>
  <c r="J24" i="1"/>
  <c r="H24" i="1"/>
  <c r="E24" i="1"/>
  <c r="D24" i="1"/>
  <c r="CR23" i="1"/>
  <c r="T141" i="1" s="1"/>
  <c r="CJ23" i="1"/>
  <c r="T130" i="1" s="1"/>
  <c r="CB23" i="1"/>
  <c r="T119" i="1" s="1"/>
  <c r="BT23" i="1"/>
  <c r="T108" i="1" s="1"/>
  <c r="BL23" i="1"/>
  <c r="T97" i="1" s="1"/>
  <c r="BD23" i="1"/>
  <c r="T86" i="1" s="1"/>
  <c r="AV23" i="1"/>
  <c r="T75" i="1" s="1"/>
  <c r="AN23" i="1"/>
  <c r="T64" i="1" s="1"/>
  <c r="AF23" i="1"/>
  <c r="T53" i="1" s="1"/>
  <c r="X23" i="1"/>
  <c r="T42" i="1" s="1"/>
  <c r="J23" i="1"/>
  <c r="H23" i="1"/>
  <c r="E23" i="1"/>
  <c r="D23" i="1"/>
  <c r="CR22" i="1"/>
  <c r="T140" i="1" s="1"/>
  <c r="CJ22" i="1"/>
  <c r="T129" i="1" s="1"/>
  <c r="CB22" i="1"/>
  <c r="T118" i="1" s="1"/>
  <c r="BT22" i="1"/>
  <c r="T107" i="1" s="1"/>
  <c r="BL22" i="1"/>
  <c r="T96" i="1" s="1"/>
  <c r="BD22" i="1"/>
  <c r="T85" i="1" s="1"/>
  <c r="AV22" i="1"/>
  <c r="T74" i="1" s="1"/>
  <c r="AN22" i="1"/>
  <c r="T63" i="1" s="1"/>
  <c r="AF22" i="1"/>
  <c r="T52" i="1" s="1"/>
  <c r="X22" i="1"/>
  <c r="T41" i="1" s="1"/>
  <c r="O22" i="1"/>
  <c r="J22" i="1"/>
  <c r="H22" i="1"/>
  <c r="E22" i="1"/>
  <c r="D22" i="1"/>
  <c r="CR21" i="1"/>
  <c r="T139" i="1" s="1"/>
  <c r="CJ21" i="1"/>
  <c r="T128" i="1" s="1"/>
  <c r="CB21" i="1"/>
  <c r="T117" i="1" s="1"/>
  <c r="BT21" i="1"/>
  <c r="BL21" i="1"/>
  <c r="T95" i="1" s="1"/>
  <c r="BD21" i="1"/>
  <c r="T84" i="1" s="1"/>
  <c r="AV21" i="1"/>
  <c r="T73" i="1" s="1"/>
  <c r="AN21" i="1"/>
  <c r="T62" i="1" s="1"/>
  <c r="AF21" i="1"/>
  <c r="T51" i="1" s="1"/>
  <c r="X21" i="1"/>
  <c r="T40" i="1" s="1"/>
  <c r="J21" i="1"/>
  <c r="H21" i="1"/>
  <c r="E21" i="1"/>
  <c r="D21" i="1"/>
  <c r="CR20" i="1"/>
  <c r="T138" i="1" s="1"/>
  <c r="CJ20" i="1"/>
  <c r="T127" i="1" s="1"/>
  <c r="CB20" i="1"/>
  <c r="T116" i="1" s="1"/>
  <c r="BT20" i="1"/>
  <c r="T105" i="1" s="1"/>
  <c r="BL20" i="1"/>
  <c r="T94" i="1" s="1"/>
  <c r="BD20" i="1"/>
  <c r="T83" i="1" s="1"/>
  <c r="AV20" i="1"/>
  <c r="T72" i="1" s="1"/>
  <c r="AN20" i="1"/>
  <c r="T61" i="1" s="1"/>
  <c r="AF20" i="1"/>
  <c r="T50" i="1" s="1"/>
  <c r="X20" i="1"/>
  <c r="T39" i="1" s="1"/>
  <c r="J20" i="1"/>
  <c r="H20" i="1"/>
  <c r="E20" i="1"/>
  <c r="D20" i="1"/>
  <c r="CR19" i="1"/>
  <c r="T137" i="1" s="1"/>
  <c r="CJ19" i="1"/>
  <c r="T126" i="1" s="1"/>
  <c r="CB19" i="1"/>
  <c r="T115" i="1" s="1"/>
  <c r="BT19" i="1"/>
  <c r="T104" i="1" s="1"/>
  <c r="BL19" i="1"/>
  <c r="T93" i="1" s="1"/>
  <c r="BD19" i="1"/>
  <c r="T82" i="1" s="1"/>
  <c r="AV19" i="1"/>
  <c r="T71" i="1" s="1"/>
  <c r="AN19" i="1"/>
  <c r="T60" i="1" s="1"/>
  <c r="AF19" i="1"/>
  <c r="T49" i="1" s="1"/>
  <c r="X19" i="1"/>
  <c r="T38" i="1" s="1"/>
  <c r="O19" i="1"/>
  <c r="J19" i="1"/>
  <c r="H19" i="1"/>
  <c r="E19" i="1"/>
  <c r="D19" i="1"/>
  <c r="CR18" i="1"/>
  <c r="T136" i="1" s="1"/>
  <c r="CJ18" i="1"/>
  <c r="T125" i="1" s="1"/>
  <c r="CB18" i="1"/>
  <c r="T114" i="1" s="1"/>
  <c r="BT18" i="1"/>
  <c r="T103" i="1" s="1"/>
  <c r="BL18" i="1"/>
  <c r="T92" i="1" s="1"/>
  <c r="BD18" i="1"/>
  <c r="T81" i="1" s="1"/>
  <c r="AV18" i="1"/>
  <c r="T70" i="1" s="1"/>
  <c r="AN18" i="1"/>
  <c r="T59" i="1" s="1"/>
  <c r="AF18" i="1"/>
  <c r="T48" i="1" s="1"/>
  <c r="X18" i="1"/>
  <c r="T37" i="1" s="1"/>
  <c r="CR17" i="1"/>
  <c r="T135" i="1" s="1"/>
  <c r="CJ17" i="1"/>
  <c r="T124" i="1" s="1"/>
  <c r="CB17" i="1"/>
  <c r="T113" i="1" s="1"/>
  <c r="BT17" i="1"/>
  <c r="T102" i="1" s="1"/>
  <c r="BL17" i="1"/>
  <c r="T91" i="1" s="1"/>
  <c r="BD17" i="1"/>
  <c r="T80" i="1" s="1"/>
  <c r="AV17" i="1"/>
  <c r="T69" i="1" s="1"/>
  <c r="AN17" i="1"/>
  <c r="T58" i="1" s="1"/>
  <c r="AF17" i="1"/>
  <c r="T47" i="1" s="1"/>
  <c r="X17" i="1"/>
  <c r="T36" i="1" s="1"/>
  <c r="O17" i="1"/>
  <c r="CR16" i="1"/>
  <c r="T134" i="1" s="1"/>
  <c r="CJ16" i="1"/>
  <c r="T123" i="1" s="1"/>
  <c r="CB16" i="1"/>
  <c r="T112" i="1" s="1"/>
  <c r="BT16" i="1"/>
  <c r="T101" i="1" s="1"/>
  <c r="BL16" i="1"/>
  <c r="T90" i="1" s="1"/>
  <c r="BD16" i="1"/>
  <c r="T79" i="1" s="1"/>
  <c r="AV16" i="1"/>
  <c r="T68" i="1" s="1"/>
  <c r="AN16" i="1"/>
  <c r="T57" i="1" s="1"/>
  <c r="AF16" i="1"/>
  <c r="T46" i="1" s="1"/>
  <c r="X16" i="1"/>
  <c r="T35" i="1" s="1"/>
  <c r="N16" i="1"/>
  <c r="O16" i="1" s="1"/>
  <c r="CR15" i="1"/>
  <c r="T133" i="1" s="1"/>
  <c r="CQ15" i="1"/>
  <c r="S133" i="1" s="1"/>
  <c r="CJ15" i="1"/>
  <c r="T122" i="1" s="1"/>
  <c r="CI15" i="1"/>
  <c r="S122" i="1" s="1"/>
  <c r="CB15" i="1"/>
  <c r="T111" i="1" s="1"/>
  <c r="CA15" i="1"/>
  <c r="S111" i="1" s="1"/>
  <c r="BT15" i="1"/>
  <c r="T100" i="1" s="1"/>
  <c r="BS15" i="1"/>
  <c r="S100" i="1" s="1"/>
  <c r="BL15" i="1"/>
  <c r="T89" i="1" s="1"/>
  <c r="BK15" i="1"/>
  <c r="S89" i="1" s="1"/>
  <c r="BD15" i="1"/>
  <c r="T78" i="1" s="1"/>
  <c r="BC15" i="1"/>
  <c r="S78" i="1" s="1"/>
  <c r="AV15" i="1"/>
  <c r="T67" i="1" s="1"/>
  <c r="AU15" i="1"/>
  <c r="S67" i="1" s="1"/>
  <c r="AN15" i="1"/>
  <c r="T56" i="1" s="1"/>
  <c r="AM15" i="1"/>
  <c r="S56" i="1" s="1"/>
  <c r="AF15" i="1"/>
  <c r="T45" i="1" s="1"/>
  <c r="AE15" i="1"/>
  <c r="S45" i="1" s="1"/>
  <c r="X15" i="1"/>
  <c r="T34" i="1" s="1"/>
  <c r="W15" i="1"/>
  <c r="O15" i="1"/>
  <c r="CE8" i="1"/>
  <c r="CE9" i="1" s="1"/>
  <c r="CE10" i="1" s="1"/>
  <c r="S8" i="1"/>
  <c r="S9" i="1" s="1"/>
  <c r="S10" i="1" s="1"/>
  <c r="C8" i="1"/>
  <c r="CM7" i="1"/>
  <c r="CM24" i="1" s="1"/>
  <c r="CE7" i="1"/>
  <c r="CE24" i="1" s="1"/>
  <c r="BW7" i="1"/>
  <c r="BW24" i="1" s="1"/>
  <c r="BO7" i="1"/>
  <c r="BO24" i="1" s="1"/>
  <c r="BG7" i="1"/>
  <c r="BG24" i="1" s="1"/>
  <c r="AY7" i="1"/>
  <c r="AY24" i="1" s="1"/>
  <c r="BB24" i="1" s="1"/>
  <c r="R87" i="1" s="1"/>
  <c r="AQ7" i="1"/>
  <c r="AQ24" i="1" s="1"/>
  <c r="AI7" i="1"/>
  <c r="AI24" i="1" s="1"/>
  <c r="AA7" i="1"/>
  <c r="AA24" i="1" s="1"/>
  <c r="S7" i="1"/>
  <c r="S24" i="1" s="1"/>
  <c r="E7" i="1"/>
  <c r="CM6" i="1"/>
  <c r="CM8" i="1" s="1"/>
  <c r="CM9" i="1" s="1"/>
  <c r="CE6" i="1"/>
  <c r="CE29" i="1" s="1"/>
  <c r="BW6" i="1"/>
  <c r="BW8" i="1" s="1"/>
  <c r="BW9" i="1" s="1"/>
  <c r="BW10" i="1" s="1"/>
  <c r="BO6" i="1"/>
  <c r="BO29" i="1" s="1"/>
  <c r="BN29" i="1" s="1"/>
  <c r="BQ15" i="1" s="1"/>
  <c r="BG6" i="1"/>
  <c r="AY6" i="1"/>
  <c r="AY29" i="1" s="1"/>
  <c r="AQ6" i="1"/>
  <c r="AQ8" i="1" s="1"/>
  <c r="AQ9" i="1" s="1"/>
  <c r="AQ10" i="1" s="1"/>
  <c r="AI6" i="1"/>
  <c r="AI8" i="1" s="1"/>
  <c r="AI9" i="1" s="1"/>
  <c r="AA6" i="1"/>
  <c r="AA8" i="1" s="1"/>
  <c r="AA9" i="1" s="1"/>
  <c r="S6" i="1"/>
  <c r="S29" i="1" s="1"/>
  <c r="CM5" i="1"/>
  <c r="CE5" i="1"/>
  <c r="CD14" i="1" s="1"/>
  <c r="CF14" i="1" s="1"/>
  <c r="BW5" i="1"/>
  <c r="BO5" i="1"/>
  <c r="BG5" i="1"/>
  <c r="AY5" i="1"/>
  <c r="AQ5" i="1"/>
  <c r="AI5" i="1"/>
  <c r="AA5" i="1"/>
  <c r="S5" i="1"/>
  <c r="R14" i="1" s="1"/>
  <c r="T14" i="1" s="1"/>
  <c r="S2" i="1"/>
  <c r="AA10" i="1" l="1"/>
  <c r="Z14" i="1" s="1"/>
  <c r="AB14" i="1" s="1"/>
  <c r="AY8" i="1"/>
  <c r="AY9" i="1" s="1"/>
  <c r="AY10" i="1" s="1"/>
  <c r="S15" i="1"/>
  <c r="S18" i="1" s="1"/>
  <c r="S20" i="1" s="1"/>
  <c r="BV14" i="1"/>
  <c r="BX14" i="1" s="1"/>
  <c r="AP14" i="1"/>
  <c r="AR14" i="1" s="1"/>
  <c r="CM25" i="1"/>
  <c r="CP24" i="1"/>
  <c r="R142" i="1" s="1"/>
  <c r="AX14" i="1"/>
  <c r="AZ14" i="1" s="1"/>
  <c r="BO25" i="1"/>
  <c r="BR24" i="1"/>
  <c r="R109" i="1" s="1"/>
  <c r="AI29" i="1"/>
  <c r="AH29" i="1" s="1"/>
  <c r="AK15" i="1" s="1"/>
  <c r="BG29" i="1"/>
  <c r="BF29" i="1" s="1"/>
  <c r="BI15" i="1" s="1"/>
  <c r="BG15" i="1"/>
  <c r="AI25" i="1"/>
  <c r="AL24" i="1"/>
  <c r="R65" i="1" s="1"/>
  <c r="BW25" i="1"/>
  <c r="BZ24" i="1"/>
  <c r="R120" i="1" s="1"/>
  <c r="BV24" i="1"/>
  <c r="BX24" i="1" s="1"/>
  <c r="AQ29" i="1"/>
  <c r="AP29" i="1" s="1"/>
  <c r="AS15" i="1" s="1"/>
  <c r="AQ15" i="1"/>
  <c r="BW29" i="1"/>
  <c r="BV29" i="1" s="1"/>
  <c r="BY15" i="1" s="1"/>
  <c r="BW15" i="1"/>
  <c r="S25" i="1"/>
  <c r="S21" i="1"/>
  <c r="V24" i="1"/>
  <c r="R43" i="1" s="1"/>
  <c r="R24" i="1"/>
  <c r="T24" i="1" s="1"/>
  <c r="S19" i="1"/>
  <c r="AX24" i="1"/>
  <c r="AZ24" i="1" s="1"/>
  <c r="AY25" i="1"/>
  <c r="CE25" i="1"/>
  <c r="CH24" i="1"/>
  <c r="R131" i="1" s="1"/>
  <c r="CD24" i="1"/>
  <c r="CF24" i="1" s="1"/>
  <c r="BG8" i="1"/>
  <c r="BG9" i="1" s="1"/>
  <c r="BG10" i="1" s="1"/>
  <c r="CM10" i="1"/>
  <c r="CL14" i="1" s="1"/>
  <c r="CN14" i="1" s="1"/>
  <c r="V15" i="1"/>
  <c r="R34" i="1" s="1"/>
  <c r="AI15" i="1"/>
  <c r="AY15" i="1"/>
  <c r="BO15" i="1"/>
  <c r="CE15" i="1"/>
  <c r="AA29" i="1"/>
  <c r="Z29" i="1" s="1"/>
  <c r="AC15" i="1" s="1"/>
  <c r="AA15" i="1"/>
  <c r="CM29" i="1"/>
  <c r="CL29" i="1" s="1"/>
  <c r="CO15" i="1" s="1"/>
  <c r="CM15" i="1"/>
  <c r="K48" i="1"/>
  <c r="K46" i="1"/>
  <c r="K44" i="1"/>
  <c r="K39" i="1"/>
  <c r="K38" i="1"/>
  <c r="K37" i="1"/>
  <c r="K43" i="1"/>
  <c r="K30" i="1"/>
  <c r="K27" i="1"/>
  <c r="K23" i="1"/>
  <c r="K35" i="1"/>
  <c r="K32" i="1"/>
  <c r="K29" i="1"/>
  <c r="K25" i="1"/>
  <c r="K24" i="1"/>
  <c r="K42" i="1"/>
  <c r="K40" i="1"/>
  <c r="K34" i="1"/>
  <c r="K31" i="1"/>
  <c r="K26" i="1"/>
  <c r="K47" i="1"/>
  <c r="K41" i="1"/>
  <c r="K33" i="1"/>
  <c r="K20" i="1"/>
  <c r="K19" i="1"/>
  <c r="K45" i="1"/>
  <c r="K36" i="1"/>
  <c r="K28" i="1"/>
  <c r="K21" i="1"/>
  <c r="AA25" i="1"/>
  <c r="AD24" i="1"/>
  <c r="R54" i="1" s="1"/>
  <c r="Z24" i="1"/>
  <c r="AB24" i="1" s="1"/>
  <c r="AQ25" i="1"/>
  <c r="AT24" i="1"/>
  <c r="R76" i="1" s="1"/>
  <c r="AP24" i="1"/>
  <c r="AR24" i="1" s="1"/>
  <c r="S16" i="1"/>
  <c r="S17" i="1"/>
  <c r="R29" i="1"/>
  <c r="U15" i="1" s="1"/>
  <c r="AX29" i="1"/>
  <c r="BA15" i="1" s="1"/>
  <c r="CD29" i="1"/>
  <c r="CG15" i="1" s="1"/>
  <c r="BG25" i="1"/>
  <c r="BJ24" i="1"/>
  <c r="R98" i="1" s="1"/>
  <c r="BO8" i="1"/>
  <c r="BO9" i="1" s="1"/>
  <c r="BO10" i="1" s="1"/>
  <c r="AI10" i="1"/>
  <c r="AH14" i="1" s="1"/>
  <c r="AJ14" i="1" s="1"/>
  <c r="K22" i="1"/>
  <c r="S22" i="1" l="1"/>
  <c r="R18" i="1"/>
  <c r="T18" i="1" s="1"/>
  <c r="S23" i="1"/>
  <c r="V18" i="1"/>
  <c r="R37" i="1" s="1"/>
  <c r="R15" i="1"/>
  <c r="BN14" i="1"/>
  <c r="BP14" i="1" s="1"/>
  <c r="BN24" i="1"/>
  <c r="BP24" i="1" s="1"/>
  <c r="BF14" i="1"/>
  <c r="BH14" i="1" s="1"/>
  <c r="BF24" i="1"/>
  <c r="BH24" i="1" s="1"/>
  <c r="BJ25" i="1"/>
  <c r="R99" i="1" s="1"/>
  <c r="BF25" i="1"/>
  <c r="BH25" i="1" s="1"/>
  <c r="BO18" i="1"/>
  <c r="BR15" i="1"/>
  <c r="R100" i="1" s="1"/>
  <c r="BO16" i="1"/>
  <c r="BN15" i="1"/>
  <c r="BO17" i="1"/>
  <c r="V21" i="1"/>
  <c r="R40" i="1" s="1"/>
  <c r="R21" i="1"/>
  <c r="T21" i="1" s="1"/>
  <c r="AL25" i="1"/>
  <c r="R66" i="1" s="1"/>
  <c r="AH25" i="1"/>
  <c r="AJ25" i="1" s="1"/>
  <c r="CL24" i="1"/>
  <c r="CN24" i="1" s="1"/>
  <c r="V16" i="1"/>
  <c r="R35" i="1" s="1"/>
  <c r="R16" i="1"/>
  <c r="AC24" i="1"/>
  <c r="AE24" i="1"/>
  <c r="S54" i="1" s="1"/>
  <c r="CM16" i="1"/>
  <c r="CL15" i="1"/>
  <c r="CM18" i="1"/>
  <c r="CP15" i="1"/>
  <c r="R133" i="1" s="1"/>
  <c r="CM17" i="1"/>
  <c r="AY16" i="1"/>
  <c r="BB15" i="1"/>
  <c r="R78" i="1" s="1"/>
  <c r="AY17" i="1"/>
  <c r="AY18" i="1"/>
  <c r="AX15" i="1"/>
  <c r="BA24" i="1"/>
  <c r="BC24" i="1"/>
  <c r="S87" i="1" s="1"/>
  <c r="U24" i="1"/>
  <c r="W24" i="1"/>
  <c r="S43" i="1" s="1"/>
  <c r="V22" i="1"/>
  <c r="R41" i="1" s="1"/>
  <c r="R22" i="1"/>
  <c r="T22" i="1" s="1"/>
  <c r="AQ17" i="1"/>
  <c r="AQ18" i="1"/>
  <c r="AP15" i="1"/>
  <c r="AQ16" i="1"/>
  <c r="AT15" i="1"/>
  <c r="R67" i="1" s="1"/>
  <c r="CA24" i="1"/>
  <c r="S120" i="1" s="1"/>
  <c r="BY24" i="1"/>
  <c r="R17" i="1"/>
  <c r="V17" i="1"/>
  <c r="R36" i="1" s="1"/>
  <c r="CG24" i="1"/>
  <c r="CI24" i="1"/>
  <c r="S131" i="1" s="1"/>
  <c r="V19" i="1"/>
  <c r="R38" i="1" s="1"/>
  <c r="R19" i="1"/>
  <c r="T19" i="1" s="1"/>
  <c r="U18" i="1"/>
  <c r="T17" i="1"/>
  <c r="T16" i="1"/>
  <c r="W18" i="1"/>
  <c r="S37" i="1" s="1"/>
  <c r="AT25" i="1"/>
  <c r="R77" i="1" s="1"/>
  <c r="AP25" i="1"/>
  <c r="AR25" i="1" s="1"/>
  <c r="V20" i="1"/>
  <c r="R39" i="1" s="1"/>
  <c r="R20" i="1"/>
  <c r="T20" i="1" s="1"/>
  <c r="AI18" i="1"/>
  <c r="AL15" i="1"/>
  <c r="R56" i="1" s="1"/>
  <c r="AI16" i="1"/>
  <c r="AI17" i="1"/>
  <c r="AH15" i="1"/>
  <c r="V23" i="1"/>
  <c r="R42" i="1" s="1"/>
  <c r="R23" i="1"/>
  <c r="T23" i="1" s="1"/>
  <c r="V25" i="1"/>
  <c r="R44" i="1" s="1"/>
  <c r="R25" i="1"/>
  <c r="T25" i="1" s="1"/>
  <c r="AH24" i="1"/>
  <c r="AJ24" i="1" s="1"/>
  <c r="BG16" i="1"/>
  <c r="BF15" i="1"/>
  <c r="BG18" i="1"/>
  <c r="BJ15" i="1"/>
  <c r="R89" i="1" s="1"/>
  <c r="BG17" i="1"/>
  <c r="CP25" i="1"/>
  <c r="R143" i="1" s="1"/>
  <c r="CL25" i="1"/>
  <c r="CN25" i="1" s="1"/>
  <c r="AU24" i="1"/>
  <c r="S76" i="1" s="1"/>
  <c r="AS24" i="1"/>
  <c r="AD25" i="1"/>
  <c r="R55" i="1" s="1"/>
  <c r="Z25" i="1"/>
  <c r="AB25" i="1" s="1"/>
  <c r="AA16" i="1"/>
  <c r="Z15" i="1"/>
  <c r="AA18" i="1"/>
  <c r="AD15" i="1"/>
  <c r="R45" i="1" s="1"/>
  <c r="AA17" i="1"/>
  <c r="CE16" i="1"/>
  <c r="CH15" i="1"/>
  <c r="R122" i="1" s="1"/>
  <c r="CE17" i="1"/>
  <c r="CE18" i="1"/>
  <c r="CD15" i="1"/>
  <c r="CH25" i="1"/>
  <c r="R132" i="1" s="1"/>
  <c r="CD25" i="1"/>
  <c r="CF25" i="1" s="1"/>
  <c r="BB25" i="1"/>
  <c r="R88" i="1" s="1"/>
  <c r="AX25" i="1"/>
  <c r="AZ25" i="1" s="1"/>
  <c r="BW17" i="1"/>
  <c r="BW18" i="1"/>
  <c r="BV15" i="1"/>
  <c r="BW16" i="1"/>
  <c r="BZ15" i="1"/>
  <c r="R111" i="1" s="1"/>
  <c r="BZ25" i="1"/>
  <c r="R121" i="1" s="1"/>
  <c r="BV25" i="1"/>
  <c r="BX25" i="1" s="1"/>
  <c r="BR25" i="1"/>
  <c r="R110" i="1" s="1"/>
  <c r="BN25" i="1"/>
  <c r="BP25" i="1" s="1"/>
  <c r="CH16" i="1" l="1"/>
  <c r="R123" i="1" s="1"/>
  <c r="CD16" i="1"/>
  <c r="BF17" i="1"/>
  <c r="BJ17" i="1"/>
  <c r="R91" i="1" s="1"/>
  <c r="AL16" i="1"/>
  <c r="R57" i="1" s="1"/>
  <c r="AH16" i="1"/>
  <c r="W22" i="1"/>
  <c r="S41" i="1" s="1"/>
  <c r="U22" i="1"/>
  <c r="CO24" i="1"/>
  <c r="CQ24" i="1"/>
  <c r="S142" i="1" s="1"/>
  <c r="BI24" i="1"/>
  <c r="BK24" i="1"/>
  <c r="S98" i="1" s="1"/>
  <c r="BY25" i="1"/>
  <c r="CA25" i="1"/>
  <c r="S121" i="1" s="1"/>
  <c r="CH18" i="1"/>
  <c r="R125" i="1" s="1"/>
  <c r="CD18" i="1"/>
  <c r="CF18" i="1" s="1"/>
  <c r="CE19" i="1"/>
  <c r="CE21" i="1"/>
  <c r="CE22" i="1"/>
  <c r="CE20" i="1"/>
  <c r="CE23" i="1"/>
  <c r="Z17" i="1"/>
  <c r="AD17" i="1"/>
  <c r="R47" i="1" s="1"/>
  <c r="Z16" i="1"/>
  <c r="AD16" i="1"/>
  <c r="R46" i="1" s="1"/>
  <c r="AM24" i="1"/>
  <c r="S65" i="1" s="1"/>
  <c r="AK24" i="1"/>
  <c r="AS25" i="1"/>
  <c r="AU25" i="1"/>
  <c r="S77" i="1" s="1"/>
  <c r="W17" i="1"/>
  <c r="S36" i="1" s="1"/>
  <c r="U17" i="1"/>
  <c r="CP18" i="1"/>
  <c r="R136" i="1" s="1"/>
  <c r="CL18" i="1"/>
  <c r="CN18" i="1" s="1"/>
  <c r="CM20" i="1"/>
  <c r="CM19" i="1"/>
  <c r="CM22" i="1"/>
  <c r="CM21" i="1"/>
  <c r="CM23" i="1"/>
  <c r="AM25" i="1"/>
  <c r="S66" i="1" s="1"/>
  <c r="AK25" i="1"/>
  <c r="BR17" i="1"/>
  <c r="R102" i="1" s="1"/>
  <c r="BN17" i="1"/>
  <c r="BR18" i="1"/>
  <c r="R103" i="1" s="1"/>
  <c r="BN18" i="1"/>
  <c r="BP18" i="1" s="1"/>
  <c r="BO20" i="1"/>
  <c r="BO23" i="1"/>
  <c r="BO22" i="1"/>
  <c r="BO21" i="1"/>
  <c r="BO19" i="1"/>
  <c r="BA25" i="1"/>
  <c r="BC25" i="1"/>
  <c r="S88" i="1" s="1"/>
  <c r="U23" i="1"/>
  <c r="W23" i="1"/>
  <c r="S42" i="1" s="1"/>
  <c r="W16" i="1"/>
  <c r="S35" i="1" s="1"/>
  <c r="U16" i="1"/>
  <c r="AT16" i="1"/>
  <c r="R68" i="1" s="1"/>
  <c r="AP16" i="1"/>
  <c r="BZ18" i="1"/>
  <c r="R114" i="1" s="1"/>
  <c r="BV18" i="1"/>
  <c r="BX18" i="1" s="1"/>
  <c r="BW21" i="1"/>
  <c r="BW20" i="1"/>
  <c r="BW23" i="1"/>
  <c r="BW22" i="1"/>
  <c r="BW19" i="1"/>
  <c r="CQ25" i="1"/>
  <c r="S143" i="1" s="1"/>
  <c r="CO25" i="1"/>
  <c r="U25" i="1"/>
  <c r="W25" i="1"/>
  <c r="S44" i="1" s="1"/>
  <c r="AL18" i="1"/>
  <c r="R59" i="1" s="1"/>
  <c r="AH18" i="1"/>
  <c r="AJ18" i="1" s="1"/>
  <c r="AI22" i="1"/>
  <c r="AI21" i="1"/>
  <c r="AI23" i="1"/>
  <c r="AI19" i="1"/>
  <c r="AI20" i="1"/>
  <c r="AT18" i="1"/>
  <c r="R70" i="1" s="1"/>
  <c r="AP18" i="1"/>
  <c r="AR18" i="1" s="1"/>
  <c r="AQ23" i="1"/>
  <c r="AQ19" i="1"/>
  <c r="AQ20" i="1"/>
  <c r="AQ21" i="1"/>
  <c r="AQ22" i="1"/>
  <c r="BB16" i="1"/>
  <c r="R79" i="1" s="1"/>
  <c r="AX16" i="1"/>
  <c r="BK25" i="1"/>
  <c r="S99" i="1" s="1"/>
  <c r="BI25" i="1"/>
  <c r="BS24" i="1"/>
  <c r="S109" i="1" s="1"/>
  <c r="BQ24" i="1"/>
  <c r="BZ16" i="1"/>
  <c r="R112" i="1" s="1"/>
  <c r="BV16" i="1"/>
  <c r="BJ16" i="1"/>
  <c r="R90" i="1" s="1"/>
  <c r="BF16" i="1"/>
  <c r="AX17" i="1"/>
  <c r="BB17" i="1"/>
  <c r="R80" i="1" s="1"/>
  <c r="CG25" i="1"/>
  <c r="CI25" i="1"/>
  <c r="S132" i="1" s="1"/>
  <c r="CD17" i="1"/>
  <c r="CH17" i="1"/>
  <c r="R124" i="1" s="1"/>
  <c r="AE25" i="1"/>
  <c r="S55" i="1" s="1"/>
  <c r="AC25" i="1"/>
  <c r="BJ18" i="1"/>
  <c r="R92" i="1" s="1"/>
  <c r="BF18" i="1"/>
  <c r="BH18" i="1" s="1"/>
  <c r="BG19" i="1"/>
  <c r="BG21" i="1"/>
  <c r="BG22" i="1"/>
  <c r="BG23" i="1"/>
  <c r="BG20" i="1"/>
  <c r="BS25" i="1"/>
  <c r="S110" i="1" s="1"/>
  <c r="BQ25" i="1"/>
  <c r="BZ17" i="1"/>
  <c r="R113" i="1" s="1"/>
  <c r="BV17" i="1"/>
  <c r="AD18" i="1"/>
  <c r="R48" i="1" s="1"/>
  <c r="Z18" i="1"/>
  <c r="AB18" i="1" s="1"/>
  <c r="AA22" i="1"/>
  <c r="AA21" i="1"/>
  <c r="AA19" i="1"/>
  <c r="AA23" i="1"/>
  <c r="AA20" i="1"/>
  <c r="AL17" i="1"/>
  <c r="R58" i="1" s="1"/>
  <c r="AH17" i="1"/>
  <c r="U20" i="1"/>
  <c r="W20" i="1"/>
  <c r="S39" i="1" s="1"/>
  <c r="U19" i="1"/>
  <c r="W19" i="1"/>
  <c r="S38" i="1" s="1"/>
  <c r="AT17" i="1"/>
  <c r="R69" i="1" s="1"/>
  <c r="AP17" i="1"/>
  <c r="BB18" i="1"/>
  <c r="R81" i="1" s="1"/>
  <c r="AY20" i="1"/>
  <c r="AX18" i="1"/>
  <c r="AZ18" i="1" s="1"/>
  <c r="AY22" i="1"/>
  <c r="AY21" i="1"/>
  <c r="AY23" i="1"/>
  <c r="AY19" i="1"/>
  <c r="CL17" i="1"/>
  <c r="CP17" i="1"/>
  <c r="R135" i="1" s="1"/>
  <c r="CL16" i="1"/>
  <c r="CP16" i="1"/>
  <c r="R134" i="1" s="1"/>
  <c r="W21" i="1"/>
  <c r="S40" i="1" s="1"/>
  <c r="U21" i="1"/>
  <c r="BN16" i="1"/>
  <c r="BR16" i="1"/>
  <c r="R101" i="1" s="1"/>
  <c r="BB23" i="1" l="1"/>
  <c r="R86" i="1" s="1"/>
  <c r="AX23" i="1"/>
  <c r="AZ23" i="1" s="1"/>
  <c r="AD19" i="1"/>
  <c r="R49" i="1" s="1"/>
  <c r="Z19" i="1"/>
  <c r="AB19" i="1" s="1"/>
  <c r="BZ21" i="1"/>
  <c r="R117" i="1" s="1"/>
  <c r="BV21" i="1"/>
  <c r="BX21" i="1" s="1"/>
  <c r="BR21" i="1"/>
  <c r="R106" i="1" s="1"/>
  <c r="BN21" i="1"/>
  <c r="BP21" i="1" s="1"/>
  <c r="BS18" i="1"/>
  <c r="S103" i="1" s="1"/>
  <c r="BP16" i="1"/>
  <c r="BQ18" i="1"/>
  <c r="BP17" i="1"/>
  <c r="CP22" i="1"/>
  <c r="R140" i="1" s="1"/>
  <c r="CL22" i="1"/>
  <c r="CN22" i="1" s="1"/>
  <c r="CH20" i="1"/>
  <c r="R127" i="1" s="1"/>
  <c r="CD20" i="1"/>
  <c r="CF20" i="1" s="1"/>
  <c r="CG18" i="1"/>
  <c r="CF17" i="1"/>
  <c r="CI18" i="1"/>
  <c r="S125" i="1" s="1"/>
  <c r="CF16" i="1"/>
  <c r="BB21" i="1"/>
  <c r="R84" i="1" s="1"/>
  <c r="AX21" i="1"/>
  <c r="AZ21" i="1" s="1"/>
  <c r="AD21" i="1"/>
  <c r="R51" i="1" s="1"/>
  <c r="Z21" i="1"/>
  <c r="AB21" i="1" s="1"/>
  <c r="BJ20" i="1"/>
  <c r="R94" i="1" s="1"/>
  <c r="BF20" i="1"/>
  <c r="BH20" i="1" s="1"/>
  <c r="BJ19" i="1"/>
  <c r="R93" i="1" s="1"/>
  <c r="BF19" i="1"/>
  <c r="BH19" i="1" s="1"/>
  <c r="AT19" i="1"/>
  <c r="R71" i="1" s="1"/>
  <c r="AP19" i="1"/>
  <c r="AR19" i="1" s="1"/>
  <c r="AL20" i="1"/>
  <c r="R61" i="1" s="1"/>
  <c r="AH20" i="1"/>
  <c r="AJ20" i="1" s="1"/>
  <c r="AL22" i="1"/>
  <c r="R63" i="1" s="1"/>
  <c r="AH22" i="1"/>
  <c r="AJ22" i="1" s="1"/>
  <c r="BZ22" i="1"/>
  <c r="R118" i="1" s="1"/>
  <c r="BV22" i="1"/>
  <c r="BX22" i="1" s="1"/>
  <c r="CA18" i="1"/>
  <c r="S114" i="1" s="1"/>
  <c r="BY18" i="1"/>
  <c r="BX17" i="1"/>
  <c r="BX16" i="1"/>
  <c r="BR22" i="1"/>
  <c r="R107" i="1" s="1"/>
  <c r="BN22" i="1"/>
  <c r="BP22" i="1" s="1"/>
  <c r="CP19" i="1"/>
  <c r="R137" i="1" s="1"/>
  <c r="CL19" i="1"/>
  <c r="CN19" i="1" s="1"/>
  <c r="CH22" i="1"/>
  <c r="R129" i="1" s="1"/>
  <c r="CD22" i="1"/>
  <c r="CF22" i="1" s="1"/>
  <c r="AP22" i="1"/>
  <c r="AR22" i="1" s="1"/>
  <c r="AT22" i="1"/>
  <c r="R74" i="1" s="1"/>
  <c r="AT23" i="1"/>
  <c r="R75" i="1" s="1"/>
  <c r="AP23" i="1"/>
  <c r="AR23" i="1" s="1"/>
  <c r="AL19" i="1"/>
  <c r="R60" i="1" s="1"/>
  <c r="AH19" i="1"/>
  <c r="AJ19" i="1" s="1"/>
  <c r="AM18" i="1"/>
  <c r="S59" i="1" s="1"/>
  <c r="AJ16" i="1"/>
  <c r="AK18" i="1"/>
  <c r="AJ17" i="1"/>
  <c r="BZ23" i="1"/>
  <c r="R119" i="1" s="1"/>
  <c r="BV23" i="1"/>
  <c r="BX23" i="1" s="1"/>
  <c r="BR23" i="1"/>
  <c r="R108" i="1" s="1"/>
  <c r="BN23" i="1"/>
  <c r="BP23" i="1" s="1"/>
  <c r="CP23" i="1"/>
  <c r="R141" i="1" s="1"/>
  <c r="CL23" i="1"/>
  <c r="CN23" i="1" s="1"/>
  <c r="CP20" i="1"/>
  <c r="R138" i="1" s="1"/>
  <c r="CL20" i="1"/>
  <c r="CN20" i="1" s="1"/>
  <c r="CH21" i="1"/>
  <c r="R128" i="1" s="1"/>
  <c r="CD21" i="1"/>
  <c r="CF21" i="1" s="1"/>
  <c r="BB20" i="1"/>
  <c r="R83" i="1" s="1"/>
  <c r="AX20" i="1"/>
  <c r="AZ20" i="1" s="1"/>
  <c r="BJ21" i="1"/>
  <c r="R95" i="1" s="1"/>
  <c r="BF21" i="1"/>
  <c r="BH21" i="1" s="1"/>
  <c r="AT20" i="1"/>
  <c r="R72" i="1" s="1"/>
  <c r="AP20" i="1"/>
  <c r="AR20" i="1" s="1"/>
  <c r="AH21" i="1"/>
  <c r="AJ21" i="1" s="1"/>
  <c r="AL21" i="1"/>
  <c r="R62" i="1" s="1"/>
  <c r="BZ19" i="1"/>
  <c r="R115" i="1" s="1"/>
  <c r="BV19" i="1"/>
  <c r="BX19" i="1" s="1"/>
  <c r="BB22" i="1"/>
  <c r="R85" i="1" s="1"/>
  <c r="AX22" i="1"/>
  <c r="AZ22" i="1" s="1"/>
  <c r="AD20" i="1"/>
  <c r="R50" i="1" s="1"/>
  <c r="Z20" i="1"/>
  <c r="AB20" i="1" s="1"/>
  <c r="AD22" i="1"/>
  <c r="R52" i="1" s="1"/>
  <c r="Z22" i="1"/>
  <c r="AB22" i="1" s="1"/>
  <c r="BJ23" i="1"/>
  <c r="R97" i="1" s="1"/>
  <c r="BF23" i="1"/>
  <c r="BH23" i="1" s="1"/>
  <c r="BH16" i="1"/>
  <c r="BI18" i="1"/>
  <c r="BH17" i="1"/>
  <c r="BK18" i="1"/>
  <c r="S92" i="1" s="1"/>
  <c r="BB19" i="1"/>
  <c r="R82" i="1" s="1"/>
  <c r="AX19" i="1"/>
  <c r="AZ19" i="1" s="1"/>
  <c r="BA18" i="1"/>
  <c r="AZ17" i="1"/>
  <c r="AZ16" i="1"/>
  <c r="BC18" i="1"/>
  <c r="S81" i="1" s="1"/>
  <c r="AD23" i="1"/>
  <c r="R53" i="1" s="1"/>
  <c r="Z23" i="1"/>
  <c r="AB23" i="1" s="1"/>
  <c r="AB16" i="1"/>
  <c r="AC18" i="1"/>
  <c r="AB17" i="1"/>
  <c r="AE18" i="1"/>
  <c r="S48" i="1" s="1"/>
  <c r="BJ22" i="1"/>
  <c r="R96" i="1" s="1"/>
  <c r="BF22" i="1"/>
  <c r="BH22" i="1" s="1"/>
  <c r="AT21" i="1"/>
  <c r="R73" i="1" s="1"/>
  <c r="AP21" i="1"/>
  <c r="AR21" i="1" s="1"/>
  <c r="AU18" i="1"/>
  <c r="S70" i="1" s="1"/>
  <c r="AS18" i="1"/>
  <c r="AR16" i="1"/>
  <c r="AR17" i="1"/>
  <c r="AL23" i="1"/>
  <c r="R64" i="1" s="1"/>
  <c r="AH23" i="1"/>
  <c r="AJ23" i="1" s="1"/>
  <c r="BV20" i="1"/>
  <c r="BX20" i="1" s="1"/>
  <c r="BZ20" i="1"/>
  <c r="R116" i="1" s="1"/>
  <c r="BR19" i="1"/>
  <c r="R104" i="1" s="1"/>
  <c r="BN19" i="1"/>
  <c r="BP19" i="1" s="1"/>
  <c r="BR20" i="1"/>
  <c r="R105" i="1" s="1"/>
  <c r="BN20" i="1"/>
  <c r="BP20" i="1" s="1"/>
  <c r="CP21" i="1"/>
  <c r="R139" i="1" s="1"/>
  <c r="CL21" i="1"/>
  <c r="CN21" i="1" s="1"/>
  <c r="CN16" i="1"/>
  <c r="CO18" i="1"/>
  <c r="CN17" i="1"/>
  <c r="CQ18" i="1"/>
  <c r="S136" i="1" s="1"/>
  <c r="CH23" i="1"/>
  <c r="R130" i="1" s="1"/>
  <c r="CD23" i="1"/>
  <c r="CF23" i="1" s="1"/>
  <c r="CH19" i="1"/>
  <c r="R126" i="1" s="1"/>
  <c r="CD19" i="1"/>
  <c r="CF19" i="1" s="1"/>
  <c r="BS20" i="1" l="1"/>
  <c r="S105" i="1" s="1"/>
  <c r="BQ20" i="1"/>
  <c r="AC23" i="1"/>
  <c r="AE23" i="1"/>
  <c r="S53" i="1" s="1"/>
  <c r="AE20" i="1"/>
  <c r="S50" i="1" s="1"/>
  <c r="AC20" i="1"/>
  <c r="BA20" i="1"/>
  <c r="BC20" i="1"/>
  <c r="S83" i="1" s="1"/>
  <c r="AM19" i="1"/>
  <c r="S60" i="1" s="1"/>
  <c r="AK19" i="1"/>
  <c r="CA22" i="1"/>
  <c r="S118" i="1" s="1"/>
  <c r="BY22" i="1"/>
  <c r="AE21" i="1"/>
  <c r="S51" i="1" s="1"/>
  <c r="AC21" i="1"/>
  <c r="BQ21" i="1"/>
  <c r="BS21" i="1"/>
  <c r="S106" i="1" s="1"/>
  <c r="CQ16" i="1"/>
  <c r="S134" i="1" s="1"/>
  <c r="CO16" i="1"/>
  <c r="AS16" i="1"/>
  <c r="AU16" i="1"/>
  <c r="S68" i="1" s="1"/>
  <c r="CG23" i="1"/>
  <c r="CI23" i="1"/>
  <c r="S130" i="1" s="1"/>
  <c r="AU17" i="1"/>
  <c r="S69" i="1" s="1"/>
  <c r="AS17" i="1"/>
  <c r="BC17" i="1"/>
  <c r="S80" i="1" s="1"/>
  <c r="BA17" i="1"/>
  <c r="CA19" i="1"/>
  <c r="S115" i="1" s="1"/>
  <c r="BY19" i="1"/>
  <c r="CQ20" i="1"/>
  <c r="S138" i="1" s="1"/>
  <c r="CO20" i="1"/>
  <c r="AK17" i="1"/>
  <c r="AM17" i="1"/>
  <c r="S58" i="1" s="1"/>
  <c r="AM20" i="1"/>
  <c r="S61" i="1" s="1"/>
  <c r="AK20" i="1"/>
  <c r="CG20" i="1"/>
  <c r="CI20" i="1"/>
  <c r="S127" i="1" s="1"/>
  <c r="AC19" i="1"/>
  <c r="AE19" i="1"/>
  <c r="S49" i="1" s="1"/>
  <c r="CQ21" i="1"/>
  <c r="S139" i="1" s="1"/>
  <c r="CO21" i="1"/>
  <c r="AM23" i="1"/>
  <c r="S64" i="1" s="1"/>
  <c r="AK23" i="1"/>
  <c r="AE22" i="1"/>
  <c r="S52" i="1" s="1"/>
  <c r="AC22" i="1"/>
  <c r="BK21" i="1"/>
  <c r="S95" i="1" s="1"/>
  <c r="BI21" i="1"/>
  <c r="CO23" i="1"/>
  <c r="CQ23" i="1"/>
  <c r="S141" i="1" s="1"/>
  <c r="CA23" i="1"/>
  <c r="S119" i="1" s="1"/>
  <c r="BY23" i="1"/>
  <c r="AK16" i="1"/>
  <c r="AM16" i="1"/>
  <c r="S57" i="1" s="1"/>
  <c r="AU23" i="1"/>
  <c r="S75" i="1" s="1"/>
  <c r="AS23" i="1"/>
  <c r="CI22" i="1"/>
  <c r="S129" i="1" s="1"/>
  <c r="CG22" i="1"/>
  <c r="BQ22" i="1"/>
  <c r="BS22" i="1"/>
  <c r="S107" i="1" s="1"/>
  <c r="AK22" i="1"/>
  <c r="AM22" i="1"/>
  <c r="S63" i="1" s="1"/>
  <c r="AU19" i="1"/>
  <c r="S71" i="1" s="1"/>
  <c r="AS19" i="1"/>
  <c r="BK20" i="1"/>
  <c r="S94" i="1" s="1"/>
  <c r="BI20" i="1"/>
  <c r="BC21" i="1"/>
  <c r="S84" i="1" s="1"/>
  <c r="BA21" i="1"/>
  <c r="CI17" i="1"/>
  <c r="S124" i="1" s="1"/>
  <c r="CG17" i="1"/>
  <c r="CO22" i="1"/>
  <c r="CQ22" i="1"/>
  <c r="S140" i="1" s="1"/>
  <c r="BQ16" i="1"/>
  <c r="BS16" i="1"/>
  <c r="S101" i="1" s="1"/>
  <c r="BY21" i="1"/>
  <c r="CA21" i="1"/>
  <c r="S117" i="1" s="1"/>
  <c r="BA23" i="1"/>
  <c r="BC23" i="1"/>
  <c r="S86" i="1" s="1"/>
  <c r="AS21" i="1"/>
  <c r="AU21" i="1"/>
  <c r="S73" i="1" s="1"/>
  <c r="BI23" i="1"/>
  <c r="BK23" i="1"/>
  <c r="S97" i="1" s="1"/>
  <c r="AS20" i="1"/>
  <c r="AU20" i="1"/>
  <c r="S72" i="1" s="1"/>
  <c r="BS23" i="1"/>
  <c r="S108" i="1" s="1"/>
  <c r="BQ23" i="1"/>
  <c r="CO19" i="1"/>
  <c r="CQ19" i="1"/>
  <c r="S137" i="1" s="1"/>
  <c r="BY16" i="1"/>
  <c r="CA16" i="1"/>
  <c r="S112" i="1" s="1"/>
  <c r="BI19" i="1"/>
  <c r="BK19" i="1"/>
  <c r="S93" i="1" s="1"/>
  <c r="CI16" i="1"/>
  <c r="S123" i="1" s="1"/>
  <c r="CG16" i="1"/>
  <c r="BQ17" i="1"/>
  <c r="BS17" i="1"/>
  <c r="S102" i="1" s="1"/>
  <c r="BY20" i="1"/>
  <c r="CA20" i="1"/>
  <c r="S116" i="1" s="1"/>
  <c r="AC17" i="1"/>
  <c r="AE17" i="1"/>
  <c r="S47" i="1" s="1"/>
  <c r="BI17" i="1"/>
  <c r="BK17" i="1"/>
  <c r="S91" i="1" s="1"/>
  <c r="AU22" i="1"/>
  <c r="S74" i="1" s="1"/>
  <c r="AS22" i="1"/>
  <c r="CA17" i="1"/>
  <c r="S113" i="1" s="1"/>
  <c r="BY17" i="1"/>
  <c r="CG19" i="1"/>
  <c r="CI19" i="1"/>
  <c r="S126" i="1" s="1"/>
  <c r="BS19" i="1"/>
  <c r="S104" i="1" s="1"/>
  <c r="BQ19" i="1"/>
  <c r="BI22" i="1"/>
  <c r="BK22" i="1"/>
  <c r="S96" i="1" s="1"/>
  <c r="BA19" i="1"/>
  <c r="BC19" i="1"/>
  <c r="S82" i="1" s="1"/>
  <c r="BC22" i="1"/>
  <c r="S85" i="1" s="1"/>
  <c r="BA22" i="1"/>
  <c r="CI21" i="1"/>
  <c r="S128" i="1" s="1"/>
  <c r="CG21" i="1"/>
  <c r="CO17" i="1"/>
  <c r="CQ17" i="1"/>
  <c r="S135" i="1" s="1"/>
  <c r="AE16" i="1"/>
  <c r="S46" i="1" s="1"/>
  <c r="AC16" i="1"/>
  <c r="BC16" i="1"/>
  <c r="S79" i="1" s="1"/>
  <c r="BA16" i="1"/>
  <c r="BK16" i="1"/>
  <c r="S90" i="1" s="1"/>
  <c r="BI16" i="1"/>
  <c r="AK21" i="1"/>
  <c r="AM21" i="1"/>
  <c r="S62" i="1" s="1"/>
</calcChain>
</file>

<file path=xl/sharedStrings.xml><?xml version="1.0" encoding="utf-8"?>
<sst xmlns="http://schemas.openxmlformats.org/spreadsheetml/2006/main" count="268" uniqueCount="55">
  <si>
    <t>***PRIVELEDGED AND CONFIDENTIAL***</t>
  </si>
  <si>
    <t>Mechanical Properties</t>
  </si>
  <si>
    <t>Temperature</t>
  </si>
  <si>
    <t>F</t>
  </si>
  <si>
    <t>Material:</t>
  </si>
  <si>
    <t>SA-105</t>
  </si>
  <si>
    <t>K03504</t>
  </si>
  <si>
    <t>Joint effeciency:</t>
  </si>
  <si>
    <t>Yield Values from Line 5 from 2004 ASME B&amp;PV code, II-D, Table Y-1, pp 620-623</t>
  </si>
  <si>
    <t>Notes:</t>
  </si>
  <si>
    <t>Carbon Steel</t>
  </si>
  <si>
    <t>Ultimate Values from Line 33 from 2017 ASME B&amp;PV code, II-D, Table U, pp 518-519</t>
  </si>
  <si>
    <t>Modulus</t>
  </si>
  <si>
    <t>psi</t>
  </si>
  <si>
    <t>Poissons ratio</t>
  </si>
  <si>
    <t>Expansion values from Group 1, 2017 ASME B&amp;PV code, II-D, Table TE-1, pg 803</t>
  </si>
  <si>
    <t>Yield</t>
  </si>
  <si>
    <t xml:space="preserve">density:  </t>
  </si>
  <si>
    <t>lb/in^3</t>
  </si>
  <si>
    <t>lbf sec2/in4</t>
  </si>
  <si>
    <t>K and Specific Heat values from Group A, 2017 ASME B&amp;PV code, II-D, Table TCD, pg 821</t>
  </si>
  <si>
    <t>Ultimate</t>
  </si>
  <si>
    <t>lb/ft^3</t>
  </si>
  <si>
    <t>Modulus from 2017 ASME B&amp;PV code, II-D, Table TM-1, pp835, Carbon steels with C &gt; .3%</t>
  </si>
  <si>
    <t>Ratio</t>
  </si>
  <si>
    <t>.35 C, .6-1.05 Mn, .035 Ph, .94 S, .1-.35 Si, .4 Cu, .4 Ni, .3 Cr, .12 Mo, .08 Va</t>
  </si>
  <si>
    <t>nro</t>
  </si>
  <si>
    <t>Hro</t>
  </si>
  <si>
    <t>instant</t>
  </si>
  <si>
    <t>mean</t>
  </si>
  <si>
    <t>Specific</t>
  </si>
  <si>
    <t>Elasticity</t>
  </si>
  <si>
    <t>Plastic</t>
  </si>
  <si>
    <t>ABAQUS</t>
  </si>
  <si>
    <t>Temp</t>
  </si>
  <si>
    <t>k</t>
  </si>
  <si>
    <t>TD</t>
  </si>
  <si>
    <t>alpha A</t>
  </si>
  <si>
    <t>alpha B</t>
  </si>
  <si>
    <t>Heat</t>
  </si>
  <si>
    <t>stress</t>
  </si>
  <si>
    <t>Strain</t>
  </si>
  <si>
    <t>Stress</t>
  </si>
  <si>
    <t>Stress (psi)</t>
  </si>
  <si>
    <t>(BTU/hr-ft-F):</t>
  </si>
  <si>
    <t>(in.-lb/sec-in.-F)</t>
  </si>
  <si>
    <t>(BTU/hr-in-F):</t>
  </si>
  <si>
    <t>k/Density *c</t>
  </si>
  <si>
    <t>E-6 in/in/F</t>
  </si>
  <si>
    <t>in/in/F</t>
  </si>
  <si>
    <t>Btu/lb F</t>
  </si>
  <si>
    <t>(ksi)</t>
  </si>
  <si>
    <t>(1000 ksi)</t>
  </si>
  <si>
    <t>s</t>
  </si>
  <si>
    <t>Linear Elastic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</si>
</sst>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0.000000"/>
    <numFmt numFmtId="165" formatCode="0.00000"/>
    <numFmt numFmtId="166" formatCode="0.0000"/>
    <numFmt numFmtId="167" formatCode="0.000"/>
    <numFmt numFmtId="168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0"/>
      <name val="Arial"/>
      <family val="2"/>
    </font>
    <font>
      <b/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43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0" fillId="0" borderId="0" xfId="0" applyFill="1" applyAlignment="1">
      <alignment horizontal="center"/>
    </xf>
    <xf numFmtId="11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164" fontId="0" fillId="0" borderId="0" xfId="0" applyNumberFormat="1"/>
    <xf numFmtId="0" fontId="3" fillId="0" borderId="0" xfId="0" applyFont="1" applyAlignment="1">
      <alignment horizontal="center"/>
    </xf>
    <xf numFmtId="0" fontId="4" fillId="0" borderId="0" xfId="1"/>
    <xf numFmtId="0" fontId="0" fillId="0" borderId="0" xfId="0" quotePrefix="1" applyAlignment="1">
      <alignment horizontal="left"/>
    </xf>
    <xf numFmtId="0" fontId="1" fillId="0" borderId="0" xfId="0" applyFont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3" xfId="0" applyBorder="1"/>
    <xf numFmtId="0" fontId="0" fillId="0" borderId="4" xfId="0" applyBorder="1"/>
    <xf numFmtId="1" fontId="0" fillId="0" borderId="0" xfId="0" applyNumberFormat="1" applyAlignment="1">
      <alignment horizontal="center"/>
    </xf>
    <xf numFmtId="0" fontId="0" fillId="0" borderId="0" xfId="0" applyAlignment="1"/>
    <xf numFmtId="164" fontId="0" fillId="0" borderId="4" xfId="0" applyNumberFormat="1" applyBorder="1"/>
    <xf numFmtId="1" fontId="0" fillId="0" borderId="3" xfId="0" applyNumberFormat="1" applyBorder="1"/>
    <xf numFmtId="2" fontId="0" fillId="0" borderId="0" xfId="0" applyNumberFormat="1"/>
    <xf numFmtId="11" fontId="0" fillId="0" borderId="0" xfId="0" applyNumberFormat="1"/>
    <xf numFmtId="166" fontId="0" fillId="0" borderId="0" xfId="0" applyNumberFormat="1" applyFill="1"/>
    <xf numFmtId="0" fontId="0" fillId="0" borderId="0" xfId="0" applyFill="1"/>
    <xf numFmtId="0" fontId="3" fillId="0" borderId="0" xfId="0" applyFont="1" applyAlignment="1">
      <alignment horizontal="left"/>
    </xf>
    <xf numFmtId="165" fontId="5" fillId="0" borderId="0" xfId="0" applyNumberFormat="1" applyFont="1" applyAlignment="1">
      <alignment horizontal="center"/>
    </xf>
    <xf numFmtId="167" fontId="0" fillId="0" borderId="0" xfId="0" applyNumberFormat="1" applyFill="1"/>
    <xf numFmtId="0" fontId="3" fillId="0" borderId="0" xfId="0" applyFont="1"/>
    <xf numFmtId="168" fontId="0" fillId="0" borderId="0" xfId="0" applyNumberFormat="1"/>
    <xf numFmtId="1" fontId="0" fillId="0" borderId="0" xfId="0" applyNumberFormat="1"/>
    <xf numFmtId="11" fontId="0" fillId="0" borderId="0" xfId="0" applyNumberFormat="1" applyFill="1"/>
    <xf numFmtId="2" fontId="0" fillId="0" borderId="0" xfId="0" applyNumberFormat="1" applyFill="1"/>
    <xf numFmtId="168" fontId="0" fillId="0" borderId="0" xfId="0" applyNumberFormat="1" applyAlignment="1">
      <alignment horizontal="center"/>
    </xf>
    <xf numFmtId="1" fontId="0" fillId="0" borderId="0" xfId="0" applyNumberFormat="1" applyFont="1"/>
    <xf numFmtId="164" fontId="0" fillId="0" borderId="0" xfId="0" applyNumberFormat="1" applyFont="1"/>
    <xf numFmtId="1" fontId="0" fillId="0" borderId="0" xfId="0" applyNumberFormat="1" applyFont="1" applyAlignment="1">
      <alignment horizontal="right"/>
    </xf>
    <xf numFmtId="164" fontId="0" fillId="0" borderId="0" xfId="0" applyNumberFormat="1" applyFont="1" applyAlignment="1">
      <alignment horizontal="right"/>
    </xf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176"/>
  <sheetViews>
    <sheetView tabSelected="1" workbookViewId="0">
      <selection activeCell="A31" sqref="A31"/>
    </sheetView>
  </sheetViews>
  <sheetFormatPr defaultRowHeight="15" x14ac:dyDescent="0.25"/>
  <cols>
    <col min="3" max="3" width="15.7109375" customWidth="1"/>
    <col min="4" max="4" width="16.42578125" customWidth="1"/>
    <col min="5" max="5" width="15.85546875" customWidth="1"/>
    <col min="6" max="6" width="14.140625" customWidth="1"/>
    <col min="8" max="8" width="11" bestFit="1" customWidth="1"/>
    <col min="11" max="11" width="8.85546875" customWidth="1"/>
    <col min="16" max="16" width="12" bestFit="1" customWidth="1"/>
    <col min="18" max="18" width="13" style="3" customWidth="1"/>
    <col min="19" max="30" width="9.140625" style="3"/>
  </cols>
  <sheetData>
    <row r="1" spans="1:96" x14ac:dyDescent="0.25">
      <c r="R1"/>
      <c r="S1"/>
      <c r="T1"/>
      <c r="U1"/>
      <c r="V1"/>
      <c r="W1"/>
      <c r="X1"/>
      <c r="Y1"/>
      <c r="Z1"/>
      <c r="AA1"/>
      <c r="AB1"/>
      <c r="AC1"/>
      <c r="AD1"/>
    </row>
    <row r="2" spans="1:96" x14ac:dyDescent="0.25">
      <c r="A2" t="s">
        <v>0</v>
      </c>
      <c r="R2" s="1"/>
      <c r="S2" s="2" t="str">
        <f>B4</f>
        <v>SA-105</v>
      </c>
      <c r="T2" s="1"/>
      <c r="U2" s="1"/>
      <c r="V2" s="1"/>
      <c r="W2" s="1"/>
      <c r="X2"/>
      <c r="Y2"/>
      <c r="Z2"/>
      <c r="AA2"/>
      <c r="AB2"/>
      <c r="AC2"/>
      <c r="AD2"/>
    </row>
    <row r="3" spans="1:96" x14ac:dyDescent="0.25">
      <c r="B3" s="3"/>
      <c r="C3" s="3"/>
      <c r="M3" t="s">
        <v>1</v>
      </c>
      <c r="R3" s="3" t="s">
        <v>2</v>
      </c>
      <c r="S3" s="4">
        <v>70</v>
      </c>
      <c r="T3" s="1" t="s">
        <v>3</v>
      </c>
      <c r="U3" s="1"/>
      <c r="V3" s="5"/>
      <c r="W3" s="1"/>
      <c r="X3"/>
      <c r="Y3"/>
      <c r="Z3" s="3" t="s">
        <v>2</v>
      </c>
      <c r="AA3" s="4">
        <v>200</v>
      </c>
      <c r="AB3" s="1" t="s">
        <v>3</v>
      </c>
      <c r="AC3" s="1"/>
      <c r="AD3" s="5"/>
      <c r="AE3" s="1"/>
      <c r="AH3" s="3" t="s">
        <v>2</v>
      </c>
      <c r="AI3" s="4">
        <v>300</v>
      </c>
      <c r="AJ3" s="1" t="s">
        <v>3</v>
      </c>
      <c r="AK3" s="1"/>
      <c r="AL3" s="5"/>
      <c r="AM3" s="1"/>
      <c r="AP3" s="3" t="s">
        <v>2</v>
      </c>
      <c r="AQ3" s="4">
        <v>400</v>
      </c>
      <c r="AR3" s="1" t="s">
        <v>3</v>
      </c>
      <c r="AS3" s="1"/>
      <c r="AT3" s="5"/>
      <c r="AU3" s="1"/>
      <c r="AX3" s="3" t="s">
        <v>2</v>
      </c>
      <c r="AY3" s="4">
        <v>500</v>
      </c>
      <c r="AZ3" s="1" t="s">
        <v>3</v>
      </c>
      <c r="BA3" s="1"/>
      <c r="BB3" s="5"/>
      <c r="BC3" s="1"/>
      <c r="BF3" s="3" t="s">
        <v>2</v>
      </c>
      <c r="BG3" s="4">
        <v>600</v>
      </c>
      <c r="BH3" s="1" t="s">
        <v>3</v>
      </c>
      <c r="BI3" s="1"/>
      <c r="BJ3" s="5"/>
      <c r="BK3" s="1"/>
      <c r="BN3" s="3" t="s">
        <v>2</v>
      </c>
      <c r="BO3" s="4">
        <v>700</v>
      </c>
      <c r="BP3" s="1" t="s">
        <v>3</v>
      </c>
      <c r="BQ3" s="1"/>
      <c r="BR3" s="5"/>
      <c r="BS3" s="1"/>
      <c r="BV3" s="3" t="s">
        <v>2</v>
      </c>
      <c r="BW3" s="4">
        <v>800</v>
      </c>
      <c r="BX3" s="1" t="s">
        <v>3</v>
      </c>
      <c r="BY3" s="1"/>
      <c r="BZ3" s="5"/>
      <c r="CA3" s="1"/>
      <c r="CD3" s="3" t="s">
        <v>2</v>
      </c>
      <c r="CE3" s="4">
        <v>900</v>
      </c>
      <c r="CF3" s="1" t="s">
        <v>3</v>
      </c>
      <c r="CG3" s="1"/>
      <c r="CH3" s="5"/>
      <c r="CI3" s="1"/>
      <c r="CL3" s="3" t="s">
        <v>2</v>
      </c>
      <c r="CM3" s="4">
        <v>1000</v>
      </c>
      <c r="CN3" s="1" t="s">
        <v>3</v>
      </c>
      <c r="CO3" s="1"/>
      <c r="CP3" s="5"/>
      <c r="CQ3" s="1"/>
    </row>
    <row r="4" spans="1:96" x14ac:dyDescent="0.25">
      <c r="A4" s="3" t="s">
        <v>4</v>
      </c>
      <c r="B4" t="s">
        <v>5</v>
      </c>
      <c r="C4" s="1" t="s">
        <v>6</v>
      </c>
      <c r="F4" s="6" t="s">
        <v>7</v>
      </c>
      <c r="G4">
        <v>1</v>
      </c>
      <c r="I4" t="s">
        <v>8</v>
      </c>
      <c r="R4"/>
      <c r="S4"/>
      <c r="T4"/>
      <c r="U4" s="1"/>
      <c r="V4" s="5"/>
      <c r="W4" s="1"/>
      <c r="X4"/>
      <c r="Y4"/>
      <c r="Z4"/>
      <c r="AA4"/>
      <c r="AB4"/>
      <c r="AC4" s="1"/>
      <c r="AD4" s="5"/>
      <c r="AE4" s="1"/>
      <c r="AK4" s="1"/>
      <c r="AL4" s="5"/>
      <c r="AM4" s="1"/>
      <c r="AS4" s="1"/>
      <c r="AT4" s="5"/>
      <c r="AU4" s="1"/>
      <c r="BA4" s="1"/>
      <c r="BB4" s="5"/>
      <c r="BC4" s="1"/>
      <c r="BI4" s="1"/>
      <c r="BJ4" s="5"/>
      <c r="BK4" s="1"/>
      <c r="BQ4" s="1"/>
      <c r="BR4" s="5"/>
      <c r="BS4" s="1"/>
      <c r="BY4" s="1"/>
      <c r="BZ4" s="5"/>
      <c r="CA4" s="1"/>
      <c r="CG4" s="1"/>
      <c r="CH4" s="5"/>
      <c r="CI4" s="1"/>
      <c r="CO4" s="1"/>
      <c r="CP4" s="5"/>
      <c r="CQ4" s="1"/>
    </row>
    <row r="5" spans="1:96" x14ac:dyDescent="0.25">
      <c r="A5" s="3" t="s">
        <v>9</v>
      </c>
      <c r="C5" t="s">
        <v>10</v>
      </c>
      <c r="I5" t="s">
        <v>11</v>
      </c>
      <c r="R5" s="3" t="s">
        <v>12</v>
      </c>
      <c r="S5" s="1">
        <f>VLOOKUP(S3,$B$17:$O$38,14)</f>
        <v>29200000</v>
      </c>
      <c r="T5" s="7" t="s">
        <v>13</v>
      </c>
      <c r="U5" s="1"/>
      <c r="V5" s="5"/>
      <c r="W5" s="1"/>
      <c r="X5"/>
      <c r="Y5"/>
      <c r="Z5" s="3" t="s">
        <v>12</v>
      </c>
      <c r="AA5" s="1">
        <f>VLOOKUP(AA3,$B$17:$O$38,14)</f>
        <v>28600000</v>
      </c>
      <c r="AB5" s="7" t="s">
        <v>13</v>
      </c>
      <c r="AC5" s="1"/>
      <c r="AD5" s="5"/>
      <c r="AE5" s="1"/>
      <c r="AH5" s="3" t="s">
        <v>12</v>
      </c>
      <c r="AI5" s="1">
        <f>VLOOKUP(AI3,$B$17:$O$38,14)</f>
        <v>28100000</v>
      </c>
      <c r="AJ5" s="7" t="s">
        <v>13</v>
      </c>
      <c r="AK5" s="1"/>
      <c r="AL5" s="5"/>
      <c r="AM5" s="1"/>
      <c r="AP5" s="3" t="s">
        <v>12</v>
      </c>
      <c r="AQ5" s="1">
        <f>VLOOKUP(AQ3,$B$17:$O$38,14)</f>
        <v>27700000</v>
      </c>
      <c r="AR5" s="7" t="s">
        <v>13</v>
      </c>
      <c r="AS5" s="1"/>
      <c r="AT5" s="5"/>
      <c r="AU5" s="1"/>
      <c r="AX5" s="3" t="s">
        <v>12</v>
      </c>
      <c r="AY5" s="1">
        <f>VLOOKUP(AY3,$B$17:$O$38,14)</f>
        <v>27100000</v>
      </c>
      <c r="AZ5" s="7" t="s">
        <v>13</v>
      </c>
      <c r="BA5" s="1"/>
      <c r="BB5" s="5"/>
      <c r="BC5" s="1"/>
      <c r="BF5" s="3" t="s">
        <v>12</v>
      </c>
      <c r="BG5" s="1">
        <f>VLOOKUP(BG3,$B$17:$O$38,14)</f>
        <v>26400000</v>
      </c>
      <c r="BH5" s="7" t="s">
        <v>13</v>
      </c>
      <c r="BI5" s="1"/>
      <c r="BJ5" s="5"/>
      <c r="BK5" s="1"/>
      <c r="BN5" s="3" t="s">
        <v>12</v>
      </c>
      <c r="BO5" s="1">
        <f>VLOOKUP(BO3,$B$17:$O$38,14)</f>
        <v>25300000</v>
      </c>
      <c r="BP5" s="7" t="s">
        <v>13</v>
      </c>
      <c r="BQ5" s="1"/>
      <c r="BR5" s="5"/>
      <c r="BS5" s="1"/>
      <c r="BV5" s="3" t="s">
        <v>12</v>
      </c>
      <c r="BW5" s="1">
        <f>VLOOKUP(BW3,$B$17:$O$38,14)</f>
        <v>24000000</v>
      </c>
      <c r="BX5" s="7" t="s">
        <v>13</v>
      </c>
      <c r="BY5" s="1"/>
      <c r="BZ5" s="5"/>
      <c r="CA5" s="1"/>
      <c r="CD5" s="3" t="s">
        <v>12</v>
      </c>
      <c r="CE5" s="1">
        <f>VLOOKUP(CE3,$B$17:$O$38,14)</f>
        <v>22300000</v>
      </c>
      <c r="CF5" s="7" t="s">
        <v>13</v>
      </c>
      <c r="CG5" s="1"/>
      <c r="CH5" s="5"/>
      <c r="CI5" s="1"/>
      <c r="CL5" s="3" t="s">
        <v>12</v>
      </c>
      <c r="CM5" s="1">
        <f>VLOOKUP(CM3,$B$17:$O$38,14)</f>
        <v>20200000</v>
      </c>
      <c r="CN5" s="7" t="s">
        <v>13</v>
      </c>
      <c r="CO5" s="1"/>
      <c r="CP5" s="5"/>
      <c r="CQ5" s="1"/>
    </row>
    <row r="6" spans="1:96" x14ac:dyDescent="0.25">
      <c r="A6" s="6"/>
      <c r="B6" s="6" t="s">
        <v>14</v>
      </c>
      <c r="C6">
        <v>0.3</v>
      </c>
      <c r="I6" t="s">
        <v>15</v>
      </c>
      <c r="M6" s="6"/>
      <c r="R6" s="3" t="s">
        <v>16</v>
      </c>
      <c r="S6" s="1">
        <f>$G$4*VLOOKUP(S3,$B$17:$O$38,11)*1000</f>
        <v>36000</v>
      </c>
      <c r="T6" s="7" t="s">
        <v>13</v>
      </c>
      <c r="U6" s="8"/>
      <c r="V6" s="8"/>
      <c r="W6" s="1"/>
      <c r="X6"/>
      <c r="Y6"/>
      <c r="Z6" s="3" t="s">
        <v>16</v>
      </c>
      <c r="AA6" s="1">
        <f>$G$4*VLOOKUP(AA3,$B$17:$O$38,11)*1000</f>
        <v>33000</v>
      </c>
      <c r="AB6" s="7" t="s">
        <v>13</v>
      </c>
      <c r="AC6" s="8"/>
      <c r="AD6" s="8"/>
      <c r="AE6" s="1"/>
      <c r="AH6" s="3" t="s">
        <v>16</v>
      </c>
      <c r="AI6" s="1">
        <f>$G$4*VLOOKUP(AI3,$B$17:$O$38,11)*1000</f>
        <v>31800</v>
      </c>
      <c r="AJ6" s="7" t="s">
        <v>13</v>
      </c>
      <c r="AK6" s="8"/>
      <c r="AL6" s="8"/>
      <c r="AM6" s="1"/>
      <c r="AP6" s="3" t="s">
        <v>16</v>
      </c>
      <c r="AQ6" s="1">
        <f>$G$4*VLOOKUP(AQ3,$B$17:$O$38,11)*1000</f>
        <v>30800</v>
      </c>
      <c r="AR6" s="7" t="s">
        <v>13</v>
      </c>
      <c r="AS6" s="8"/>
      <c r="AT6" s="8"/>
      <c r="AU6" s="1"/>
      <c r="AX6" s="3" t="s">
        <v>16</v>
      </c>
      <c r="AY6" s="1">
        <f>$G$4*VLOOKUP(AY3,$B$17:$O$38,11)*1000</f>
        <v>29300</v>
      </c>
      <c r="AZ6" s="7" t="s">
        <v>13</v>
      </c>
      <c r="BA6" s="8"/>
      <c r="BB6" s="8"/>
      <c r="BC6" s="1"/>
      <c r="BF6" s="3" t="s">
        <v>16</v>
      </c>
      <c r="BG6" s="1">
        <f>$G$4*VLOOKUP(BG3,$B$17:$O$38,11)*1000</f>
        <v>27600</v>
      </c>
      <c r="BH6" s="7" t="s">
        <v>13</v>
      </c>
      <c r="BI6" s="8"/>
      <c r="BJ6" s="8"/>
      <c r="BK6" s="1"/>
      <c r="BN6" s="3" t="s">
        <v>16</v>
      </c>
      <c r="BO6" s="1">
        <f>$G$4*VLOOKUP(BO3,$B$17:$O$38,11)*1000</f>
        <v>25800</v>
      </c>
      <c r="BP6" s="7" t="s">
        <v>13</v>
      </c>
      <c r="BQ6" s="8"/>
      <c r="BR6" s="8"/>
      <c r="BS6" s="1"/>
      <c r="BV6" s="3" t="s">
        <v>16</v>
      </c>
      <c r="BW6" s="1">
        <f>$G$4*VLOOKUP(BW3,$B$17:$O$38,11)*1000</f>
        <v>24100</v>
      </c>
      <c r="BX6" s="7" t="s">
        <v>13</v>
      </c>
      <c r="BY6" s="8"/>
      <c r="BZ6" s="8"/>
      <c r="CA6" s="1"/>
      <c r="CD6" s="3" t="s">
        <v>16</v>
      </c>
      <c r="CE6" s="1">
        <f>$G$4*VLOOKUP(CE3,$B$17:$O$38,11)*1000</f>
        <v>22800</v>
      </c>
      <c r="CF6" s="7" t="s">
        <v>13</v>
      </c>
      <c r="CG6" s="8"/>
      <c r="CH6" s="8"/>
      <c r="CI6" s="1"/>
      <c r="CL6" s="3" t="s">
        <v>16</v>
      </c>
      <c r="CM6" s="1">
        <f>$G$4*VLOOKUP(CM3,$B$17:$O$38,11)*1000</f>
        <v>21400</v>
      </c>
      <c r="CN6" s="7" t="s">
        <v>13</v>
      </c>
      <c r="CO6" s="8"/>
      <c r="CP6" s="8"/>
      <c r="CQ6" s="1"/>
    </row>
    <row r="7" spans="1:96" x14ac:dyDescent="0.25">
      <c r="A7" s="6"/>
      <c r="B7" t="s">
        <v>17</v>
      </c>
      <c r="C7">
        <v>0.28399999999999997</v>
      </c>
      <c r="D7" t="s">
        <v>18</v>
      </c>
      <c r="E7" s="9">
        <f>C7/386.4</f>
        <v>7.3498964803312631E-4</v>
      </c>
      <c r="F7" t="s">
        <v>19</v>
      </c>
      <c r="I7" t="s">
        <v>20</v>
      </c>
      <c r="R7" s="3" t="s">
        <v>21</v>
      </c>
      <c r="S7" s="1">
        <f>$G$4*VLOOKUP(S3,$B$17:$O$38,12)*1000</f>
        <v>70000</v>
      </c>
      <c r="T7" s="7" t="s">
        <v>13</v>
      </c>
      <c r="U7" s="10"/>
      <c r="V7" s="10"/>
      <c r="W7" s="1"/>
      <c r="X7"/>
      <c r="Y7"/>
      <c r="Z7" s="3" t="s">
        <v>21</v>
      </c>
      <c r="AA7" s="1">
        <f>$G$4*VLOOKUP(AA3,$B$17:$O$38,12)*1000</f>
        <v>70000</v>
      </c>
      <c r="AB7" s="7" t="s">
        <v>13</v>
      </c>
      <c r="AC7" s="10"/>
      <c r="AD7" s="10"/>
      <c r="AE7" s="1"/>
      <c r="AH7" s="3" t="s">
        <v>21</v>
      </c>
      <c r="AI7" s="1">
        <f>$G$4*VLOOKUP(AI3,$B$17:$O$38,12)*1000</f>
        <v>70000</v>
      </c>
      <c r="AJ7" s="7" t="s">
        <v>13</v>
      </c>
      <c r="AK7" s="10"/>
      <c r="AL7" s="10"/>
      <c r="AM7" s="1"/>
      <c r="AP7" s="3" t="s">
        <v>21</v>
      </c>
      <c r="AQ7" s="1">
        <f>$G$4*VLOOKUP(AQ3,$B$17:$O$38,12)*1000</f>
        <v>70000</v>
      </c>
      <c r="AR7" s="7" t="s">
        <v>13</v>
      </c>
      <c r="AS7" s="10"/>
      <c r="AT7" s="10"/>
      <c r="AU7" s="1"/>
      <c r="AX7" s="3" t="s">
        <v>21</v>
      </c>
      <c r="AY7" s="1">
        <f>$G$4*VLOOKUP(AY3,$B$17:$O$38,12)*1000</f>
        <v>70000</v>
      </c>
      <c r="AZ7" s="7" t="s">
        <v>13</v>
      </c>
      <c r="BA7" s="10"/>
      <c r="BB7" s="10"/>
      <c r="BC7" s="1"/>
      <c r="BF7" s="3" t="s">
        <v>21</v>
      </c>
      <c r="BG7" s="1">
        <f>$G$4*VLOOKUP(BG3,$B$17:$O$38,12)*1000</f>
        <v>70000</v>
      </c>
      <c r="BH7" s="7" t="s">
        <v>13</v>
      </c>
      <c r="BI7" s="10"/>
      <c r="BJ7" s="10"/>
      <c r="BK7" s="1"/>
      <c r="BN7" s="3" t="s">
        <v>21</v>
      </c>
      <c r="BO7" s="1">
        <f>$G$4*VLOOKUP(BO3,$B$17:$O$38,12)*1000</f>
        <v>70000</v>
      </c>
      <c r="BP7" s="7" t="s">
        <v>13</v>
      </c>
      <c r="BQ7" s="10"/>
      <c r="BR7" s="10"/>
      <c r="BS7" s="1"/>
      <c r="BV7" s="3" t="s">
        <v>21</v>
      </c>
      <c r="BW7" s="1">
        <f>$G$4*VLOOKUP(BW3,$B$17:$O$38,12)*1000</f>
        <v>64300</v>
      </c>
      <c r="BX7" s="7" t="s">
        <v>13</v>
      </c>
      <c r="BY7" s="10"/>
      <c r="BZ7" s="10"/>
      <c r="CA7" s="1"/>
      <c r="CD7" s="3" t="s">
        <v>21</v>
      </c>
      <c r="CE7" s="1">
        <f>$G$4*VLOOKUP(CE3,$B$17:$O$38,12)*1000</f>
        <v>52300</v>
      </c>
      <c r="CF7" s="7" t="s">
        <v>13</v>
      </c>
      <c r="CG7" s="10"/>
      <c r="CH7" s="10"/>
      <c r="CI7" s="1"/>
      <c r="CL7" s="3" t="s">
        <v>21</v>
      </c>
      <c r="CM7" s="1">
        <f>$G$4*VLOOKUP(CM3,$B$17:$O$38,12)*1000</f>
        <v>40400</v>
      </c>
      <c r="CN7" s="7" t="s">
        <v>13</v>
      </c>
      <c r="CO7" s="10"/>
      <c r="CP7" s="10"/>
      <c r="CQ7" s="1"/>
    </row>
    <row r="8" spans="1:96" x14ac:dyDescent="0.25">
      <c r="A8" s="6"/>
      <c r="B8" s="6"/>
      <c r="C8">
        <f>C7*144*12</f>
        <v>490.75199999999995</v>
      </c>
      <c r="D8" t="s">
        <v>22</v>
      </c>
      <c r="E8" s="11"/>
      <c r="I8" s="7" t="s">
        <v>23</v>
      </c>
      <c r="R8" s="3" t="s">
        <v>24</v>
      </c>
      <c r="S8" s="1">
        <f>S6/S7</f>
        <v>0.51428571428571423</v>
      </c>
      <c r="T8" s="1"/>
      <c r="U8"/>
      <c r="V8"/>
      <c r="W8" s="1"/>
      <c r="X8"/>
      <c r="Y8"/>
      <c r="Z8" s="3" t="s">
        <v>24</v>
      </c>
      <c r="AA8" s="1">
        <f>AA6/AA7</f>
        <v>0.47142857142857142</v>
      </c>
      <c r="AB8" s="1"/>
      <c r="AC8"/>
      <c r="AD8"/>
      <c r="AE8" s="1"/>
      <c r="AH8" s="3" t="s">
        <v>24</v>
      </c>
      <c r="AI8" s="1">
        <f>AI6/AI7</f>
        <v>0.45428571428571429</v>
      </c>
      <c r="AJ8" s="1"/>
      <c r="AM8" s="1"/>
      <c r="AP8" s="3" t="s">
        <v>24</v>
      </c>
      <c r="AQ8" s="1">
        <f>AQ6/AQ7</f>
        <v>0.44</v>
      </c>
      <c r="AR8" s="1"/>
      <c r="AU8" s="1"/>
      <c r="AX8" s="3" t="s">
        <v>24</v>
      </c>
      <c r="AY8" s="1">
        <f>AY6/AY7</f>
        <v>0.41857142857142859</v>
      </c>
      <c r="AZ8" s="1"/>
      <c r="BC8" s="1"/>
      <c r="BF8" s="3" t="s">
        <v>24</v>
      </c>
      <c r="BG8" s="1">
        <f>BG6/BG7</f>
        <v>0.39428571428571429</v>
      </c>
      <c r="BH8" s="1"/>
      <c r="BK8" s="1"/>
      <c r="BN8" s="3" t="s">
        <v>24</v>
      </c>
      <c r="BO8" s="1">
        <f>BO6/BO7</f>
        <v>0.36857142857142855</v>
      </c>
      <c r="BP8" s="1"/>
      <c r="BS8" s="1"/>
      <c r="BV8" s="3" t="s">
        <v>24</v>
      </c>
      <c r="BW8" s="1">
        <f>BW6/BW7</f>
        <v>0.37480559875583203</v>
      </c>
      <c r="BX8" s="1"/>
      <c r="CA8" s="1"/>
      <c r="CD8" s="3" t="s">
        <v>24</v>
      </c>
      <c r="CE8" s="1">
        <f>CE6/CE7</f>
        <v>0.43594646271510518</v>
      </c>
      <c r="CF8" s="1"/>
      <c r="CI8" s="1"/>
      <c r="CL8" s="3" t="s">
        <v>24</v>
      </c>
      <c r="CM8" s="1">
        <f>CM6/CM7</f>
        <v>0.52970297029702973</v>
      </c>
      <c r="CN8" s="1"/>
      <c r="CQ8" s="1"/>
    </row>
    <row r="9" spans="1:96" x14ac:dyDescent="0.25">
      <c r="A9" s="6"/>
      <c r="B9" s="12" t="s">
        <v>25</v>
      </c>
      <c r="C9" s="11"/>
      <c r="E9" s="11"/>
      <c r="R9" s="3" t="s">
        <v>26</v>
      </c>
      <c r="S9" s="1">
        <f>(1+1.3495*S8-5.3117*S8^2+2.9643*S8^3)/(1.1249+11.0097*S8-11.7464*S8^2)</f>
        <v>0.18812746615082931</v>
      </c>
      <c r="T9" s="1"/>
      <c r="U9"/>
      <c r="V9"/>
      <c r="W9" s="1"/>
      <c r="X9"/>
      <c r="Y9"/>
      <c r="Z9" s="3" t="s">
        <v>26</v>
      </c>
      <c r="AA9" s="1">
        <f>(1+1.3495*AA8-5.3117*AA8^2+2.9643*AA8^3)/(1.1249+11.0097*AA8-11.7464*AA8^2)</f>
        <v>0.2068428533145166</v>
      </c>
      <c r="AB9" s="1"/>
      <c r="AC9"/>
      <c r="AD9"/>
      <c r="AE9" s="1"/>
      <c r="AH9" s="3" t="s">
        <v>26</v>
      </c>
      <c r="AI9" s="1">
        <f>(1+1.3495*AI8-5.3117*AI8^2+2.9643*AI8^3)/(1.1249+11.0097*AI8-11.7464*AI8^2)</f>
        <v>0.21466963194451941</v>
      </c>
      <c r="AJ9" s="1"/>
      <c r="AM9" s="1"/>
      <c r="AP9" s="3" t="s">
        <v>26</v>
      </c>
      <c r="AQ9" s="1">
        <f>(1+1.3495*AQ8-5.3117*AQ8^2+2.9643*AQ8^3)/(1.1249+11.0097*AQ8-11.7464*AQ8^2)</f>
        <v>0.22136168648033722</v>
      </c>
      <c r="AR9" s="1"/>
      <c r="AU9" s="1"/>
      <c r="AX9" s="3" t="s">
        <v>26</v>
      </c>
      <c r="AY9" s="1">
        <f>(1+1.3495*AY8-5.3117*AY8^2+2.9643*AY8^3)/(1.1249+11.0097*AY8-11.7464*AY8^2)</f>
        <v>0.23171934439596048</v>
      </c>
      <c r="AZ9" s="1"/>
      <c r="BC9" s="1"/>
      <c r="BF9" s="3" t="s">
        <v>26</v>
      </c>
      <c r="BG9" s="1">
        <f>(1+1.3495*BG8-5.3117*BG8^2+2.9643*BG8^3)/(1.1249+11.0097*BG8-11.7464*BG8^2)</f>
        <v>0.24397924417785469</v>
      </c>
      <c r="BH9" s="1"/>
      <c r="BK9" s="1"/>
      <c r="BN9" s="3" t="s">
        <v>26</v>
      </c>
      <c r="BO9" s="1">
        <f>(1+1.3495*BO8-5.3117*BO8^2+2.9643*BO8^3)/(1.1249+11.0097*BO8-11.7464*BO8^2)</f>
        <v>0.25765803025781869</v>
      </c>
      <c r="BP9" s="1"/>
      <c r="BS9" s="1"/>
      <c r="BV9" s="3" t="s">
        <v>26</v>
      </c>
      <c r="BW9" s="1">
        <f>(1+1.3495*BW8-5.3117*BW8^2+2.9643*BW8^3)/(1.1249+11.0097*BW8-11.7464*BW8^2)</f>
        <v>0.25426964221831122</v>
      </c>
      <c r="BX9" s="1"/>
      <c r="CA9" s="1"/>
      <c r="CD9" s="3" t="s">
        <v>26</v>
      </c>
      <c r="CE9" s="1">
        <f>(1+1.3495*CE8-5.3117*CE8^2+2.9643*CE8^3)/(1.1249+11.0097*CE8-11.7464*CE8^2)</f>
        <v>0.22329055335117898</v>
      </c>
      <c r="CF9" s="1"/>
      <c r="CI9" s="1"/>
      <c r="CL9" s="3" t="s">
        <v>26</v>
      </c>
      <c r="CM9" s="1">
        <f>(1+1.3495*CM8-5.3117*CM8^2+2.9643*CM8^3)/(1.1249+11.0097*CM8-11.7464*CM8^2)</f>
        <v>0.18165568169211405</v>
      </c>
      <c r="CN9" s="1"/>
      <c r="CQ9" s="1"/>
    </row>
    <row r="10" spans="1:96" x14ac:dyDescent="0.25">
      <c r="A10" s="6"/>
      <c r="B10" s="7"/>
      <c r="C10" s="11"/>
      <c r="D10" s="11"/>
      <c r="E10" s="11"/>
      <c r="M10" s="6"/>
      <c r="R10" s="3" t="s">
        <v>27</v>
      </c>
      <c r="S10" s="1">
        <f>S7*EXP(S9)/(S9^S9)</f>
        <v>115690.10853097103</v>
      </c>
      <c r="T10" s="1"/>
      <c r="U10"/>
      <c r="V10" s="1"/>
      <c r="W10"/>
      <c r="X10"/>
      <c r="Y10"/>
      <c r="Z10" s="3" t="s">
        <v>27</v>
      </c>
      <c r="AA10" s="1">
        <f>AA7*EXP(AA9)/(AA9^AA9)</f>
        <v>119256.92783869947</v>
      </c>
      <c r="AB10" s="1"/>
      <c r="AC10"/>
      <c r="AD10" s="1"/>
      <c r="AH10" s="3" t="s">
        <v>27</v>
      </c>
      <c r="AI10" s="1">
        <f>AI7*EXP(AI9)/(AI9^AI9)</f>
        <v>120719.22354776737</v>
      </c>
      <c r="AJ10" s="1"/>
      <c r="AL10" s="1"/>
      <c r="AP10" s="3" t="s">
        <v>27</v>
      </c>
      <c r="AQ10" s="1">
        <f>AQ7*EXP(AQ9)/(AQ9^AQ9)</f>
        <v>121956.07087431812</v>
      </c>
      <c r="AR10" s="1"/>
      <c r="AT10" s="1"/>
      <c r="AX10" s="3" t="s">
        <v>27</v>
      </c>
      <c r="AY10" s="1">
        <f>AY7*EXP(AY9)/(AY9^AY9)</f>
        <v>123846.28801374165</v>
      </c>
      <c r="AZ10" s="1"/>
      <c r="BB10" s="1"/>
      <c r="BF10" s="3" t="s">
        <v>27</v>
      </c>
      <c r="BG10" s="1">
        <f>BG7*EXP(BG9)/(BG9^BG9)</f>
        <v>126046.28797527199</v>
      </c>
      <c r="BH10" s="1"/>
      <c r="BJ10" s="1"/>
      <c r="BN10" s="3" t="s">
        <v>27</v>
      </c>
      <c r="BO10" s="1">
        <f>BO7*EXP(BO9)/(BO9^BO9)</f>
        <v>128453.76128845243</v>
      </c>
      <c r="BP10" s="1"/>
      <c r="BR10" s="1"/>
      <c r="BV10" s="3" t="s">
        <v>27</v>
      </c>
      <c r="BW10" s="1">
        <f>BW7*EXP(BW9)/(BW9^BW9)</f>
        <v>117450.38024097864</v>
      </c>
      <c r="BX10" s="1"/>
      <c r="BZ10" s="1"/>
      <c r="CD10" s="3" t="s">
        <v>27</v>
      </c>
      <c r="CE10" s="1">
        <f>CE7*EXP(CE9)/(CE9^CE9)</f>
        <v>91383.259352159526</v>
      </c>
      <c r="CF10" s="1"/>
      <c r="CH10" s="1"/>
      <c r="CL10" s="3" t="s">
        <v>27</v>
      </c>
      <c r="CM10" s="1">
        <f>CM7*EXP(CM9)/(CM9^CM9)</f>
        <v>66044.256540864662</v>
      </c>
      <c r="CN10" s="1"/>
      <c r="CP10" s="1"/>
    </row>
    <row r="11" spans="1:96" x14ac:dyDescent="0.25">
      <c r="A11" s="6"/>
      <c r="G11" s="42"/>
      <c r="H11" s="42"/>
      <c r="I11" s="42"/>
      <c r="J11" s="1"/>
      <c r="R11"/>
      <c r="S11"/>
      <c r="T11"/>
      <c r="U11" s="1"/>
      <c r="V11"/>
      <c r="W11"/>
      <c r="X11"/>
      <c r="Y11"/>
      <c r="Z11"/>
      <c r="AA11"/>
      <c r="AB11"/>
      <c r="AC11" s="1"/>
      <c r="AD11"/>
      <c r="AK11" s="1"/>
      <c r="AS11" s="1"/>
      <c r="BA11" s="1"/>
      <c r="BI11" s="1"/>
      <c r="BQ11" s="1"/>
      <c r="BY11" s="1"/>
      <c r="CG11" s="1"/>
      <c r="CO11" s="1"/>
    </row>
    <row r="12" spans="1:96" x14ac:dyDescent="0.25">
      <c r="A12" s="6"/>
      <c r="B12" s="13"/>
      <c r="C12" s="13"/>
      <c r="D12" s="13"/>
      <c r="E12" s="13"/>
      <c r="F12" s="13"/>
      <c r="G12" s="8" t="s">
        <v>28</v>
      </c>
      <c r="H12" s="8" t="s">
        <v>28</v>
      </c>
      <c r="I12" s="8" t="s">
        <v>29</v>
      </c>
      <c r="J12" s="8" t="s">
        <v>29</v>
      </c>
      <c r="K12" s="8" t="s">
        <v>30</v>
      </c>
      <c r="L12" s="8" t="s">
        <v>16</v>
      </c>
      <c r="M12" s="8" t="s">
        <v>21</v>
      </c>
      <c r="N12" s="8" t="s">
        <v>31</v>
      </c>
      <c r="P12" s="8"/>
      <c r="R12" s="1"/>
      <c r="S12" s="1"/>
      <c r="T12" s="8" t="s">
        <v>32</v>
      </c>
      <c r="U12" s="1"/>
      <c r="V12" s="14" t="s">
        <v>33</v>
      </c>
      <c r="W12" s="15" t="s">
        <v>32</v>
      </c>
      <c r="X12"/>
      <c r="Y12"/>
      <c r="Z12" s="1"/>
      <c r="AA12" s="1"/>
      <c r="AB12" s="8" t="s">
        <v>32</v>
      </c>
      <c r="AC12" s="1"/>
      <c r="AD12" s="14" t="s">
        <v>33</v>
      </c>
      <c r="AE12" s="15" t="s">
        <v>32</v>
      </c>
      <c r="AH12" s="1"/>
      <c r="AI12" s="1"/>
      <c r="AJ12" s="8" t="s">
        <v>32</v>
      </c>
      <c r="AK12" s="1"/>
      <c r="AL12" s="14" t="s">
        <v>33</v>
      </c>
      <c r="AM12" s="15" t="s">
        <v>32</v>
      </c>
      <c r="AP12" s="1"/>
      <c r="AQ12" s="1"/>
      <c r="AR12" s="8" t="s">
        <v>32</v>
      </c>
      <c r="AS12" s="1"/>
      <c r="AT12" s="14" t="s">
        <v>33</v>
      </c>
      <c r="AU12" s="15" t="s">
        <v>32</v>
      </c>
      <c r="AX12" s="1"/>
      <c r="AY12" s="1"/>
      <c r="AZ12" s="8" t="s">
        <v>32</v>
      </c>
      <c r="BA12" s="1"/>
      <c r="BB12" s="14" t="s">
        <v>33</v>
      </c>
      <c r="BC12" s="15" t="s">
        <v>32</v>
      </c>
      <c r="BF12" s="1"/>
      <c r="BG12" s="1"/>
      <c r="BH12" s="8" t="s">
        <v>32</v>
      </c>
      <c r="BI12" s="1"/>
      <c r="BJ12" s="14" t="s">
        <v>33</v>
      </c>
      <c r="BK12" s="15" t="s">
        <v>32</v>
      </c>
      <c r="BN12" s="1"/>
      <c r="BO12" s="1"/>
      <c r="BP12" s="8" t="s">
        <v>32</v>
      </c>
      <c r="BQ12" s="1"/>
      <c r="BR12" s="14" t="s">
        <v>33</v>
      </c>
      <c r="BS12" s="15" t="s">
        <v>32</v>
      </c>
      <c r="BV12" s="1"/>
      <c r="BW12" s="1"/>
      <c r="BX12" s="8" t="s">
        <v>32</v>
      </c>
      <c r="BY12" s="1"/>
      <c r="BZ12" s="14" t="s">
        <v>33</v>
      </c>
      <c r="CA12" s="15" t="s">
        <v>32</v>
      </c>
      <c r="CD12" s="1"/>
      <c r="CE12" s="1"/>
      <c r="CF12" s="8" t="s">
        <v>32</v>
      </c>
      <c r="CG12" s="1"/>
      <c r="CH12" s="14" t="s">
        <v>33</v>
      </c>
      <c r="CI12" s="15" t="s">
        <v>32</v>
      </c>
      <c r="CL12" s="1"/>
      <c r="CM12" s="1"/>
      <c r="CN12" s="8" t="s">
        <v>32</v>
      </c>
      <c r="CO12" s="1"/>
      <c r="CP12" s="14" t="s">
        <v>33</v>
      </c>
      <c r="CQ12" s="15" t="s">
        <v>32</v>
      </c>
    </row>
    <row r="13" spans="1:96" x14ac:dyDescent="0.25">
      <c r="B13" s="8" t="s">
        <v>34</v>
      </c>
      <c r="C13" s="8" t="s">
        <v>35</v>
      </c>
      <c r="D13" s="8" t="s">
        <v>35</v>
      </c>
      <c r="E13" s="8" t="s">
        <v>35</v>
      </c>
      <c r="F13" s="8" t="s">
        <v>36</v>
      </c>
      <c r="G13" s="8" t="s">
        <v>37</v>
      </c>
      <c r="H13" s="8" t="s">
        <v>37</v>
      </c>
      <c r="I13" s="8" t="s">
        <v>38</v>
      </c>
      <c r="J13" s="8" t="s">
        <v>38</v>
      </c>
      <c r="K13" s="8" t="s">
        <v>39</v>
      </c>
      <c r="L13" s="8" t="s">
        <v>40</v>
      </c>
      <c r="M13" s="8" t="s">
        <v>40</v>
      </c>
      <c r="N13" s="8" t="s">
        <v>12</v>
      </c>
      <c r="R13" s="10" t="s">
        <v>41</v>
      </c>
      <c r="S13" s="10" t="s">
        <v>42</v>
      </c>
      <c r="T13" s="10" t="s">
        <v>41</v>
      </c>
      <c r="U13" s="1"/>
      <c r="V13" s="16" t="s">
        <v>43</v>
      </c>
      <c r="W13" s="17" t="s">
        <v>41</v>
      </c>
      <c r="X13"/>
      <c r="Y13"/>
      <c r="Z13" s="10" t="s">
        <v>41</v>
      </c>
      <c r="AA13" s="10" t="s">
        <v>42</v>
      </c>
      <c r="AB13" s="10" t="s">
        <v>41</v>
      </c>
      <c r="AC13" s="1"/>
      <c r="AD13" s="16" t="s">
        <v>43</v>
      </c>
      <c r="AE13" s="17" t="s">
        <v>41</v>
      </c>
      <c r="AH13" s="10" t="s">
        <v>41</v>
      </c>
      <c r="AI13" s="10" t="s">
        <v>42</v>
      </c>
      <c r="AJ13" s="10" t="s">
        <v>41</v>
      </c>
      <c r="AK13" s="1"/>
      <c r="AL13" s="16" t="s">
        <v>43</v>
      </c>
      <c r="AM13" s="17" t="s">
        <v>41</v>
      </c>
      <c r="AP13" s="10" t="s">
        <v>41</v>
      </c>
      <c r="AQ13" s="10" t="s">
        <v>42</v>
      </c>
      <c r="AR13" s="10" t="s">
        <v>41</v>
      </c>
      <c r="AS13" s="1"/>
      <c r="AT13" s="16" t="s">
        <v>43</v>
      </c>
      <c r="AU13" s="17" t="s">
        <v>41</v>
      </c>
      <c r="AX13" s="10" t="s">
        <v>41</v>
      </c>
      <c r="AY13" s="10" t="s">
        <v>42</v>
      </c>
      <c r="AZ13" s="10" t="s">
        <v>41</v>
      </c>
      <c r="BA13" s="1"/>
      <c r="BB13" s="16" t="s">
        <v>43</v>
      </c>
      <c r="BC13" s="17" t="s">
        <v>41</v>
      </c>
      <c r="BF13" s="10" t="s">
        <v>41</v>
      </c>
      <c r="BG13" s="10" t="s">
        <v>42</v>
      </c>
      <c r="BH13" s="10" t="s">
        <v>41</v>
      </c>
      <c r="BI13" s="1"/>
      <c r="BJ13" s="16" t="s">
        <v>43</v>
      </c>
      <c r="BK13" s="17" t="s">
        <v>41</v>
      </c>
      <c r="BN13" s="10" t="s">
        <v>41</v>
      </c>
      <c r="BO13" s="10" t="s">
        <v>42</v>
      </c>
      <c r="BP13" s="10" t="s">
        <v>41</v>
      </c>
      <c r="BQ13" s="1"/>
      <c r="BR13" s="16" t="s">
        <v>43</v>
      </c>
      <c r="BS13" s="17" t="s">
        <v>41</v>
      </c>
      <c r="BV13" s="10" t="s">
        <v>41</v>
      </c>
      <c r="BW13" s="10" t="s">
        <v>42</v>
      </c>
      <c r="BX13" s="10" t="s">
        <v>41</v>
      </c>
      <c r="BY13" s="1"/>
      <c r="BZ13" s="16" t="s">
        <v>43</v>
      </c>
      <c r="CA13" s="17" t="s">
        <v>41</v>
      </c>
      <c r="CD13" s="10" t="s">
        <v>41</v>
      </c>
      <c r="CE13" s="10" t="s">
        <v>42</v>
      </c>
      <c r="CF13" s="10" t="s">
        <v>41</v>
      </c>
      <c r="CG13" s="1"/>
      <c r="CH13" s="16" t="s">
        <v>43</v>
      </c>
      <c r="CI13" s="17" t="s">
        <v>41</v>
      </c>
      <c r="CL13" s="10" t="s">
        <v>41</v>
      </c>
      <c r="CM13" s="10" t="s">
        <v>42</v>
      </c>
      <c r="CN13" s="10" t="s">
        <v>41</v>
      </c>
      <c r="CO13" s="1"/>
      <c r="CP13" s="16" t="s">
        <v>43</v>
      </c>
      <c r="CQ13" s="17" t="s">
        <v>41</v>
      </c>
    </row>
    <row r="14" spans="1:96" x14ac:dyDescent="0.25">
      <c r="A14" s="6"/>
      <c r="B14" s="10" t="s">
        <v>3</v>
      </c>
      <c r="C14" s="10" t="s">
        <v>44</v>
      </c>
      <c r="D14" s="10" t="s">
        <v>45</v>
      </c>
      <c r="E14" s="10" t="s">
        <v>46</v>
      </c>
      <c r="F14" s="10" t="s">
        <v>47</v>
      </c>
      <c r="G14" s="10" t="s">
        <v>48</v>
      </c>
      <c r="H14" s="10" t="s">
        <v>49</v>
      </c>
      <c r="I14" s="10" t="s">
        <v>48</v>
      </c>
      <c r="J14" s="10" t="s">
        <v>49</v>
      </c>
      <c r="K14" s="10" t="s">
        <v>50</v>
      </c>
      <c r="L14" s="10" t="s">
        <v>51</v>
      </c>
      <c r="M14" s="10" t="s">
        <v>51</v>
      </c>
      <c r="N14" s="10" t="s">
        <v>52</v>
      </c>
      <c r="R14" s="18">
        <f>S14/S$5+(S14/S$10)^(1/S$9)</f>
        <v>0</v>
      </c>
      <c r="S14" s="1">
        <v>0</v>
      </c>
      <c r="T14" s="18">
        <f>R14-S14/$S$5</f>
        <v>0</v>
      </c>
      <c r="U14" s="1">
        <v>0</v>
      </c>
      <c r="V14" s="19"/>
      <c r="W14" s="20"/>
      <c r="X14"/>
      <c r="Y14"/>
      <c r="Z14" s="18">
        <f t="shared" ref="Z14:Z24" si="0">AA14/AA$5+(AA14/AA$10)^(1/AA$9)</f>
        <v>0</v>
      </c>
      <c r="AA14" s="1">
        <v>0</v>
      </c>
      <c r="AB14" s="18">
        <f>Z14-AA14/$S$5</f>
        <v>0</v>
      </c>
      <c r="AC14" s="1">
        <v>0</v>
      </c>
      <c r="AD14" s="19"/>
      <c r="AE14" s="20"/>
      <c r="AH14" s="18">
        <f t="shared" ref="AH14:AH24" si="1">AI14/AI$5+(AI14/AI$10)^(1/AI$9)</f>
        <v>0</v>
      </c>
      <c r="AI14" s="1">
        <v>0</v>
      </c>
      <c r="AJ14" s="18">
        <f>AH14-AI14/$S$5</f>
        <v>0</v>
      </c>
      <c r="AK14" s="1">
        <v>0</v>
      </c>
      <c r="AL14" s="19"/>
      <c r="AM14" s="20"/>
      <c r="AP14" s="18">
        <f t="shared" ref="AP14:AP24" si="2">AQ14/AQ$5+(AQ14/AQ$10)^(1/AQ$9)</f>
        <v>0</v>
      </c>
      <c r="AQ14" s="1">
        <v>0</v>
      </c>
      <c r="AR14" s="18">
        <f>AP14-AQ14/$S$5</f>
        <v>0</v>
      </c>
      <c r="AS14" s="1">
        <v>0</v>
      </c>
      <c r="AT14" s="19"/>
      <c r="AU14" s="20"/>
      <c r="AX14" s="18">
        <f t="shared" ref="AX14:AX24" si="3">AY14/AY$5+(AY14/AY$10)^(1/AY$9)</f>
        <v>0</v>
      </c>
      <c r="AY14" s="1">
        <v>0</v>
      </c>
      <c r="AZ14" s="18">
        <f>AX14-AY14/$S$5</f>
        <v>0</v>
      </c>
      <c r="BA14" s="1">
        <v>0</v>
      </c>
      <c r="BB14" s="19"/>
      <c r="BC14" s="20"/>
      <c r="BF14" s="18">
        <f t="shared" ref="BF14:BF24" si="4">BG14/BG$5+(BG14/BG$10)^(1/BG$9)</f>
        <v>0</v>
      </c>
      <c r="BG14" s="1">
        <v>0</v>
      </c>
      <c r="BH14" s="18">
        <f>BF14-BG14/$S$5</f>
        <v>0</v>
      </c>
      <c r="BI14" s="1">
        <v>0</v>
      </c>
      <c r="BJ14" s="19"/>
      <c r="BK14" s="20"/>
      <c r="BN14" s="18">
        <f t="shared" ref="BN14:BN24" si="5">BO14/BO$5+(BO14/BO$10)^(1/BO$9)</f>
        <v>0</v>
      </c>
      <c r="BO14" s="1">
        <v>0</v>
      </c>
      <c r="BP14" s="18">
        <f>BN14-BO14/$S$5</f>
        <v>0</v>
      </c>
      <c r="BQ14" s="1">
        <v>0</v>
      </c>
      <c r="BR14" s="19"/>
      <c r="BS14" s="20"/>
      <c r="BV14" s="18">
        <f t="shared" ref="BV14:BV24" si="6">BW14/BW$5+(BW14/BW$10)^(1/BW$9)</f>
        <v>0</v>
      </c>
      <c r="BW14" s="1">
        <v>0</v>
      </c>
      <c r="BX14" s="18">
        <f>BV14-BW14/$S$5</f>
        <v>0</v>
      </c>
      <c r="BY14" s="1">
        <v>0</v>
      </c>
      <c r="BZ14" s="19"/>
      <c r="CA14" s="20"/>
      <c r="CD14" s="18">
        <f t="shared" ref="CD14:CD24" si="7">CE14/CE$5+(CE14/CE$10)^(1/CE$9)</f>
        <v>0</v>
      </c>
      <c r="CE14" s="1">
        <v>0</v>
      </c>
      <c r="CF14" s="18">
        <f>CD14-CE14/$S$5</f>
        <v>0</v>
      </c>
      <c r="CG14" s="1">
        <v>0</v>
      </c>
      <c r="CH14" s="19"/>
      <c r="CI14" s="20"/>
      <c r="CL14" s="18">
        <f t="shared" ref="CL14:CL24" si="8">CM14/CM$5+(CM14/CM$10)^(1/CM$9)</f>
        <v>0</v>
      </c>
      <c r="CM14" s="1">
        <v>0</v>
      </c>
      <c r="CN14" s="18">
        <f>CL14-CM14/$S$5</f>
        <v>0</v>
      </c>
      <c r="CO14" s="1">
        <v>0</v>
      </c>
      <c r="CP14" s="19"/>
      <c r="CQ14" s="20"/>
    </row>
    <row r="15" spans="1:96" x14ac:dyDescent="0.25">
      <c r="B15">
        <v>-200</v>
      </c>
      <c r="N15">
        <v>30.6</v>
      </c>
      <c r="O15" s="21">
        <f t="shared" ref="O15:O17" si="9">N15*1000000</f>
        <v>30600000</v>
      </c>
      <c r="R15" s="18">
        <f t="shared" ref="R15:R24" si="10">S15/S$5+(S15/S$10)^(1/S$9)</f>
        <v>3.251485028270469E-3</v>
      </c>
      <c r="S15" s="22">
        <f>S6</f>
        <v>36000</v>
      </c>
      <c r="T15" s="18">
        <v>0</v>
      </c>
      <c r="U15" s="18">
        <f>T15+R$29</f>
        <v>1.2328767123287671E-3</v>
      </c>
      <c r="V15" s="19">
        <f>S15</f>
        <v>36000</v>
      </c>
      <c r="W15" s="23">
        <f>T15</f>
        <v>0</v>
      </c>
      <c r="X15">
        <f>S$3</f>
        <v>70</v>
      </c>
      <c r="Y15"/>
      <c r="Z15" s="18">
        <f t="shared" si="0"/>
        <v>3.1603797217536634E-3</v>
      </c>
      <c r="AA15" s="22">
        <f>AA6</f>
        <v>33000</v>
      </c>
      <c r="AB15" s="18">
        <v>0</v>
      </c>
      <c r="AC15" s="18">
        <f t="shared" ref="AC15:AC25" si="11">AB15+Z$29</f>
        <v>1.153846153846154E-3</v>
      </c>
      <c r="AD15" s="24">
        <f>AA15</f>
        <v>33000</v>
      </c>
      <c r="AE15" s="23">
        <f>AB15</f>
        <v>0</v>
      </c>
      <c r="AF15">
        <f>AA$3</f>
        <v>200</v>
      </c>
      <c r="AH15" s="18">
        <f t="shared" si="1"/>
        <v>3.1324790259033989E-3</v>
      </c>
      <c r="AI15" s="22">
        <f>AI6</f>
        <v>31800</v>
      </c>
      <c r="AJ15" s="18">
        <v>0</v>
      </c>
      <c r="AK15" s="18">
        <f t="shared" ref="AK15:AK25" si="12">AJ15+AH$29</f>
        <v>1.1316725978647688E-3</v>
      </c>
      <c r="AL15" s="19">
        <f>AI15</f>
        <v>31800</v>
      </c>
      <c r="AM15" s="23">
        <f>AJ15</f>
        <v>0</v>
      </c>
      <c r="AN15">
        <f>AI$3</f>
        <v>300</v>
      </c>
      <c r="AP15" s="18">
        <f t="shared" si="2"/>
        <v>3.107670646287774E-3</v>
      </c>
      <c r="AQ15" s="22">
        <f>AQ6</f>
        <v>30800</v>
      </c>
      <c r="AR15" s="18">
        <v>0</v>
      </c>
      <c r="AS15" s="18">
        <f t="shared" ref="AS15:AS25" si="13">AR15+AP$29</f>
        <v>1.111913357400722E-3</v>
      </c>
      <c r="AT15" s="24">
        <f>AQ15</f>
        <v>30800</v>
      </c>
      <c r="AU15" s="23">
        <f>AR15</f>
        <v>0</v>
      </c>
      <c r="AV15">
        <f>AQ$3</f>
        <v>400</v>
      </c>
      <c r="AX15" s="18">
        <f t="shared" si="3"/>
        <v>3.0690585614907319E-3</v>
      </c>
      <c r="AY15" s="22">
        <f>AY6</f>
        <v>29300</v>
      </c>
      <c r="AZ15" s="18">
        <v>0</v>
      </c>
      <c r="BA15" s="18">
        <f t="shared" ref="BA15:BA25" si="14">AZ15+AX$29</f>
        <v>1.0811808118081181E-3</v>
      </c>
      <c r="BB15" s="24">
        <f>AY15</f>
        <v>29300</v>
      </c>
      <c r="BC15" s="23">
        <f>AZ15</f>
        <v>0</v>
      </c>
      <c r="BD15">
        <f>AY$3</f>
        <v>500</v>
      </c>
      <c r="BF15" s="18">
        <f t="shared" si="4"/>
        <v>3.0242702754362319E-3</v>
      </c>
      <c r="BG15" s="22">
        <f>BG6</f>
        <v>27600</v>
      </c>
      <c r="BH15" s="18">
        <v>0</v>
      </c>
      <c r="BI15" s="18">
        <f t="shared" ref="BI15:BI25" si="15">BH15+BF$29</f>
        <v>1.0454545454545454E-3</v>
      </c>
      <c r="BJ15" s="24">
        <f>BG15</f>
        <v>27600</v>
      </c>
      <c r="BK15" s="23">
        <f>BH15</f>
        <v>0</v>
      </c>
      <c r="BL15">
        <f>BG$3</f>
        <v>600</v>
      </c>
      <c r="BN15" s="18">
        <f t="shared" si="5"/>
        <v>2.9893295168951462E-3</v>
      </c>
      <c r="BO15" s="22">
        <f>BO6</f>
        <v>25800</v>
      </c>
      <c r="BP15" s="18">
        <v>0</v>
      </c>
      <c r="BQ15" s="18">
        <f t="shared" ref="BQ15:BQ25" si="16">BP15+BN$29</f>
        <v>1.0197628458498023E-3</v>
      </c>
      <c r="BR15" s="24">
        <f>BO15</f>
        <v>25800</v>
      </c>
      <c r="BS15" s="23">
        <f>BP15</f>
        <v>0</v>
      </c>
      <c r="BT15">
        <f>BO$3</f>
        <v>700</v>
      </c>
      <c r="BV15" s="18">
        <f t="shared" si="6"/>
        <v>2.9759107354815659E-3</v>
      </c>
      <c r="BW15" s="22">
        <f>BW6</f>
        <v>24100</v>
      </c>
      <c r="BX15" s="18">
        <v>0</v>
      </c>
      <c r="BY15" s="18">
        <f t="shared" ref="BY15:BY25" si="17">BX15+BV$29</f>
        <v>1.0041666666666667E-3</v>
      </c>
      <c r="BZ15" s="24">
        <f>BW15</f>
        <v>24100</v>
      </c>
      <c r="CA15" s="23">
        <f>BX15</f>
        <v>0</v>
      </c>
      <c r="CB15">
        <f>BW$3</f>
        <v>800</v>
      </c>
      <c r="CD15" s="18">
        <f t="shared" si="7"/>
        <v>3.0167108083225379E-3</v>
      </c>
      <c r="CE15" s="22">
        <f>CE6</f>
        <v>22800</v>
      </c>
      <c r="CF15" s="18">
        <v>0</v>
      </c>
      <c r="CG15" s="18">
        <f t="shared" ref="CG15:CG25" si="18">CF15+CD$29</f>
        <v>1.0224215246636772E-3</v>
      </c>
      <c r="CH15" s="24">
        <f>CE15</f>
        <v>22800</v>
      </c>
      <c r="CI15" s="23">
        <f>CF15</f>
        <v>0</v>
      </c>
      <c r="CJ15">
        <f>CE$3</f>
        <v>900</v>
      </c>
      <c r="CL15" s="18">
        <f t="shared" si="8"/>
        <v>3.0813772159995843E-3</v>
      </c>
      <c r="CM15" s="22">
        <f>CM6</f>
        <v>21400</v>
      </c>
      <c r="CN15" s="18">
        <v>0</v>
      </c>
      <c r="CO15" s="18">
        <f t="shared" ref="CO15:CO25" si="19">CN15+CL$29</f>
        <v>1.0594059405940595E-3</v>
      </c>
      <c r="CP15" s="24">
        <f>CM15</f>
        <v>21400</v>
      </c>
      <c r="CQ15" s="23">
        <f>CN15</f>
        <v>0</v>
      </c>
      <c r="CR15">
        <f>CM$3</f>
        <v>1000</v>
      </c>
    </row>
    <row r="16" spans="1:96" x14ac:dyDescent="0.25">
      <c r="B16">
        <v>-150</v>
      </c>
      <c r="N16" s="25">
        <f>AVERAGE(N15,N17)</f>
        <v>30.35</v>
      </c>
      <c r="O16" s="21">
        <f t="shared" si="9"/>
        <v>30350000</v>
      </c>
      <c r="P16" s="26"/>
      <c r="R16" s="18">
        <f t="shared" si="10"/>
        <v>3.9108036090936635E-3</v>
      </c>
      <c r="S16" s="22">
        <f>S15*1.05</f>
        <v>37800</v>
      </c>
      <c r="T16" s="18">
        <f>T18/3</f>
        <v>1.414402128568011E-3</v>
      </c>
      <c r="U16" s="18">
        <f t="shared" ref="U16:U25" si="20">T16+R$29</f>
        <v>2.6472788408967779E-3</v>
      </c>
      <c r="V16" s="19">
        <f>S16</f>
        <v>37800</v>
      </c>
      <c r="W16" s="23">
        <f>T16</f>
        <v>1.414402128568011E-3</v>
      </c>
      <c r="X16">
        <f t="shared" ref="X16:X25" si="21">S$3</f>
        <v>70</v>
      </c>
      <c r="Y16"/>
      <c r="Z16" s="18">
        <f t="shared" si="0"/>
        <v>3.7518557448466411E-3</v>
      </c>
      <c r="AA16" s="22">
        <f>AA15*1.05</f>
        <v>34650</v>
      </c>
      <c r="AB16" s="18">
        <f>AB18/3</f>
        <v>1.3145412912497958E-3</v>
      </c>
      <c r="AC16" s="18">
        <f t="shared" si="11"/>
        <v>2.4683874450959495E-3</v>
      </c>
      <c r="AD16" s="24">
        <f>AA16</f>
        <v>34650</v>
      </c>
      <c r="AE16" s="23">
        <f>AB16</f>
        <v>1.3145412912497958E-3</v>
      </c>
      <c r="AF16">
        <f t="shared" ref="AF16:AF25" si="22">AA$3</f>
        <v>200</v>
      </c>
      <c r="AH16" s="18">
        <f t="shared" si="1"/>
        <v>3.6996315676476495E-3</v>
      </c>
      <c r="AI16" s="22">
        <f>AI15*1.05</f>
        <v>33390</v>
      </c>
      <c r="AJ16" s="18">
        <f>AJ18/3</f>
        <v>1.2788918749660945E-3</v>
      </c>
      <c r="AK16" s="18">
        <f t="shared" si="12"/>
        <v>2.4105644728308635E-3</v>
      </c>
      <c r="AL16" s="19">
        <f>AI16</f>
        <v>33390</v>
      </c>
      <c r="AM16" s="23">
        <f>AJ16</f>
        <v>1.2788918749660945E-3</v>
      </c>
      <c r="AN16">
        <f t="shared" ref="AN16:AN25" si="23">AI$3</f>
        <v>300</v>
      </c>
      <c r="AP16" s="18">
        <f t="shared" si="2"/>
        <v>3.6553937111607959E-3</v>
      </c>
      <c r="AQ16" s="22">
        <f>AQ15*1.05</f>
        <v>32340</v>
      </c>
      <c r="AR16" s="18">
        <f>AR18/3</f>
        <v>1.2508020205910795E-3</v>
      </c>
      <c r="AS16" s="18">
        <f t="shared" si="13"/>
        <v>2.3627153779918015E-3</v>
      </c>
      <c r="AT16" s="24">
        <f>AQ16</f>
        <v>32340</v>
      </c>
      <c r="AU16" s="23">
        <f>AR16</f>
        <v>1.2508020205910795E-3</v>
      </c>
      <c r="AV16">
        <f t="shared" ref="AV16:AV25" si="24">AQ$3</f>
        <v>400</v>
      </c>
      <c r="AX16" s="18">
        <f t="shared" si="3"/>
        <v>3.5890077478605746E-3</v>
      </c>
      <c r="AY16" s="22">
        <f>AY15*1.05</f>
        <v>30765</v>
      </c>
      <c r="AZ16" s="18">
        <f>AZ18/3</f>
        <v>1.2111945878098714E-3</v>
      </c>
      <c r="BA16" s="18">
        <f t="shared" si="14"/>
        <v>2.2923753996179894E-3</v>
      </c>
      <c r="BB16" s="24">
        <f>AY16</f>
        <v>30765</v>
      </c>
      <c r="BC16" s="23">
        <f>AZ16</f>
        <v>1.2111945878098714E-3</v>
      </c>
      <c r="BD16">
        <f t="shared" ref="BD16:BD25" si="25">AY$3</f>
        <v>500</v>
      </c>
      <c r="BF16" s="18">
        <f t="shared" si="4"/>
        <v>3.5146019498793974E-3</v>
      </c>
      <c r="BG16" s="22">
        <f>BG15*1.05</f>
        <v>28980</v>
      </c>
      <c r="BH16" s="18">
        <f>BH18/3</f>
        <v>1.1696795654022308E-3</v>
      </c>
      <c r="BI16" s="18">
        <f t="shared" si="15"/>
        <v>2.2151341108567761E-3</v>
      </c>
      <c r="BJ16" s="24">
        <f>BG16</f>
        <v>28980</v>
      </c>
      <c r="BK16" s="23">
        <f>BH16</f>
        <v>1.1696795654022308E-3</v>
      </c>
      <c r="BL16">
        <f t="shared" ref="BL16:BL25" si="26">BG$3</f>
        <v>600</v>
      </c>
      <c r="BN16" s="18">
        <f t="shared" si="5"/>
        <v>3.4509252592424301E-3</v>
      </c>
      <c r="BO16" s="22">
        <f>BO15*1.05</f>
        <v>27090</v>
      </c>
      <c r="BP16" s="18">
        <f>BP18/3</f>
        <v>1.1293397782632302E-3</v>
      </c>
      <c r="BQ16" s="18">
        <f t="shared" si="16"/>
        <v>2.1491026241130325E-3</v>
      </c>
      <c r="BR16" s="24">
        <f>BO16</f>
        <v>27090</v>
      </c>
      <c r="BS16" s="23">
        <f>BP16</f>
        <v>1.1293397782632302E-3</v>
      </c>
      <c r="BT16">
        <f t="shared" ref="BT16:BT25" si="27">BO$3</f>
        <v>700</v>
      </c>
      <c r="BV16" s="18">
        <f t="shared" si="6"/>
        <v>3.4432009842850948E-3</v>
      </c>
      <c r="BW16" s="22">
        <f>BW15*1.05</f>
        <v>25305</v>
      </c>
      <c r="BX16" s="18">
        <f>BX18/3</f>
        <v>1.1387902716747183E-3</v>
      </c>
      <c r="BY16" s="18">
        <f t="shared" si="17"/>
        <v>2.1429569383413852E-3</v>
      </c>
      <c r="BZ16" s="24">
        <f>BW16</f>
        <v>25305</v>
      </c>
      <c r="CA16" s="23">
        <f>BX16</f>
        <v>1.1387902716747183E-3</v>
      </c>
      <c r="CB16">
        <f t="shared" ref="CB16:CB25" si="28">BW$3</f>
        <v>800</v>
      </c>
      <c r="CD16" s="18">
        <f t="shared" si="7"/>
        <v>3.5548684028425684E-3</v>
      </c>
      <c r="CE16" s="22">
        <f>CE15*1.05</f>
        <v>23940</v>
      </c>
      <c r="CF16" s="18">
        <f>CF18/3</f>
        <v>1.2430836257836661E-3</v>
      </c>
      <c r="CG16" s="18">
        <f t="shared" si="18"/>
        <v>2.2655051504473431E-3</v>
      </c>
      <c r="CH16" s="24">
        <f>CE16</f>
        <v>23940</v>
      </c>
      <c r="CI16" s="23">
        <f>CF16</f>
        <v>1.2430836257836661E-3</v>
      </c>
      <c r="CJ16">
        <f t="shared" ref="CJ16:CJ25" si="29">CE$3</f>
        <v>900</v>
      </c>
      <c r="CL16" s="18">
        <f t="shared" si="8"/>
        <v>3.7573439713829209E-3</v>
      </c>
      <c r="CM16" s="22">
        <f>CM15*1.05</f>
        <v>22470</v>
      </c>
      <c r="CN16" s="18">
        <f>CN18/3</f>
        <v>1.4547570944111856E-3</v>
      </c>
      <c r="CO16" s="18">
        <f t="shared" si="19"/>
        <v>2.514163035005245E-3</v>
      </c>
      <c r="CP16" s="24">
        <f>CM16</f>
        <v>22470</v>
      </c>
      <c r="CQ16" s="23">
        <f>CN16</f>
        <v>1.4547570944111856E-3</v>
      </c>
      <c r="CR16">
        <f t="shared" ref="CR16:CR25" si="30">CM$3</f>
        <v>1000</v>
      </c>
    </row>
    <row r="17" spans="2:96" x14ac:dyDescent="0.25">
      <c r="B17">
        <v>-100</v>
      </c>
      <c r="L17">
        <v>36</v>
      </c>
      <c r="M17">
        <v>70</v>
      </c>
      <c r="N17">
        <v>30.1</v>
      </c>
      <c r="O17" s="21">
        <f t="shared" si="9"/>
        <v>30100000</v>
      </c>
      <c r="P17" s="26"/>
      <c r="R17" s="18">
        <f t="shared" si="10"/>
        <v>4.7064106820456138E-3</v>
      </c>
      <c r="S17" s="22">
        <f>S15*1.1</f>
        <v>39600</v>
      </c>
      <c r="T17" s="18">
        <f>T18*2/3</f>
        <v>2.828804257136022E-3</v>
      </c>
      <c r="U17" s="18">
        <f t="shared" si="20"/>
        <v>4.0616809694647895E-3</v>
      </c>
      <c r="V17" s="19">
        <f>S17</f>
        <v>39600</v>
      </c>
      <c r="W17" s="23">
        <f t="shared" ref="V17:W25" si="31">T17</f>
        <v>2.828804257136022E-3</v>
      </c>
      <c r="X17">
        <f t="shared" si="21"/>
        <v>70</v>
      </c>
      <c r="Y17"/>
      <c r="Z17" s="18">
        <f t="shared" si="0"/>
        <v>4.4502259652230433E-3</v>
      </c>
      <c r="AA17" s="22">
        <f>AA15*1.1</f>
        <v>36300</v>
      </c>
      <c r="AB17" s="18">
        <f>AB18*2/3</f>
        <v>2.6290825824995916E-3</v>
      </c>
      <c r="AC17" s="18">
        <f t="shared" si="11"/>
        <v>3.7829287363457453E-3</v>
      </c>
      <c r="AD17" s="24">
        <f>AA17</f>
        <v>36300</v>
      </c>
      <c r="AE17" s="23">
        <f t="shared" ref="AE17:AE25" si="32">AB17</f>
        <v>2.6290825824995916E-3</v>
      </c>
      <c r="AF17">
        <f t="shared" si="22"/>
        <v>200</v>
      </c>
      <c r="AH17" s="18">
        <f t="shared" si="1"/>
        <v>4.3639124175444367E-3</v>
      </c>
      <c r="AI17" s="22">
        <f>AI15*1.1</f>
        <v>34980</v>
      </c>
      <c r="AJ17" s="18">
        <f>AJ18*2/3</f>
        <v>2.5577837499321889E-3</v>
      </c>
      <c r="AK17" s="18">
        <f t="shared" si="12"/>
        <v>3.6894563477969577E-3</v>
      </c>
      <c r="AL17" s="19">
        <f>AI17</f>
        <v>34980</v>
      </c>
      <c r="AM17" s="23">
        <f t="shared" ref="AM17:AM25" si="33">AJ17</f>
        <v>2.5577837499321889E-3</v>
      </c>
      <c r="AN17">
        <f t="shared" si="23"/>
        <v>300</v>
      </c>
      <c r="AP17" s="18">
        <f t="shared" si="2"/>
        <v>4.2928257551123278E-3</v>
      </c>
      <c r="AQ17" s="22">
        <f>AQ15*1.1</f>
        <v>33880</v>
      </c>
      <c r="AR17" s="18">
        <f>AR18*2/3</f>
        <v>2.501604041182159E-3</v>
      </c>
      <c r="AS17" s="18">
        <f t="shared" si="13"/>
        <v>3.6135173985828812E-3</v>
      </c>
      <c r="AT17" s="24">
        <f>AQ17</f>
        <v>33880</v>
      </c>
      <c r="AU17" s="23">
        <f t="shared" ref="AU17:AU25" si="34">AR17</f>
        <v>2.501604041182159E-3</v>
      </c>
      <c r="AV17">
        <f t="shared" si="24"/>
        <v>400</v>
      </c>
      <c r="AX17" s="18">
        <f t="shared" si="3"/>
        <v>4.188616902149128E-3</v>
      </c>
      <c r="AY17" s="22">
        <f>AY15*1.1</f>
        <v>32230.000000000004</v>
      </c>
      <c r="AZ17" s="18">
        <f>AZ18*2/3</f>
        <v>2.4223891756197428E-3</v>
      </c>
      <c r="BA17" s="18">
        <f t="shared" si="14"/>
        <v>3.5035699874278606E-3</v>
      </c>
      <c r="BB17" s="24">
        <f>AY17</f>
        <v>32230.000000000004</v>
      </c>
      <c r="BC17" s="23">
        <f t="shared" ref="BC17:BC25" si="35">AZ17</f>
        <v>2.4223891756197428E-3</v>
      </c>
      <c r="BD17">
        <f t="shared" si="25"/>
        <v>500</v>
      </c>
      <c r="BF17" s="18">
        <f t="shared" si="4"/>
        <v>4.0745694435624967E-3</v>
      </c>
      <c r="BG17" s="22">
        <f>BG15*1.1</f>
        <v>30360.000000000004</v>
      </c>
      <c r="BH17" s="18">
        <f>BH18*2/3</f>
        <v>2.3393591308044615E-3</v>
      </c>
      <c r="BI17" s="18">
        <f t="shared" si="15"/>
        <v>3.3848136762590067E-3</v>
      </c>
      <c r="BJ17" s="24">
        <f>BG17</f>
        <v>30360.000000000004</v>
      </c>
      <c r="BK17" s="23">
        <f t="shared" ref="BK17:BK25" si="36">BH17</f>
        <v>2.3393591308044615E-3</v>
      </c>
      <c r="BL17">
        <f t="shared" si="26"/>
        <v>600</v>
      </c>
      <c r="BN17" s="18">
        <f t="shared" si="5"/>
        <v>3.9728912300973224E-3</v>
      </c>
      <c r="BO17" s="22">
        <f>BO15*1.1</f>
        <v>28380.000000000004</v>
      </c>
      <c r="BP17" s="18">
        <f>BP18*2/3</f>
        <v>2.2586795565264603E-3</v>
      </c>
      <c r="BQ17" s="18">
        <f t="shared" si="16"/>
        <v>3.2784424023762629E-3</v>
      </c>
      <c r="BR17" s="24">
        <f>BO17</f>
        <v>28380.000000000004</v>
      </c>
      <c r="BS17" s="23">
        <f t="shared" ref="BS17:BS25" si="37">BP17</f>
        <v>2.2586795565264603E-3</v>
      </c>
      <c r="BT17">
        <f t="shared" si="27"/>
        <v>700</v>
      </c>
      <c r="BV17" s="18">
        <f t="shared" si="6"/>
        <v>3.9729921899044895E-3</v>
      </c>
      <c r="BW17" s="22">
        <f>BW15*1.1</f>
        <v>26510.000000000004</v>
      </c>
      <c r="BX17" s="18">
        <f>BX18*2/3</f>
        <v>2.2775805433494366E-3</v>
      </c>
      <c r="BY17" s="18">
        <f t="shared" si="17"/>
        <v>3.2817472100161033E-3</v>
      </c>
      <c r="BZ17" s="24">
        <f>BW17</f>
        <v>26510.000000000004</v>
      </c>
      <c r="CA17" s="23">
        <f t="shared" ref="CA17:CA25" si="38">BX17</f>
        <v>2.2775805433494366E-3</v>
      </c>
      <c r="CB17">
        <f t="shared" si="28"/>
        <v>800</v>
      </c>
      <c r="CD17" s="18">
        <f t="shared" si="7"/>
        <v>4.1807389434902727E-3</v>
      </c>
      <c r="CE17" s="22">
        <f>CE15*1.1</f>
        <v>25080.000000000004</v>
      </c>
      <c r="CF17" s="18">
        <f>CF18*2/3</f>
        <v>2.4861672515673321E-3</v>
      </c>
      <c r="CG17" s="18">
        <f t="shared" si="18"/>
        <v>3.5085887762310091E-3</v>
      </c>
      <c r="CH17" s="24">
        <f>CE17</f>
        <v>25080.000000000004</v>
      </c>
      <c r="CI17" s="23">
        <f t="shared" ref="CI17:CI25" si="39">CF17</f>
        <v>2.4861672515673321E-3</v>
      </c>
      <c r="CJ17">
        <f t="shared" si="29"/>
        <v>900</v>
      </c>
      <c r="CL17" s="18">
        <f t="shared" si="8"/>
        <v>4.5822947976618383E-3</v>
      </c>
      <c r="CM17" s="22">
        <f>CM15*1.1</f>
        <v>23540.000000000004</v>
      </c>
      <c r="CN17" s="18">
        <f>CN18*2/3</f>
        <v>2.9095141888223711E-3</v>
      </c>
      <c r="CO17" s="18">
        <f t="shared" si="19"/>
        <v>3.9689201294164306E-3</v>
      </c>
      <c r="CP17" s="24">
        <f>CM17</f>
        <v>23540.000000000004</v>
      </c>
      <c r="CQ17" s="23">
        <f t="shared" ref="CQ17:CQ25" si="40">CN17</f>
        <v>2.9095141888223711E-3</v>
      </c>
      <c r="CR17">
        <f t="shared" si="30"/>
        <v>1000</v>
      </c>
    </row>
    <row r="18" spans="2:96" x14ac:dyDescent="0.25">
      <c r="B18">
        <v>20</v>
      </c>
      <c r="C18" s="25"/>
      <c r="D18" s="25"/>
      <c r="E18" s="25"/>
      <c r="F18" s="25"/>
      <c r="G18" s="25"/>
      <c r="H18" s="26"/>
      <c r="K18" s="25"/>
      <c r="L18">
        <v>36</v>
      </c>
      <c r="M18">
        <v>70</v>
      </c>
      <c r="N18" s="27"/>
      <c r="O18" s="21"/>
      <c r="P18" s="26"/>
      <c r="R18" s="18">
        <f t="shared" si="10"/>
        <v>5.6610146048821156E-3</v>
      </c>
      <c r="S18" s="22">
        <f>S15*1.15</f>
        <v>41400</v>
      </c>
      <c r="T18" s="18">
        <f>R18-S18/S$5</f>
        <v>4.2432063857040332E-3</v>
      </c>
      <c r="U18" s="18">
        <f t="shared" si="20"/>
        <v>5.4760830980328003E-3</v>
      </c>
      <c r="V18" s="19">
        <f t="shared" ref="V18:V20" si="41">S18</f>
        <v>41400</v>
      </c>
      <c r="W18" s="23">
        <f t="shared" si="31"/>
        <v>4.2432063857040332E-3</v>
      </c>
      <c r="X18">
        <f t="shared" si="21"/>
        <v>70</v>
      </c>
      <c r="Y18"/>
      <c r="Z18" s="18">
        <f t="shared" si="0"/>
        <v>5.2705469506724644E-3</v>
      </c>
      <c r="AA18" s="22">
        <f>AA15*1.15</f>
        <v>37950</v>
      </c>
      <c r="AB18" s="18">
        <f t="shared" ref="AB18:AB25" si="42">Z18-AA18/AA$5</f>
        <v>3.9436238737493873E-3</v>
      </c>
      <c r="AC18" s="18">
        <f t="shared" si="11"/>
        <v>5.0974700275955411E-3</v>
      </c>
      <c r="AD18" s="24">
        <f t="shared" ref="AD18:AD25" si="43">AA18</f>
        <v>37950</v>
      </c>
      <c r="AE18" s="23">
        <f t="shared" si="32"/>
        <v>3.9436238737493873E-3</v>
      </c>
      <c r="AF18">
        <f t="shared" si="22"/>
        <v>200</v>
      </c>
      <c r="AH18" s="18">
        <f t="shared" si="1"/>
        <v>5.1380991124427679E-3</v>
      </c>
      <c r="AI18" s="22">
        <f>AI15*1.15</f>
        <v>36570</v>
      </c>
      <c r="AJ18" s="18">
        <f t="shared" ref="AJ18:AJ25" si="44">AH18-AI18/AI$5</f>
        <v>3.8366756248982836E-3</v>
      </c>
      <c r="AK18" s="18">
        <f t="shared" si="12"/>
        <v>4.968348222763052E-3</v>
      </c>
      <c r="AL18" s="19">
        <f t="shared" ref="AL18:AL25" si="45">AI18</f>
        <v>36570</v>
      </c>
      <c r="AM18" s="23">
        <f t="shared" si="33"/>
        <v>3.8366756248982836E-3</v>
      </c>
      <c r="AN18">
        <f t="shared" si="23"/>
        <v>300</v>
      </c>
      <c r="AP18" s="18">
        <f t="shared" si="2"/>
        <v>5.0311064227840686E-3</v>
      </c>
      <c r="AQ18" s="22">
        <f>AQ15*1.15</f>
        <v>35420</v>
      </c>
      <c r="AR18" s="18">
        <f t="shared" ref="AR18:AR25" si="46">AP18-AQ18/AQ$5</f>
        <v>3.7524060617732382E-3</v>
      </c>
      <c r="AS18" s="18">
        <f t="shared" si="13"/>
        <v>4.8643194191739601E-3</v>
      </c>
      <c r="AT18" s="24">
        <f t="shared" ref="AT18:AT25" si="47">AQ18</f>
        <v>35420</v>
      </c>
      <c r="AU18" s="23">
        <f t="shared" si="34"/>
        <v>3.7524060617732382E-3</v>
      </c>
      <c r="AV18">
        <f t="shared" si="24"/>
        <v>400</v>
      </c>
      <c r="AX18" s="18">
        <f t="shared" si="3"/>
        <v>4.8769416970089498E-3</v>
      </c>
      <c r="AY18" s="22">
        <f>AY15*1.15</f>
        <v>33695</v>
      </c>
      <c r="AZ18" s="18">
        <f t="shared" ref="AZ18:AZ25" si="48">AX18-AY18/AY$5</f>
        <v>3.6335837634296139E-3</v>
      </c>
      <c r="BA18" s="18">
        <f t="shared" si="14"/>
        <v>4.7147645752377322E-3</v>
      </c>
      <c r="BB18" s="24">
        <f t="shared" ref="BB18:BB25" si="49">AY18</f>
        <v>33695</v>
      </c>
      <c r="BC18" s="23">
        <f t="shared" si="35"/>
        <v>3.6335837634296139E-3</v>
      </c>
      <c r="BD18">
        <f t="shared" si="25"/>
        <v>500</v>
      </c>
      <c r="BF18" s="18">
        <f t="shared" si="4"/>
        <v>4.7113114234794192E-3</v>
      </c>
      <c r="BG18" s="22">
        <f>BG15*1.15</f>
        <v>31739.999999999996</v>
      </c>
      <c r="BH18" s="18">
        <f t="shared" ref="BH18:BH25" si="50">BF18-BG18/BG$5</f>
        <v>3.509038696206692E-3</v>
      </c>
      <c r="BI18" s="18">
        <f t="shared" si="15"/>
        <v>4.5544932416612376E-3</v>
      </c>
      <c r="BJ18" s="24">
        <f t="shared" ref="BJ18:BJ25" si="51">BG18</f>
        <v>31739.999999999996</v>
      </c>
      <c r="BK18" s="23">
        <f t="shared" si="36"/>
        <v>3.509038696206692E-3</v>
      </c>
      <c r="BL18">
        <f t="shared" si="26"/>
        <v>600</v>
      </c>
      <c r="BN18" s="18">
        <f t="shared" si="5"/>
        <v>4.560746607516963E-3</v>
      </c>
      <c r="BO18" s="22">
        <f>BO15*1.15</f>
        <v>29669.999999999996</v>
      </c>
      <c r="BP18" s="18">
        <f t="shared" ref="BP18:BP25" si="52">BN18-BO18/BO$5</f>
        <v>3.3880193347896907E-3</v>
      </c>
      <c r="BQ18" s="18">
        <f t="shared" si="16"/>
        <v>4.4077821806394928E-3</v>
      </c>
      <c r="BR18" s="24">
        <f t="shared" ref="BR18:BR25" si="53">BO18</f>
        <v>29669.999999999996</v>
      </c>
      <c r="BS18" s="23">
        <f t="shared" si="37"/>
        <v>3.3880193347896907E-3</v>
      </c>
      <c r="BT18">
        <f t="shared" si="27"/>
        <v>700</v>
      </c>
      <c r="BV18" s="18">
        <f t="shared" si="6"/>
        <v>4.5711624816908219E-3</v>
      </c>
      <c r="BW18" s="22">
        <f>BW15*1.15</f>
        <v>27714.999999999996</v>
      </c>
      <c r="BX18" s="18">
        <f t="shared" ref="BX18:BX25" si="54">BV18-BW18/BW$5</f>
        <v>3.4163708150241551E-3</v>
      </c>
      <c r="BY18" s="18">
        <f t="shared" si="17"/>
        <v>4.4205374816908213E-3</v>
      </c>
      <c r="BZ18" s="24">
        <f t="shared" ref="BZ18:BZ25" si="55">BW18</f>
        <v>27714.999999999996</v>
      </c>
      <c r="CA18" s="23">
        <f t="shared" si="38"/>
        <v>3.4163708150241551E-3</v>
      </c>
      <c r="CB18">
        <f t="shared" si="28"/>
        <v>800</v>
      </c>
      <c r="CD18" s="18">
        <f t="shared" si="7"/>
        <v>4.9050356307142268E-3</v>
      </c>
      <c r="CE18" s="22">
        <f>CE15*1.15</f>
        <v>26219.999999999996</v>
      </c>
      <c r="CF18" s="18">
        <f t="shared" ref="CF18:CF25" si="56">CD18-CE18/CE$5</f>
        <v>3.7292508773509982E-3</v>
      </c>
      <c r="CG18" s="18">
        <f t="shared" si="18"/>
        <v>4.7516724020146752E-3</v>
      </c>
      <c r="CH18" s="24">
        <f t="shared" ref="CH18:CH25" si="57">CE18</f>
        <v>26219.999999999996</v>
      </c>
      <c r="CI18" s="23">
        <f t="shared" si="39"/>
        <v>3.7292508773509982E-3</v>
      </c>
      <c r="CJ18">
        <f t="shared" si="29"/>
        <v>900</v>
      </c>
      <c r="CL18" s="18">
        <f t="shared" si="8"/>
        <v>5.5825881149167249E-3</v>
      </c>
      <c r="CM18" s="22">
        <f>CM15*1.15</f>
        <v>24609.999999999996</v>
      </c>
      <c r="CN18" s="18">
        <f t="shared" ref="CN18:CN25" si="58">CL18-CM18/CM$5</f>
        <v>4.3642712832335567E-3</v>
      </c>
      <c r="CO18" s="18">
        <f t="shared" si="19"/>
        <v>5.4236772238276162E-3</v>
      </c>
      <c r="CP18" s="24">
        <f t="shared" ref="CP18:CP25" si="59">CM18</f>
        <v>24609.999999999996</v>
      </c>
      <c r="CQ18" s="23">
        <f t="shared" si="40"/>
        <v>4.3642712832335567E-3</v>
      </c>
      <c r="CR18">
        <f t="shared" si="30"/>
        <v>1000</v>
      </c>
    </row>
    <row r="19" spans="2:96" x14ac:dyDescent="0.25">
      <c r="B19">
        <v>70</v>
      </c>
      <c r="C19">
        <v>34.9</v>
      </c>
      <c r="D19" s="25">
        <f t="shared" ref="D19:D48" si="60">C19*0.216158</f>
        <v>7.5439141999999997</v>
      </c>
      <c r="E19">
        <f>C19/12</f>
        <v>2.9083333333333332</v>
      </c>
      <c r="F19">
        <v>0.7</v>
      </c>
      <c r="G19">
        <v>6.4</v>
      </c>
      <c r="H19">
        <f>G19/1000000</f>
        <v>6.4000000000000006E-6</v>
      </c>
      <c r="I19">
        <v>6.4</v>
      </c>
      <c r="J19" s="26">
        <f t="shared" ref="J19:J44" si="61">I19/1000000</f>
        <v>6.4000000000000006E-6</v>
      </c>
      <c r="K19">
        <f t="shared" ref="K19:K48" si="62">C19/($C$8*F19)</f>
        <v>0.10159335643490573</v>
      </c>
      <c r="L19">
        <v>36</v>
      </c>
      <c r="M19">
        <v>70</v>
      </c>
      <c r="N19" s="28">
        <v>29.2</v>
      </c>
      <c r="O19" s="21">
        <f>N19*1000000</f>
        <v>29200000</v>
      </c>
      <c r="P19" s="26"/>
      <c r="Q19" s="25"/>
      <c r="R19" s="18">
        <f t="shared" si="10"/>
        <v>9.1540720896775094E-3</v>
      </c>
      <c r="S19" s="22">
        <f>1/6*(S24-S18)+S18</f>
        <v>46166.666666666664</v>
      </c>
      <c r="T19" s="18">
        <f t="shared" ref="T19:T25" si="63">R19-S19/S$5</f>
        <v>7.5730218613670073E-3</v>
      </c>
      <c r="U19" s="18">
        <f t="shared" si="20"/>
        <v>8.8058985736957744E-3</v>
      </c>
      <c r="V19" s="19">
        <f t="shared" si="41"/>
        <v>46166.666666666664</v>
      </c>
      <c r="W19" s="23">
        <f t="shared" si="31"/>
        <v>7.5730218613670073E-3</v>
      </c>
      <c r="X19">
        <f t="shared" si="21"/>
        <v>70</v>
      </c>
      <c r="Y19"/>
      <c r="Z19" s="18">
        <f t="shared" si="0"/>
        <v>8.967838867503462E-3</v>
      </c>
      <c r="AA19" s="22">
        <f>1/6*(AA24-AA18)+AA18</f>
        <v>43291.666666666664</v>
      </c>
      <c r="AB19" s="18">
        <f t="shared" si="42"/>
        <v>7.4541442288088237E-3</v>
      </c>
      <c r="AC19" s="18">
        <f t="shared" si="11"/>
        <v>8.6079903826549783E-3</v>
      </c>
      <c r="AD19" s="24">
        <f t="shared" si="43"/>
        <v>43291.666666666664</v>
      </c>
      <c r="AE19" s="23">
        <f t="shared" si="32"/>
        <v>7.4541442288088237E-3</v>
      </c>
      <c r="AF19">
        <f t="shared" si="22"/>
        <v>200</v>
      </c>
      <c r="AH19" s="18">
        <f t="shared" si="1"/>
        <v>8.9272589350075648E-3</v>
      </c>
      <c r="AI19" s="22">
        <f>1/6*(AI24-AI18)+AI18</f>
        <v>42141.666666666664</v>
      </c>
      <c r="AJ19" s="18">
        <f t="shared" si="44"/>
        <v>7.4275554949126653E-3</v>
      </c>
      <c r="AK19" s="18">
        <f t="shared" si="12"/>
        <v>8.5592280927774336E-3</v>
      </c>
      <c r="AL19" s="19">
        <f t="shared" si="45"/>
        <v>42141.666666666664</v>
      </c>
      <c r="AM19" s="23">
        <f t="shared" si="33"/>
        <v>7.4275554949126653E-3</v>
      </c>
      <c r="AN19">
        <f t="shared" si="23"/>
        <v>300</v>
      </c>
      <c r="AP19" s="18">
        <f t="shared" si="2"/>
        <v>8.9012891921056627E-3</v>
      </c>
      <c r="AQ19" s="22">
        <f>1/6*(AQ24-AQ18)+AQ18</f>
        <v>41183.333333333336</v>
      </c>
      <c r="AR19" s="18">
        <f t="shared" si="46"/>
        <v>7.4145262558842429E-3</v>
      </c>
      <c r="AS19" s="18">
        <f t="shared" si="13"/>
        <v>8.5264396132849647E-3</v>
      </c>
      <c r="AT19" s="24">
        <f t="shared" si="47"/>
        <v>41183.333333333336</v>
      </c>
      <c r="AU19" s="23">
        <f t="shared" si="34"/>
        <v>7.4145262558842429E-3</v>
      </c>
      <c r="AV19">
        <f t="shared" si="24"/>
        <v>400</v>
      </c>
      <c r="AX19" s="18">
        <f t="shared" si="3"/>
        <v>8.8775888716244936E-3</v>
      </c>
      <c r="AY19" s="22">
        <f>1/6*(AY24-AY18)+AY18</f>
        <v>39745.833333333336</v>
      </c>
      <c r="AZ19" s="18">
        <f t="shared" si="48"/>
        <v>7.4109529552653297E-3</v>
      </c>
      <c r="BA19" s="18">
        <f t="shared" si="14"/>
        <v>8.4921337670734471E-3</v>
      </c>
      <c r="BB19" s="24">
        <f t="shared" si="49"/>
        <v>39745.833333333336</v>
      </c>
      <c r="BC19" s="23">
        <f t="shared" si="35"/>
        <v>7.4109529552653297E-3</v>
      </c>
      <c r="BD19">
        <f t="shared" si="25"/>
        <v>500</v>
      </c>
      <c r="BF19" s="18">
        <f t="shared" si="4"/>
        <v>8.8751731883687564E-3</v>
      </c>
      <c r="BG19" s="22">
        <f>1/6*(BG24-BG18)+BG18</f>
        <v>38116.666666666664</v>
      </c>
      <c r="BH19" s="18">
        <f t="shared" si="50"/>
        <v>7.4313600570556256E-3</v>
      </c>
      <c r="BI19" s="18">
        <f t="shared" si="15"/>
        <v>8.4768146025101711E-3</v>
      </c>
      <c r="BJ19" s="24">
        <f t="shared" si="51"/>
        <v>38116.666666666664</v>
      </c>
      <c r="BK19" s="23">
        <f t="shared" si="36"/>
        <v>7.4313600570556256E-3</v>
      </c>
      <c r="BL19">
        <f t="shared" si="26"/>
        <v>600</v>
      </c>
      <c r="BN19" s="18">
        <f t="shared" si="5"/>
        <v>8.922514382140043E-3</v>
      </c>
      <c r="BO19" s="22">
        <f>1/6*(BO24-BO18)+BO18</f>
        <v>36391.666666666664</v>
      </c>
      <c r="BP19" s="18">
        <f t="shared" si="52"/>
        <v>7.4841085850385937E-3</v>
      </c>
      <c r="BQ19" s="18">
        <f t="shared" si="16"/>
        <v>8.5038714308883958E-3</v>
      </c>
      <c r="BR19" s="24">
        <f t="shared" si="53"/>
        <v>36391.666666666664</v>
      </c>
      <c r="BS19" s="23">
        <f t="shared" si="37"/>
        <v>7.4841085850385937E-3</v>
      </c>
      <c r="BT19">
        <f t="shared" si="27"/>
        <v>700</v>
      </c>
      <c r="BV19" s="18">
        <f t="shared" si="6"/>
        <v>8.8770188202844501E-3</v>
      </c>
      <c r="BW19" s="22">
        <f>1/6*(BW24-BW18)+BW18</f>
        <v>33812.5</v>
      </c>
      <c r="BX19" s="18">
        <f t="shared" si="54"/>
        <v>7.4681646536177834E-3</v>
      </c>
      <c r="BY19" s="18">
        <f t="shared" si="17"/>
        <v>8.4723313202844496E-3</v>
      </c>
      <c r="BZ19" s="24">
        <f t="shared" si="55"/>
        <v>33812.5</v>
      </c>
      <c r="CA19" s="23">
        <f t="shared" si="38"/>
        <v>7.4681646536177834E-3</v>
      </c>
      <c r="CB19">
        <f t="shared" si="28"/>
        <v>800</v>
      </c>
      <c r="CD19" s="18">
        <f t="shared" si="7"/>
        <v>8.7830646796470523E-3</v>
      </c>
      <c r="CE19" s="22">
        <f>1/6*(CE24-CE18)+CE18</f>
        <v>30566.666666666664</v>
      </c>
      <c r="CF19" s="18">
        <f t="shared" si="56"/>
        <v>7.412362138540924E-3</v>
      </c>
      <c r="CG19" s="18">
        <f t="shared" si="18"/>
        <v>8.4347836632046019E-3</v>
      </c>
      <c r="CH19" s="24">
        <f t="shared" si="57"/>
        <v>30566.666666666664</v>
      </c>
      <c r="CI19" s="23">
        <f t="shared" si="39"/>
        <v>7.412362138540924E-3</v>
      </c>
      <c r="CJ19">
        <f t="shared" si="29"/>
        <v>900</v>
      </c>
      <c r="CL19" s="18">
        <f t="shared" si="8"/>
        <v>8.9834411323773192E-3</v>
      </c>
      <c r="CM19" s="22">
        <f>1/6*(CM24-CM18)+CM18</f>
        <v>27241.666666666664</v>
      </c>
      <c r="CN19" s="18">
        <f t="shared" si="58"/>
        <v>7.6348437726413455E-3</v>
      </c>
      <c r="CO19" s="18">
        <f t="shared" si="19"/>
        <v>8.6942497132354059E-3</v>
      </c>
      <c r="CP19" s="24">
        <f t="shared" si="59"/>
        <v>27241.666666666664</v>
      </c>
      <c r="CQ19" s="23">
        <f t="shared" si="40"/>
        <v>7.6348437726413455E-3</v>
      </c>
      <c r="CR19">
        <f t="shared" si="30"/>
        <v>1000</v>
      </c>
    </row>
    <row r="20" spans="2:96" x14ac:dyDescent="0.25">
      <c r="B20">
        <v>100</v>
      </c>
      <c r="C20">
        <v>34.700000000000003</v>
      </c>
      <c r="D20" s="25">
        <f t="shared" si="60"/>
        <v>7.5006826000000002</v>
      </c>
      <c r="E20">
        <f t="shared" ref="E20:E48" si="64">C20/12</f>
        <v>2.8916666666666671</v>
      </c>
      <c r="F20">
        <v>0.67600000000000005</v>
      </c>
      <c r="G20">
        <v>6.6</v>
      </c>
      <c r="H20">
        <f t="shared" ref="H20:H38" si="65">G20/1000000</f>
        <v>6.5999999999999995E-6</v>
      </c>
      <c r="I20">
        <v>6.5</v>
      </c>
      <c r="J20" s="26">
        <f t="shared" si="61"/>
        <v>6.4999999999999996E-6</v>
      </c>
      <c r="K20">
        <f t="shared" si="62"/>
        <v>0.10459735456349759</v>
      </c>
      <c r="L20">
        <v>36</v>
      </c>
      <c r="M20">
        <v>70</v>
      </c>
      <c r="N20" s="27"/>
      <c r="O20" s="21"/>
      <c r="P20" s="26"/>
      <c r="Q20" s="25"/>
      <c r="R20" s="18">
        <f t="shared" si="10"/>
        <v>1.4511694650940071E-2</v>
      </c>
      <c r="S20" s="22">
        <f>2/6*(S24-S18)+S18</f>
        <v>50933.333333333328</v>
      </c>
      <c r="T20" s="18">
        <f t="shared" si="63"/>
        <v>1.2767402413497149E-2</v>
      </c>
      <c r="U20" s="18">
        <f t="shared" si="20"/>
        <v>1.4000279125825917E-2</v>
      </c>
      <c r="V20" s="19">
        <f t="shared" si="41"/>
        <v>50933.333333333328</v>
      </c>
      <c r="W20" s="23">
        <f t="shared" si="31"/>
        <v>1.2767402413497149E-2</v>
      </c>
      <c r="X20">
        <f t="shared" si="21"/>
        <v>70</v>
      </c>
      <c r="Y20"/>
      <c r="Z20" s="18">
        <f t="shared" si="0"/>
        <v>1.4782890488909748E-2</v>
      </c>
      <c r="AA20" s="22">
        <f>2/6*(AA24-AA18)+AA18</f>
        <v>48633.333333333328</v>
      </c>
      <c r="AB20" s="18">
        <f t="shared" si="42"/>
        <v>1.3082424288443547E-2</v>
      </c>
      <c r="AC20" s="18">
        <f t="shared" si="11"/>
        <v>1.4236270442289702E-2</v>
      </c>
      <c r="AD20" s="24">
        <f t="shared" si="43"/>
        <v>48633.333333333328</v>
      </c>
      <c r="AE20" s="23">
        <f t="shared" si="32"/>
        <v>1.3082424288443547E-2</v>
      </c>
      <c r="AF20">
        <f t="shared" si="22"/>
        <v>200</v>
      </c>
      <c r="AH20" s="18">
        <f t="shared" si="1"/>
        <v>1.4943230409959186E-2</v>
      </c>
      <c r="AI20" s="22">
        <f>2/6*(AI24-AI18)+AI18</f>
        <v>47713.333333333328</v>
      </c>
      <c r="AJ20" s="18">
        <f t="shared" si="44"/>
        <v>1.3245247017313872E-2</v>
      </c>
      <c r="AK20" s="18">
        <f t="shared" si="12"/>
        <v>1.4376919615178641E-2</v>
      </c>
      <c r="AL20" s="19">
        <f t="shared" si="45"/>
        <v>47713.333333333328</v>
      </c>
      <c r="AM20" s="23">
        <f t="shared" si="33"/>
        <v>1.3245247017313872E-2</v>
      </c>
      <c r="AN20">
        <f t="shared" si="23"/>
        <v>300</v>
      </c>
      <c r="AP20" s="18">
        <f t="shared" si="2"/>
        <v>1.5093233556940672E-2</v>
      </c>
      <c r="AQ20" s="22">
        <f>2/6*(AQ24-AQ18)+AQ18</f>
        <v>46946.666666666664</v>
      </c>
      <c r="AR20" s="18">
        <f t="shared" si="46"/>
        <v>1.3398408045508662E-2</v>
      </c>
      <c r="AS20" s="18">
        <f t="shared" si="13"/>
        <v>1.4510321402909384E-2</v>
      </c>
      <c r="AT20" s="24">
        <f t="shared" si="47"/>
        <v>46946.666666666664</v>
      </c>
      <c r="AU20" s="23">
        <f t="shared" si="34"/>
        <v>1.3398408045508662E-2</v>
      </c>
      <c r="AV20">
        <f t="shared" si="24"/>
        <v>400</v>
      </c>
      <c r="AX20" s="18">
        <f t="shared" si="3"/>
        <v>1.5350323312669624E-2</v>
      </c>
      <c r="AY20" s="22">
        <f>2/6*(AY24-AY18)+AY18</f>
        <v>45796.666666666664</v>
      </c>
      <c r="AZ20" s="18">
        <f t="shared" si="48"/>
        <v>1.3660409413530632E-2</v>
      </c>
      <c r="BA20" s="18">
        <f t="shared" si="14"/>
        <v>1.474159022533875E-2</v>
      </c>
      <c r="BB20" s="24">
        <f t="shared" si="49"/>
        <v>45796.666666666664</v>
      </c>
      <c r="BC20" s="23">
        <f t="shared" si="35"/>
        <v>1.3660409413530632E-2</v>
      </c>
      <c r="BD20">
        <f t="shared" si="25"/>
        <v>500</v>
      </c>
      <c r="BF20" s="18">
        <f t="shared" si="4"/>
        <v>1.569475930539033E-2</v>
      </c>
      <c r="BG20" s="22">
        <f>2/6*(BG24-BG18)+BG18</f>
        <v>44493.333333333328</v>
      </c>
      <c r="BH20" s="18">
        <f t="shared" si="50"/>
        <v>1.4009405770036796E-2</v>
      </c>
      <c r="BI20" s="18">
        <f t="shared" si="15"/>
        <v>1.5054860315491341E-2</v>
      </c>
      <c r="BJ20" s="24">
        <f t="shared" si="51"/>
        <v>44493.333333333328</v>
      </c>
      <c r="BK20" s="23">
        <f t="shared" si="36"/>
        <v>1.4009405770036796E-2</v>
      </c>
      <c r="BL20">
        <f t="shared" si="26"/>
        <v>600</v>
      </c>
      <c r="BN20" s="18">
        <f t="shared" si="5"/>
        <v>1.6152741695247125E-2</v>
      </c>
      <c r="BO20" s="22">
        <f>2/6*(BO24-BO18)+BO18</f>
        <v>43113.333333333328</v>
      </c>
      <c r="BP20" s="18">
        <f t="shared" si="52"/>
        <v>1.44486573737715E-2</v>
      </c>
      <c r="BQ20" s="18">
        <f t="shared" si="16"/>
        <v>1.5468420219621302E-2</v>
      </c>
      <c r="BR20" s="24">
        <f t="shared" si="53"/>
        <v>43113.333333333328</v>
      </c>
      <c r="BS20" s="23">
        <f t="shared" si="37"/>
        <v>1.44486573737715E-2</v>
      </c>
      <c r="BT20">
        <f t="shared" si="27"/>
        <v>700</v>
      </c>
      <c r="BV20" s="18">
        <f t="shared" si="6"/>
        <v>1.5997838592243165E-2</v>
      </c>
      <c r="BW20" s="22">
        <f>2/6*(BW24-BW18)+BW18</f>
        <v>39910</v>
      </c>
      <c r="BX20" s="18">
        <f t="shared" si="54"/>
        <v>1.4334921925576498E-2</v>
      </c>
      <c r="BY20" s="18">
        <f t="shared" si="17"/>
        <v>1.5339088592243165E-2</v>
      </c>
      <c r="BZ20" s="24">
        <f t="shared" si="55"/>
        <v>39910</v>
      </c>
      <c r="CA20" s="23">
        <f t="shared" si="38"/>
        <v>1.4334921925576498E-2</v>
      </c>
      <c r="CB20">
        <f t="shared" si="28"/>
        <v>800</v>
      </c>
      <c r="CD20" s="18">
        <f t="shared" si="7"/>
        <v>1.5010532151107668E-2</v>
      </c>
      <c r="CE20" s="22">
        <f>2/6*(CE24-CE18)+CE18</f>
        <v>34913.333333333328</v>
      </c>
      <c r="CF20" s="18">
        <f t="shared" si="56"/>
        <v>1.344491182225864E-2</v>
      </c>
      <c r="CG20" s="18">
        <f t="shared" si="18"/>
        <v>1.4467333346922318E-2</v>
      </c>
      <c r="CH20" s="24">
        <f t="shared" si="57"/>
        <v>34913.333333333328</v>
      </c>
      <c r="CI20" s="23">
        <f t="shared" si="39"/>
        <v>1.344491182225864E-2</v>
      </c>
      <c r="CJ20">
        <f t="shared" si="29"/>
        <v>900</v>
      </c>
      <c r="CL20" s="18">
        <f t="shared" si="8"/>
        <v>1.4163345931005121E-2</v>
      </c>
      <c r="CM20" s="22">
        <f>2/6*(CM24-CM18)+CM18</f>
        <v>29873.333333333328</v>
      </c>
      <c r="CN20" s="18">
        <f t="shared" si="58"/>
        <v>1.2684468043216343E-2</v>
      </c>
      <c r="CO20" s="18">
        <f t="shared" si="19"/>
        <v>1.3743873983810401E-2</v>
      </c>
      <c r="CP20" s="24">
        <f t="shared" si="59"/>
        <v>29873.333333333328</v>
      </c>
      <c r="CQ20" s="23">
        <f t="shared" si="40"/>
        <v>1.2684468043216343E-2</v>
      </c>
      <c r="CR20">
        <f t="shared" si="30"/>
        <v>1000</v>
      </c>
    </row>
    <row r="21" spans="2:96" x14ac:dyDescent="0.25">
      <c r="B21">
        <v>150</v>
      </c>
      <c r="C21">
        <v>34.200000000000003</v>
      </c>
      <c r="D21" s="25">
        <f t="shared" si="60"/>
        <v>7.3926036000000002</v>
      </c>
      <c r="E21">
        <f t="shared" si="64"/>
        <v>2.85</v>
      </c>
      <c r="F21">
        <v>0.64100000000000001</v>
      </c>
      <c r="G21">
        <v>6.8</v>
      </c>
      <c r="H21">
        <f t="shared" si="65"/>
        <v>6.8000000000000001E-6</v>
      </c>
      <c r="I21">
        <v>6.6</v>
      </c>
      <c r="J21" s="26">
        <f t="shared" si="61"/>
        <v>6.5999999999999995E-6</v>
      </c>
      <c r="K21">
        <f t="shared" si="62"/>
        <v>0.1087191374978943</v>
      </c>
      <c r="L21">
        <v>33.799999999999997</v>
      </c>
      <c r="M21">
        <v>70</v>
      </c>
      <c r="N21" s="27"/>
      <c r="O21" s="21"/>
      <c r="P21" s="26"/>
      <c r="Q21" s="25"/>
      <c r="R21" s="18">
        <f t="shared" si="10"/>
        <v>2.2448834128846417E-2</v>
      </c>
      <c r="S21" s="22">
        <f>3/6*(S24-S18)+S18</f>
        <v>55700</v>
      </c>
      <c r="T21" s="18">
        <f t="shared" si="63"/>
        <v>2.0541299882271075E-2</v>
      </c>
      <c r="U21" s="18">
        <f t="shared" si="20"/>
        <v>2.1774176594599841E-2</v>
      </c>
      <c r="V21" s="19">
        <f t="shared" si="31"/>
        <v>55700</v>
      </c>
      <c r="W21" s="23">
        <f t="shared" si="31"/>
        <v>2.0541299882271075E-2</v>
      </c>
      <c r="X21">
        <f t="shared" si="21"/>
        <v>70</v>
      </c>
      <c r="Y21"/>
      <c r="Z21" s="18">
        <f t="shared" si="0"/>
        <v>2.3539086605060204E-2</v>
      </c>
      <c r="AA21" s="22">
        <f>3/6*(AA24-AA18)+AA18</f>
        <v>53975</v>
      </c>
      <c r="AB21" s="18">
        <f t="shared" si="42"/>
        <v>2.1651848842822442E-2</v>
      </c>
      <c r="AC21" s="18">
        <f t="shared" si="11"/>
        <v>2.2805694996668596E-2</v>
      </c>
      <c r="AD21" s="24">
        <f t="shared" si="43"/>
        <v>53975</v>
      </c>
      <c r="AE21" s="23">
        <f t="shared" si="32"/>
        <v>2.1651848842822442E-2</v>
      </c>
      <c r="AF21">
        <f t="shared" si="22"/>
        <v>200</v>
      </c>
      <c r="AH21" s="18">
        <f t="shared" si="1"/>
        <v>2.4052571869310951E-2</v>
      </c>
      <c r="AI21" s="22">
        <f>3/6*(AI24-AI18)+AI18</f>
        <v>53285</v>
      </c>
      <c r="AJ21" s="18">
        <f t="shared" si="44"/>
        <v>2.2156308524115223E-2</v>
      </c>
      <c r="AK21" s="18">
        <f t="shared" si="12"/>
        <v>2.3287981121979991E-2</v>
      </c>
      <c r="AL21" s="19">
        <f t="shared" si="45"/>
        <v>53285</v>
      </c>
      <c r="AM21" s="23">
        <f t="shared" si="33"/>
        <v>2.2156308524115223E-2</v>
      </c>
      <c r="AN21">
        <f t="shared" si="23"/>
        <v>300</v>
      </c>
      <c r="AP21" s="18">
        <f t="shared" si="2"/>
        <v>2.4509218324642822E-2</v>
      </c>
      <c r="AQ21" s="22">
        <f>3/6*(AQ24-AQ18)+AQ18</f>
        <v>52710</v>
      </c>
      <c r="AR21" s="18">
        <f t="shared" si="46"/>
        <v>2.2606330238000225E-2</v>
      </c>
      <c r="AS21" s="18">
        <f t="shared" si="13"/>
        <v>2.3718243595400947E-2</v>
      </c>
      <c r="AT21" s="24">
        <f t="shared" si="47"/>
        <v>52710</v>
      </c>
      <c r="AU21" s="23">
        <f t="shared" si="34"/>
        <v>2.2606330238000225E-2</v>
      </c>
      <c r="AV21">
        <f t="shared" si="24"/>
        <v>400</v>
      </c>
      <c r="AX21" s="18">
        <f t="shared" si="3"/>
        <v>2.5250275985050297E-2</v>
      </c>
      <c r="AY21" s="22">
        <f>3/6*(AY24-AY18)+AY18</f>
        <v>51847.5</v>
      </c>
      <c r="AZ21" s="18">
        <f t="shared" si="48"/>
        <v>2.3337084103131477E-2</v>
      </c>
      <c r="BA21" s="18">
        <f t="shared" si="14"/>
        <v>2.4418264914939595E-2</v>
      </c>
      <c r="BB21" s="24">
        <f t="shared" si="49"/>
        <v>51847.5</v>
      </c>
      <c r="BC21" s="23">
        <f t="shared" si="35"/>
        <v>2.3337084103131477E-2</v>
      </c>
      <c r="BD21">
        <f t="shared" si="25"/>
        <v>500</v>
      </c>
      <c r="BF21" s="18">
        <f t="shared" si="4"/>
        <v>2.6183414044663792E-2</v>
      </c>
      <c r="BG21" s="22">
        <f>3/6*(BG24-BG18)+BG18</f>
        <v>50870</v>
      </c>
      <c r="BH21" s="18">
        <f t="shared" si="50"/>
        <v>2.4256520105269852E-2</v>
      </c>
      <c r="BI21" s="18">
        <f t="shared" si="15"/>
        <v>2.5301974650724396E-2</v>
      </c>
      <c r="BJ21" s="24">
        <f t="shared" si="51"/>
        <v>50870</v>
      </c>
      <c r="BK21" s="23">
        <f t="shared" si="36"/>
        <v>2.4256520105269852E-2</v>
      </c>
      <c r="BL21">
        <f t="shared" si="26"/>
        <v>600</v>
      </c>
      <c r="BN21" s="18">
        <f t="shared" si="5"/>
        <v>2.7323281579659745E-2</v>
      </c>
      <c r="BO21" s="22">
        <f>3/6*(BO24-BO18)+BO18</f>
        <v>49835</v>
      </c>
      <c r="BP21" s="18">
        <f t="shared" si="52"/>
        <v>2.5353518733809942E-2</v>
      </c>
      <c r="BQ21" s="18">
        <f t="shared" si="16"/>
        <v>2.6373281579659746E-2</v>
      </c>
      <c r="BR21" s="24">
        <f t="shared" si="53"/>
        <v>49835</v>
      </c>
      <c r="BS21" s="23">
        <f t="shared" si="37"/>
        <v>2.5353518733809942E-2</v>
      </c>
      <c r="BT21">
        <f t="shared" si="27"/>
        <v>700</v>
      </c>
      <c r="BV21" s="18">
        <f t="shared" si="6"/>
        <v>2.6991670510426197E-2</v>
      </c>
      <c r="BW21" s="22">
        <f>3/6*(BW24-BW18)+BW18</f>
        <v>46007.5</v>
      </c>
      <c r="BX21" s="18">
        <f t="shared" si="54"/>
        <v>2.5074691343759531E-2</v>
      </c>
      <c r="BY21" s="18">
        <f t="shared" si="17"/>
        <v>2.6078858010426198E-2</v>
      </c>
      <c r="BZ21" s="24">
        <f t="shared" si="55"/>
        <v>46007.5</v>
      </c>
      <c r="CA21" s="23">
        <f t="shared" si="38"/>
        <v>2.5074691343759531E-2</v>
      </c>
      <c r="CB21">
        <f t="shared" si="28"/>
        <v>800</v>
      </c>
      <c r="CD21" s="18">
        <f t="shared" si="7"/>
        <v>2.4499792134509854E-2</v>
      </c>
      <c r="CE21" s="22">
        <f>3/6*(CE24-CE18)+CE18</f>
        <v>39260</v>
      </c>
      <c r="CF21" s="18">
        <f t="shared" si="56"/>
        <v>2.2739254017917924E-2</v>
      </c>
      <c r="CG21" s="18">
        <f t="shared" si="18"/>
        <v>2.3761675542581601E-2</v>
      </c>
      <c r="CH21" s="24">
        <f t="shared" si="57"/>
        <v>39260</v>
      </c>
      <c r="CI21" s="23">
        <f t="shared" si="39"/>
        <v>2.2739254017917924E-2</v>
      </c>
      <c r="CJ21">
        <f t="shared" si="29"/>
        <v>900</v>
      </c>
      <c r="CL21" s="18">
        <f t="shared" si="8"/>
        <v>2.1798322098210098E-2</v>
      </c>
      <c r="CM21" s="22">
        <f>3/6*(CM24-CM18)+CM18</f>
        <v>32505</v>
      </c>
      <c r="CN21" s="18">
        <f t="shared" si="58"/>
        <v>2.0189163682368515E-2</v>
      </c>
      <c r="CO21" s="18">
        <f t="shared" si="19"/>
        <v>2.1248569622962576E-2</v>
      </c>
      <c r="CP21" s="24">
        <f t="shared" si="59"/>
        <v>32505</v>
      </c>
      <c r="CQ21" s="23">
        <f t="shared" si="40"/>
        <v>2.0189163682368515E-2</v>
      </c>
      <c r="CR21">
        <f t="shared" si="30"/>
        <v>1000</v>
      </c>
    </row>
    <row r="22" spans="2:96" x14ac:dyDescent="0.25">
      <c r="B22">
        <v>200</v>
      </c>
      <c r="C22">
        <v>33.700000000000003</v>
      </c>
      <c r="D22" s="25">
        <f t="shared" si="60"/>
        <v>7.2845246000000001</v>
      </c>
      <c r="E22">
        <f t="shared" si="64"/>
        <v>2.8083333333333336</v>
      </c>
      <c r="F22">
        <v>0.61099999999999999</v>
      </c>
      <c r="G22">
        <v>7</v>
      </c>
      <c r="H22">
        <f t="shared" si="65"/>
        <v>6.9999999999999999E-6</v>
      </c>
      <c r="I22">
        <v>6.7</v>
      </c>
      <c r="J22" s="26">
        <f t="shared" si="61"/>
        <v>6.7000000000000002E-6</v>
      </c>
      <c r="K22">
        <f t="shared" si="62"/>
        <v>0.11238972600225224</v>
      </c>
      <c r="L22">
        <v>33</v>
      </c>
      <c r="M22">
        <v>70</v>
      </c>
      <c r="N22">
        <v>28.6</v>
      </c>
      <c r="O22" s="21">
        <f t="shared" ref="O22:O42" si="66">N22*1000000</f>
        <v>28600000</v>
      </c>
      <c r="P22" s="26"/>
      <c r="Q22" s="25"/>
      <c r="R22" s="18">
        <f t="shared" si="10"/>
        <v>3.385302938445834E-2</v>
      </c>
      <c r="S22" s="22">
        <f>4/6*(S24-S18)+S18</f>
        <v>60466.666666666664</v>
      </c>
      <c r="T22" s="18">
        <f t="shared" si="63"/>
        <v>3.1782253128750576E-2</v>
      </c>
      <c r="U22" s="18">
        <f t="shared" si="20"/>
        <v>3.3015129841079342E-2</v>
      </c>
      <c r="V22" s="19">
        <f t="shared" si="31"/>
        <v>60466.666666666664</v>
      </c>
      <c r="W22" s="23">
        <f t="shared" si="31"/>
        <v>3.1782253128750576E-2</v>
      </c>
      <c r="X22">
        <f t="shared" si="21"/>
        <v>70</v>
      </c>
      <c r="Y22"/>
      <c r="Z22" s="18">
        <f t="shared" si="0"/>
        <v>3.6243315827438588E-2</v>
      </c>
      <c r="AA22" s="22">
        <f>4/6*(AA24-AA18)+AA18</f>
        <v>59316.666666666664</v>
      </c>
      <c r="AB22" s="18">
        <f t="shared" si="42"/>
        <v>3.4169306503429267E-2</v>
      </c>
      <c r="AC22" s="18">
        <f t="shared" si="11"/>
        <v>3.5323152657275418E-2</v>
      </c>
      <c r="AD22" s="24">
        <f t="shared" si="43"/>
        <v>59316.666666666664</v>
      </c>
      <c r="AE22" s="23">
        <f t="shared" si="32"/>
        <v>3.4169306503429267E-2</v>
      </c>
      <c r="AF22">
        <f t="shared" si="22"/>
        <v>200</v>
      </c>
      <c r="AH22" s="18">
        <f t="shared" si="1"/>
        <v>3.7306770987855634E-2</v>
      </c>
      <c r="AI22" s="22">
        <f>4/6*(AI24-AI18)+AI18</f>
        <v>58856.666666666664</v>
      </c>
      <c r="AJ22" s="18">
        <f t="shared" si="44"/>
        <v>3.5212227690109489E-2</v>
      </c>
      <c r="AK22" s="18">
        <f t="shared" si="12"/>
        <v>3.6343900287974261E-2</v>
      </c>
      <c r="AL22" s="19">
        <f t="shared" si="45"/>
        <v>58856.666666666664</v>
      </c>
      <c r="AM22" s="23">
        <f t="shared" si="33"/>
        <v>3.5212227690109489E-2</v>
      </c>
      <c r="AN22">
        <f t="shared" si="23"/>
        <v>300</v>
      </c>
      <c r="AP22" s="18">
        <f t="shared" si="2"/>
        <v>3.8236143512477505E-2</v>
      </c>
      <c r="AQ22" s="22">
        <f>4/6*(AQ24-AQ18)+AQ18</f>
        <v>58473.333333333328</v>
      </c>
      <c r="AR22" s="18">
        <f t="shared" si="46"/>
        <v>3.6125192850624314E-2</v>
      </c>
      <c r="AS22" s="18">
        <f t="shared" si="13"/>
        <v>3.7237106208025034E-2</v>
      </c>
      <c r="AT22" s="24">
        <f t="shared" si="47"/>
        <v>58473.333333333328</v>
      </c>
      <c r="AU22" s="23">
        <f t="shared" si="34"/>
        <v>3.6125192850624314E-2</v>
      </c>
      <c r="AV22">
        <f t="shared" si="24"/>
        <v>400</v>
      </c>
      <c r="AX22" s="18">
        <f t="shared" si="3"/>
        <v>3.9713911841948883E-2</v>
      </c>
      <c r="AY22" s="22">
        <f>4/6*(AY24-AY18)+AY18</f>
        <v>57898.333333333328</v>
      </c>
      <c r="AZ22" s="18">
        <f t="shared" si="48"/>
        <v>3.7577441977250235E-2</v>
      </c>
      <c r="BA22" s="18">
        <f t="shared" si="14"/>
        <v>3.865862278905835E-2</v>
      </c>
      <c r="BB22" s="24">
        <f t="shared" si="49"/>
        <v>57898.333333333328</v>
      </c>
      <c r="BC22" s="23">
        <f t="shared" si="35"/>
        <v>3.7577441977250235E-2</v>
      </c>
      <c r="BD22">
        <f t="shared" si="25"/>
        <v>500</v>
      </c>
      <c r="BF22" s="18">
        <f t="shared" si="4"/>
        <v>4.1527520845197154E-2</v>
      </c>
      <c r="BG22" s="22">
        <f>4/6*(BG24-BG18)+BG18</f>
        <v>57246.666666666657</v>
      </c>
      <c r="BH22" s="18">
        <f t="shared" si="50"/>
        <v>3.9359086501762813E-2</v>
      </c>
      <c r="BI22" s="18">
        <f t="shared" si="15"/>
        <v>4.0404541047217357E-2</v>
      </c>
      <c r="BJ22" s="24">
        <f t="shared" si="51"/>
        <v>57246.666666666657</v>
      </c>
      <c r="BK22" s="23">
        <f t="shared" si="36"/>
        <v>3.9359086501762813E-2</v>
      </c>
      <c r="BL22">
        <f t="shared" si="26"/>
        <v>600</v>
      </c>
      <c r="BN22" s="18">
        <f t="shared" si="5"/>
        <v>4.3664290076588272E-2</v>
      </c>
      <c r="BO22" s="22">
        <f>4/6*(BO24-BO18)+BO18</f>
        <v>56556.666666666657</v>
      </c>
      <c r="BP22" s="18">
        <f t="shared" si="52"/>
        <v>4.1428848706364291E-2</v>
      </c>
      <c r="BQ22" s="18">
        <f t="shared" si="16"/>
        <v>4.2448611552214091E-2</v>
      </c>
      <c r="BR22" s="24">
        <f t="shared" si="53"/>
        <v>56556.666666666657</v>
      </c>
      <c r="BS22" s="23">
        <f t="shared" si="37"/>
        <v>4.1428848706364291E-2</v>
      </c>
      <c r="BT22">
        <f t="shared" si="27"/>
        <v>700</v>
      </c>
      <c r="BV22" s="18">
        <f t="shared" si="6"/>
        <v>4.3079039222047172E-2</v>
      </c>
      <c r="BW22" s="22">
        <f>4/6*(BW24-BW18)+BW18</f>
        <v>52105</v>
      </c>
      <c r="BX22" s="18">
        <f t="shared" si="54"/>
        <v>4.0907997555380507E-2</v>
      </c>
      <c r="BY22" s="18">
        <f t="shared" si="17"/>
        <v>4.1912164222047174E-2</v>
      </c>
      <c r="BZ22" s="24">
        <f t="shared" si="55"/>
        <v>52105</v>
      </c>
      <c r="CA22" s="23">
        <f t="shared" si="38"/>
        <v>4.0907997555380507E-2</v>
      </c>
      <c r="CB22">
        <f t="shared" si="28"/>
        <v>800</v>
      </c>
      <c r="CD22" s="18">
        <f t="shared" si="7"/>
        <v>3.8347467052710513E-2</v>
      </c>
      <c r="CE22" s="22">
        <f>4/6*(CE24-CE18)+CE18</f>
        <v>43606.666666666664</v>
      </c>
      <c r="CF22" s="18">
        <f t="shared" si="56"/>
        <v>3.6392011148375682E-2</v>
      </c>
      <c r="CG22" s="18">
        <f t="shared" si="18"/>
        <v>3.7414432673039358E-2</v>
      </c>
      <c r="CH22" s="24">
        <f t="shared" si="57"/>
        <v>43606.666666666664</v>
      </c>
      <c r="CI22" s="23">
        <f t="shared" si="39"/>
        <v>3.6392011148375682E-2</v>
      </c>
      <c r="CJ22">
        <f t="shared" si="29"/>
        <v>900</v>
      </c>
      <c r="CL22" s="18">
        <f t="shared" si="8"/>
        <v>3.2730882968652515E-2</v>
      </c>
      <c r="CM22" s="22">
        <f>4/6*(CM24-CM18)+CM18</f>
        <v>35136.666666666664</v>
      </c>
      <c r="CN22" s="18">
        <f t="shared" si="58"/>
        <v>3.0991444024758126E-2</v>
      </c>
      <c r="CO22" s="18">
        <f t="shared" si="19"/>
        <v>3.2050849965352186E-2</v>
      </c>
      <c r="CP22" s="24">
        <f t="shared" si="59"/>
        <v>35136.666666666664</v>
      </c>
      <c r="CQ22" s="23">
        <f t="shared" si="40"/>
        <v>3.0991444024758126E-2</v>
      </c>
      <c r="CR22">
        <f t="shared" si="30"/>
        <v>1000</v>
      </c>
    </row>
    <row r="23" spans="2:96" x14ac:dyDescent="0.25">
      <c r="B23">
        <v>250</v>
      </c>
      <c r="C23">
        <v>33</v>
      </c>
      <c r="D23" s="25">
        <f t="shared" si="60"/>
        <v>7.1332139999999997</v>
      </c>
      <c r="E23">
        <f t="shared" si="64"/>
        <v>2.75</v>
      </c>
      <c r="F23">
        <v>0.58499999999999996</v>
      </c>
      <c r="G23">
        <v>7.2</v>
      </c>
      <c r="H23">
        <f t="shared" si="65"/>
        <v>7.2000000000000005E-6</v>
      </c>
      <c r="I23">
        <v>6.8</v>
      </c>
      <c r="J23" s="26">
        <f t="shared" si="61"/>
        <v>6.8000000000000001E-6</v>
      </c>
      <c r="K23">
        <f t="shared" si="62"/>
        <v>0.11494656447708093</v>
      </c>
      <c r="L23" s="28">
        <v>32.4</v>
      </c>
      <c r="M23">
        <v>70</v>
      </c>
      <c r="N23" s="28"/>
      <c r="O23" s="28"/>
      <c r="P23" s="26"/>
      <c r="Q23" s="25"/>
      <c r="R23" s="18">
        <f t="shared" si="10"/>
        <v>4.9805942717074878E-2</v>
      </c>
      <c r="S23" s="22">
        <f>5/6*(S24-S18)+S18</f>
        <v>65233.333333333336</v>
      </c>
      <c r="T23" s="18">
        <f t="shared" si="63"/>
        <v>4.7571924452234696E-2</v>
      </c>
      <c r="U23" s="18">
        <f t="shared" si="20"/>
        <v>4.8804801164563462E-2</v>
      </c>
      <c r="V23" s="19">
        <f t="shared" si="31"/>
        <v>65233.333333333336</v>
      </c>
      <c r="W23" s="23">
        <f t="shared" si="31"/>
        <v>4.7571924452234696E-2</v>
      </c>
      <c r="X23">
        <f t="shared" si="21"/>
        <v>70</v>
      </c>
      <c r="Y23"/>
      <c r="Z23" s="18">
        <f t="shared" si="0"/>
        <v>5.4102655759870312E-2</v>
      </c>
      <c r="AA23" s="22">
        <f>5/6*(AA24-AA18)+AA18</f>
        <v>64658.333333333336</v>
      </c>
      <c r="AB23" s="18">
        <f t="shared" si="42"/>
        <v>5.1841874874089429E-2</v>
      </c>
      <c r="AC23" s="18">
        <f t="shared" si="11"/>
        <v>5.299572102793558E-2</v>
      </c>
      <c r="AD23" s="24">
        <f t="shared" si="43"/>
        <v>64658.333333333336</v>
      </c>
      <c r="AE23" s="23">
        <f t="shared" si="32"/>
        <v>5.1841874874089429E-2</v>
      </c>
      <c r="AF23">
        <f t="shared" si="22"/>
        <v>200</v>
      </c>
      <c r="AH23" s="18">
        <f t="shared" si="1"/>
        <v>5.595621169284231E-2</v>
      </c>
      <c r="AI23" s="22">
        <f>5/6*(AI24-AI18)+AI18</f>
        <v>64428.333333333336</v>
      </c>
      <c r="AJ23" s="18">
        <f t="shared" si="44"/>
        <v>5.3663388442545749E-2</v>
      </c>
      <c r="AK23" s="18">
        <f t="shared" si="12"/>
        <v>5.4795061040410521E-2</v>
      </c>
      <c r="AL23" s="19">
        <f t="shared" si="45"/>
        <v>64428.333333333336</v>
      </c>
      <c r="AM23" s="23">
        <f t="shared" si="33"/>
        <v>5.3663388442545749E-2</v>
      </c>
      <c r="AN23">
        <f t="shared" si="23"/>
        <v>300</v>
      </c>
      <c r="AP23" s="18">
        <f t="shared" si="2"/>
        <v>5.755695704411555E-2</v>
      </c>
      <c r="AQ23" s="22">
        <f>5/6*(AQ24-AQ18)+AQ18</f>
        <v>64236.666666666672</v>
      </c>
      <c r="AR23" s="18">
        <f t="shared" si="46"/>
        <v>5.523794380705177E-2</v>
      </c>
      <c r="AS23" s="18">
        <f t="shared" si="13"/>
        <v>5.634985716445249E-2</v>
      </c>
      <c r="AT23" s="24">
        <f t="shared" si="47"/>
        <v>64236.666666666672</v>
      </c>
      <c r="AU23" s="23">
        <f t="shared" si="34"/>
        <v>5.523794380705177E-2</v>
      </c>
      <c r="AV23">
        <f t="shared" si="24"/>
        <v>400</v>
      </c>
      <c r="AX23" s="18">
        <f t="shared" si="3"/>
        <v>6.0066298118764294E-2</v>
      </c>
      <c r="AY23" s="22">
        <f>5/6*(AY24-AY18)+AY18</f>
        <v>63949.166666666672</v>
      </c>
      <c r="AZ23" s="18">
        <f t="shared" si="48"/>
        <v>5.7706550271285822E-2</v>
      </c>
      <c r="BA23" s="18">
        <f t="shared" si="14"/>
        <v>5.8787731083093937E-2</v>
      </c>
      <c r="BB23" s="24">
        <f t="shared" si="49"/>
        <v>63949.166666666672</v>
      </c>
      <c r="BC23" s="23">
        <f t="shared" si="35"/>
        <v>5.7706550271285822E-2</v>
      </c>
      <c r="BD23">
        <f t="shared" si="25"/>
        <v>500</v>
      </c>
      <c r="BF23" s="18">
        <f t="shared" si="4"/>
        <v>6.3088817919417645E-2</v>
      </c>
      <c r="BG23" s="22">
        <f>5/6*(BG24-BG18)+BG18</f>
        <v>63623.333333333328</v>
      </c>
      <c r="BH23" s="18">
        <f t="shared" si="50"/>
        <v>6.0678843171942901E-2</v>
      </c>
      <c r="BI23" s="18">
        <f t="shared" si="15"/>
        <v>6.1724297717397444E-2</v>
      </c>
      <c r="BJ23" s="24">
        <f t="shared" si="51"/>
        <v>63623.333333333328</v>
      </c>
      <c r="BK23" s="23">
        <f t="shared" si="36"/>
        <v>6.0678843171942901E-2</v>
      </c>
      <c r="BL23">
        <f t="shared" si="26"/>
        <v>600</v>
      </c>
      <c r="BN23" s="18">
        <f t="shared" si="5"/>
        <v>6.6561501286267644E-2</v>
      </c>
      <c r="BO23" s="22">
        <f>5/6*(BO24-BO18)+BO18</f>
        <v>63278.333333333328</v>
      </c>
      <c r="BP23" s="18">
        <f t="shared" si="52"/>
        <v>6.4060381391669488E-2</v>
      </c>
      <c r="BQ23" s="18">
        <f t="shared" si="16"/>
        <v>6.5080144237519288E-2</v>
      </c>
      <c r="BR23" s="24">
        <f t="shared" si="53"/>
        <v>63278.333333333328</v>
      </c>
      <c r="BS23" s="23">
        <f t="shared" si="37"/>
        <v>6.4060381391669488E-2</v>
      </c>
      <c r="BT23">
        <f t="shared" si="27"/>
        <v>700</v>
      </c>
      <c r="BV23" s="18">
        <f t="shared" si="6"/>
        <v>6.564138977770359E-2</v>
      </c>
      <c r="BW23" s="22">
        <f>5/6*(BW24-BW18)+BW18</f>
        <v>58202.5</v>
      </c>
      <c r="BX23" s="18">
        <f t="shared" si="54"/>
        <v>6.3216285611036926E-2</v>
      </c>
      <c r="BY23" s="18">
        <f t="shared" si="17"/>
        <v>6.4220452277703594E-2</v>
      </c>
      <c r="BZ23" s="24">
        <f t="shared" si="55"/>
        <v>58202.5</v>
      </c>
      <c r="CA23" s="23">
        <f t="shared" si="38"/>
        <v>6.3216285611036926E-2</v>
      </c>
      <c r="CB23">
        <f t="shared" si="28"/>
        <v>800</v>
      </c>
      <c r="CD23" s="18">
        <f t="shared" si="7"/>
        <v>5.7845115355496898E-2</v>
      </c>
      <c r="CE23" s="22">
        <f>5/6*(CE24-CE18)+CE18</f>
        <v>47953.333333333328</v>
      </c>
      <c r="CF23" s="18">
        <f t="shared" si="56"/>
        <v>5.5694741663419173E-2</v>
      </c>
      <c r="CG23" s="18">
        <f t="shared" si="18"/>
        <v>5.6717163188082849E-2</v>
      </c>
      <c r="CH23" s="24">
        <f t="shared" si="57"/>
        <v>47953.333333333328</v>
      </c>
      <c r="CI23" s="23">
        <f t="shared" si="39"/>
        <v>5.5694741663419173E-2</v>
      </c>
      <c r="CJ23">
        <f t="shared" si="29"/>
        <v>900</v>
      </c>
      <c r="CL23" s="18">
        <f t="shared" si="8"/>
        <v>4.7992563612409216E-2</v>
      </c>
      <c r="CM23" s="22">
        <f>5/6*(CM24-CM18)+CM18</f>
        <v>37768.333333333336</v>
      </c>
      <c r="CN23" s="18">
        <f t="shared" si="58"/>
        <v>4.612284414046202E-2</v>
      </c>
      <c r="CO23" s="18">
        <f t="shared" si="19"/>
        <v>4.718225008105608E-2</v>
      </c>
      <c r="CP23" s="24">
        <f t="shared" si="59"/>
        <v>37768.333333333336</v>
      </c>
      <c r="CQ23" s="23">
        <f t="shared" si="40"/>
        <v>4.612284414046202E-2</v>
      </c>
      <c r="CR23">
        <f t="shared" si="30"/>
        <v>1000</v>
      </c>
    </row>
    <row r="24" spans="2:96" x14ac:dyDescent="0.25">
      <c r="B24">
        <v>300</v>
      </c>
      <c r="C24">
        <v>32.299999999999997</v>
      </c>
      <c r="D24" s="25">
        <f t="shared" si="60"/>
        <v>6.9819033999999993</v>
      </c>
      <c r="E24">
        <f t="shared" si="64"/>
        <v>2.6916666666666664</v>
      </c>
      <c r="F24">
        <v>0.56000000000000005</v>
      </c>
      <c r="G24">
        <v>7.3</v>
      </c>
      <c r="H24">
        <f t="shared" si="65"/>
        <v>7.2999999999999996E-6</v>
      </c>
      <c r="I24">
        <v>6.9</v>
      </c>
      <c r="J24" s="26">
        <f t="shared" si="61"/>
        <v>6.9E-6</v>
      </c>
      <c r="K24">
        <f t="shared" si="62"/>
        <v>0.11753099616215812</v>
      </c>
      <c r="L24" s="28">
        <v>31.8</v>
      </c>
      <c r="M24">
        <v>70</v>
      </c>
      <c r="N24" s="28">
        <v>28.1</v>
      </c>
      <c r="O24" s="21">
        <f t="shared" si="66"/>
        <v>28100000</v>
      </c>
      <c r="P24" s="26"/>
      <c r="Q24" s="25"/>
      <c r="R24" s="18">
        <f t="shared" si="10"/>
        <v>7.1605487390539069E-2</v>
      </c>
      <c r="S24" s="22">
        <f>S7</f>
        <v>70000</v>
      </c>
      <c r="T24" s="18">
        <f t="shared" si="63"/>
        <v>6.9208227116566462E-2</v>
      </c>
      <c r="U24" s="18">
        <f t="shared" si="20"/>
        <v>7.0441103828895235E-2</v>
      </c>
      <c r="V24" s="19">
        <f t="shared" si="31"/>
        <v>70000</v>
      </c>
      <c r="W24" s="23">
        <f t="shared" si="31"/>
        <v>6.9208227116566462E-2</v>
      </c>
      <c r="X24">
        <f t="shared" si="21"/>
        <v>70</v>
      </c>
      <c r="Y24"/>
      <c r="Z24" s="18">
        <f t="shared" si="0"/>
        <v>7.8540785735203428E-2</v>
      </c>
      <c r="AA24" s="22">
        <f>AA7</f>
        <v>70000</v>
      </c>
      <c r="AB24" s="18">
        <f t="shared" si="42"/>
        <v>7.6093233287650983E-2</v>
      </c>
      <c r="AC24" s="18">
        <f t="shared" si="11"/>
        <v>7.7247079441497141E-2</v>
      </c>
      <c r="AD24" s="24">
        <f t="shared" si="43"/>
        <v>70000</v>
      </c>
      <c r="AE24" s="23">
        <f t="shared" si="32"/>
        <v>7.6093233287650983E-2</v>
      </c>
      <c r="AF24">
        <f t="shared" si="22"/>
        <v>200</v>
      </c>
      <c r="AH24" s="18">
        <f t="shared" si="1"/>
        <v>8.146364743907597E-2</v>
      </c>
      <c r="AI24" s="22">
        <f>AI7</f>
        <v>70000</v>
      </c>
      <c r="AJ24" s="18">
        <f t="shared" si="44"/>
        <v>7.8972544236229E-2</v>
      </c>
      <c r="AK24" s="18">
        <f t="shared" si="12"/>
        <v>8.0104216834093772E-2</v>
      </c>
      <c r="AL24" s="19">
        <f t="shared" si="45"/>
        <v>70000</v>
      </c>
      <c r="AM24" s="23">
        <f t="shared" si="33"/>
        <v>7.8972544236229E-2</v>
      </c>
      <c r="AN24">
        <f t="shared" si="23"/>
        <v>300</v>
      </c>
      <c r="AP24" s="18">
        <f t="shared" si="2"/>
        <v>8.3961489331428871E-2</v>
      </c>
      <c r="AQ24" s="22">
        <f>AQ7</f>
        <v>70000</v>
      </c>
      <c r="AR24" s="18">
        <f t="shared" si="46"/>
        <v>8.1434413519154508E-2</v>
      </c>
      <c r="AS24" s="18">
        <f t="shared" si="13"/>
        <v>8.2546326876555234E-2</v>
      </c>
      <c r="AT24" s="24">
        <f t="shared" si="47"/>
        <v>70000</v>
      </c>
      <c r="AU24" s="23">
        <f t="shared" si="34"/>
        <v>8.1434413519154508E-2</v>
      </c>
      <c r="AV24">
        <f t="shared" si="24"/>
        <v>400</v>
      </c>
      <c r="AX24" s="18">
        <f t="shared" si="3"/>
        <v>8.7827808755257183E-2</v>
      </c>
      <c r="AY24" s="22">
        <f>AY7</f>
        <v>70000</v>
      </c>
      <c r="AZ24" s="18">
        <f t="shared" si="48"/>
        <v>8.5244782924998874E-2</v>
      </c>
      <c r="BA24" s="18">
        <f t="shared" si="14"/>
        <v>8.6325963736806996E-2</v>
      </c>
      <c r="BB24" s="24">
        <f t="shared" si="49"/>
        <v>70000</v>
      </c>
      <c r="BC24" s="23">
        <f t="shared" si="35"/>
        <v>8.5244782924998874E-2</v>
      </c>
      <c r="BD24">
        <f t="shared" si="25"/>
        <v>500</v>
      </c>
      <c r="BF24" s="18">
        <f t="shared" si="4"/>
        <v>9.240646315709522E-2</v>
      </c>
      <c r="BG24" s="22">
        <f>BG7</f>
        <v>70000</v>
      </c>
      <c r="BH24" s="18">
        <f t="shared" si="50"/>
        <v>8.9754948005580065E-2</v>
      </c>
      <c r="BI24" s="18">
        <f t="shared" si="15"/>
        <v>9.0800402551034609E-2</v>
      </c>
      <c r="BJ24" s="24">
        <f t="shared" si="51"/>
        <v>70000</v>
      </c>
      <c r="BK24" s="23">
        <f t="shared" si="36"/>
        <v>8.9754948005580065E-2</v>
      </c>
      <c r="BL24">
        <f t="shared" si="26"/>
        <v>600</v>
      </c>
      <c r="BN24" s="18">
        <f t="shared" si="5"/>
        <v>9.7553890603553295E-2</v>
      </c>
      <c r="BO24" s="22">
        <f>BO7</f>
        <v>70000</v>
      </c>
      <c r="BP24" s="18">
        <f t="shared" si="52"/>
        <v>9.4787092184580965E-2</v>
      </c>
      <c r="BQ24" s="18">
        <f t="shared" si="16"/>
        <v>9.5806855030430765E-2</v>
      </c>
      <c r="BR24" s="24">
        <f t="shared" si="53"/>
        <v>70000</v>
      </c>
      <c r="BS24" s="23">
        <f t="shared" si="37"/>
        <v>9.4787092184580965E-2</v>
      </c>
      <c r="BT24">
        <f t="shared" si="27"/>
        <v>700</v>
      </c>
      <c r="BV24" s="18">
        <f t="shared" si="6"/>
        <v>9.6219740552801525E-2</v>
      </c>
      <c r="BW24" s="22">
        <f>BW7</f>
        <v>64300</v>
      </c>
      <c r="BX24" s="18">
        <f t="shared" si="54"/>
        <v>9.3540573886134862E-2</v>
      </c>
      <c r="BY24" s="18">
        <f t="shared" si="17"/>
        <v>9.4544740552801529E-2</v>
      </c>
      <c r="BZ24" s="24">
        <f t="shared" si="55"/>
        <v>64300</v>
      </c>
      <c r="CA24" s="23">
        <f t="shared" si="38"/>
        <v>9.3540573886134862E-2</v>
      </c>
      <c r="CB24">
        <f t="shared" si="28"/>
        <v>800</v>
      </c>
      <c r="CD24" s="18">
        <f t="shared" si="7"/>
        <v>8.4489295465514411E-2</v>
      </c>
      <c r="CE24" s="22">
        <f>CE7</f>
        <v>52300</v>
      </c>
      <c r="CF24" s="18">
        <f t="shared" si="56"/>
        <v>8.2144003985693784E-2</v>
      </c>
      <c r="CG24" s="18">
        <f t="shared" si="18"/>
        <v>8.3166425510357467E-2</v>
      </c>
      <c r="CH24" s="24">
        <f t="shared" si="57"/>
        <v>52300</v>
      </c>
      <c r="CI24" s="23">
        <f t="shared" si="39"/>
        <v>8.2144003985693784E-2</v>
      </c>
      <c r="CJ24">
        <f t="shared" si="29"/>
        <v>900</v>
      </c>
      <c r="CL24" s="18">
        <f t="shared" si="8"/>
        <v>6.8827390666512403E-2</v>
      </c>
      <c r="CM24" s="22">
        <f>CM7</f>
        <v>40400</v>
      </c>
      <c r="CN24" s="18">
        <f t="shared" si="58"/>
        <v>6.6827390666512401E-2</v>
      </c>
      <c r="CO24" s="18">
        <f t="shared" si="19"/>
        <v>6.7886796607106462E-2</v>
      </c>
      <c r="CP24" s="24">
        <f t="shared" si="59"/>
        <v>40400</v>
      </c>
      <c r="CQ24" s="23">
        <f t="shared" si="40"/>
        <v>6.6827390666512401E-2</v>
      </c>
      <c r="CR24">
        <f t="shared" si="30"/>
        <v>1000</v>
      </c>
    </row>
    <row r="25" spans="2:96" x14ac:dyDescent="0.25">
      <c r="B25">
        <v>350</v>
      </c>
      <c r="C25">
        <v>31.6</v>
      </c>
      <c r="D25" s="25">
        <f t="shared" si="60"/>
        <v>6.8305927999999998</v>
      </c>
      <c r="E25">
        <f t="shared" si="64"/>
        <v>2.6333333333333333</v>
      </c>
      <c r="F25">
        <v>0.53700000000000003</v>
      </c>
      <c r="G25">
        <v>7.5</v>
      </c>
      <c r="H25">
        <f t="shared" si="65"/>
        <v>7.5000000000000002E-6</v>
      </c>
      <c r="I25">
        <v>7</v>
      </c>
      <c r="J25" s="26">
        <f t="shared" si="61"/>
        <v>6.9999999999999999E-6</v>
      </c>
      <c r="K25">
        <f t="shared" si="62"/>
        <v>0.11990870667136831</v>
      </c>
      <c r="M25">
        <v>70</v>
      </c>
      <c r="P25" s="26"/>
      <c r="Q25" s="25"/>
      <c r="R25" s="18">
        <f>S25/S$5+(S25/S$10)^(1/S$9)+0.05</f>
        <v>0.12213607666697682</v>
      </c>
      <c r="S25" s="22">
        <f>S24+100</f>
        <v>70100</v>
      </c>
      <c r="T25" s="18">
        <f t="shared" si="63"/>
        <v>0.11973539173546997</v>
      </c>
      <c r="U25" s="18">
        <f t="shared" si="20"/>
        <v>0.12096826844779875</v>
      </c>
      <c r="V25" s="19">
        <f t="shared" si="31"/>
        <v>70100</v>
      </c>
      <c r="W25" s="23">
        <f t="shared" si="31"/>
        <v>0.11973539173546997</v>
      </c>
      <c r="X25">
        <f t="shared" si="21"/>
        <v>70</v>
      </c>
      <c r="Y25"/>
      <c r="Z25" s="18">
        <f>AA25/AA$5+(AA25/AA$10)^(1/AA$9)+0.05</f>
        <v>0.12907126569700894</v>
      </c>
      <c r="AA25" s="22">
        <f>AA24+100</f>
        <v>70100</v>
      </c>
      <c r="AB25" s="18">
        <f t="shared" si="42"/>
        <v>0.12662021674596</v>
      </c>
      <c r="AC25" s="18">
        <f t="shared" si="11"/>
        <v>0.12777406289980614</v>
      </c>
      <c r="AD25" s="24">
        <f t="shared" si="43"/>
        <v>70100</v>
      </c>
      <c r="AE25" s="23">
        <f t="shared" si="32"/>
        <v>0.12662021674596</v>
      </c>
      <c r="AF25">
        <f t="shared" si="22"/>
        <v>200</v>
      </c>
      <c r="AH25" s="18">
        <f>AI25/AI$5+(AI25/AI$10)^(1/AI$9)+0.05</f>
        <v>0.13199412324290788</v>
      </c>
      <c r="AI25" s="22">
        <f>AI24+100</f>
        <v>70100</v>
      </c>
      <c r="AJ25" s="18">
        <f t="shared" si="44"/>
        <v>0.12949946132119969</v>
      </c>
      <c r="AK25" s="18">
        <f t="shared" si="12"/>
        <v>0.13063113391906445</v>
      </c>
      <c r="AL25" s="19">
        <f t="shared" si="45"/>
        <v>70100</v>
      </c>
      <c r="AM25" s="23">
        <f t="shared" si="33"/>
        <v>0.12949946132119969</v>
      </c>
      <c r="AN25">
        <f t="shared" si="23"/>
        <v>300</v>
      </c>
      <c r="AP25" s="18">
        <f>AQ25/AQ$5+(AQ25/AQ$10)^(1/AQ$9)+0.05</f>
        <v>0.13449196350435383</v>
      </c>
      <c r="AQ25" s="22">
        <f>AQ24+100</f>
        <v>70100</v>
      </c>
      <c r="AR25" s="18">
        <f t="shared" si="46"/>
        <v>0.13196127758377621</v>
      </c>
      <c r="AS25" s="18">
        <f t="shared" si="13"/>
        <v>0.13307319094117692</v>
      </c>
      <c r="AT25" s="24">
        <f t="shared" si="47"/>
        <v>70100</v>
      </c>
      <c r="AU25" s="23">
        <f t="shared" si="34"/>
        <v>0.13196127758377621</v>
      </c>
      <c r="AV25">
        <f t="shared" si="24"/>
        <v>400</v>
      </c>
      <c r="AX25" s="18">
        <f>AY25/AY$5+(AY25/AY$10)^(1/AY$9)+0.05</f>
        <v>0.13835828684478588</v>
      </c>
      <c r="AY25" s="22">
        <f>AY24+100</f>
        <v>70100</v>
      </c>
      <c r="AZ25" s="18">
        <f t="shared" si="48"/>
        <v>0.13577157097762721</v>
      </c>
      <c r="BA25" s="18">
        <f t="shared" si="14"/>
        <v>0.13685275178943532</v>
      </c>
      <c r="BB25" s="24">
        <f t="shared" si="49"/>
        <v>70100</v>
      </c>
      <c r="BC25" s="23">
        <f t="shared" si="35"/>
        <v>0.13577157097762721</v>
      </c>
      <c r="BD25">
        <f t="shared" si="25"/>
        <v>500</v>
      </c>
      <c r="BF25" s="18">
        <f>BG25/BG$5+(BG25/BG$10)^(1/BG$9)+0.05</f>
        <v>0.14293695747342172</v>
      </c>
      <c r="BG25" s="22">
        <f>BG24+100</f>
        <v>70100</v>
      </c>
      <c r="BH25" s="18">
        <f t="shared" si="50"/>
        <v>0.14028165444311869</v>
      </c>
      <c r="BI25" s="18">
        <f t="shared" si="15"/>
        <v>0.14132710898857323</v>
      </c>
      <c r="BJ25" s="24">
        <f t="shared" si="51"/>
        <v>70100</v>
      </c>
      <c r="BK25" s="23">
        <f t="shared" si="36"/>
        <v>0.14028165444311869</v>
      </c>
      <c r="BL25">
        <f t="shared" si="26"/>
        <v>600</v>
      </c>
      <c r="BN25" s="18">
        <f>BO25/BO$5+(BO25/BO$10)^(1/BO$9)+0.05</f>
        <v>0.14808446773364653</v>
      </c>
      <c r="BO25" s="22">
        <f>BO24+100</f>
        <v>70100</v>
      </c>
      <c r="BP25" s="18">
        <f t="shared" si="52"/>
        <v>0.14531371674550425</v>
      </c>
      <c r="BQ25" s="18">
        <f t="shared" si="16"/>
        <v>0.14633347959135407</v>
      </c>
      <c r="BR25" s="24">
        <f t="shared" si="53"/>
        <v>70100</v>
      </c>
      <c r="BS25" s="23">
        <f t="shared" si="37"/>
        <v>0.14531371674550425</v>
      </c>
      <c r="BT25">
        <f t="shared" si="27"/>
        <v>700</v>
      </c>
      <c r="BV25" s="18">
        <f>BW25/BW$5+(BW25/BW$10)^(1/BW$9)+0.05</f>
        <v>0.14679734308667161</v>
      </c>
      <c r="BW25" s="22">
        <f>BW24+100</f>
        <v>64400</v>
      </c>
      <c r="BX25" s="18">
        <f t="shared" si="54"/>
        <v>0.14411400975333827</v>
      </c>
      <c r="BY25" s="18">
        <f t="shared" si="17"/>
        <v>0.14511817642000494</v>
      </c>
      <c r="BZ25" s="24">
        <f t="shared" si="55"/>
        <v>64400</v>
      </c>
      <c r="CA25" s="23">
        <f t="shared" si="38"/>
        <v>0.14411400975333827</v>
      </c>
      <c r="CB25">
        <f t="shared" si="28"/>
        <v>800</v>
      </c>
      <c r="CD25" s="18">
        <f>CE25/CE$5+(CE25/CE$10)^(1/CE$9)+0.05</f>
        <v>0.13519952500373281</v>
      </c>
      <c r="CE25" s="22">
        <f>CE24+100</f>
        <v>52400</v>
      </c>
      <c r="CF25" s="18">
        <f t="shared" si="56"/>
        <v>0.13284974921897943</v>
      </c>
      <c r="CG25" s="18">
        <f t="shared" si="18"/>
        <v>0.1338721707436431</v>
      </c>
      <c r="CH25" s="24">
        <f t="shared" si="57"/>
        <v>52400</v>
      </c>
      <c r="CI25" s="23">
        <f t="shared" si="39"/>
        <v>0.13284974921897943</v>
      </c>
      <c r="CJ25">
        <f t="shared" si="29"/>
        <v>900</v>
      </c>
      <c r="CL25" s="18">
        <f>CM25/CM$5+(CM25/CM$10)^(1/CM$9)+0.05</f>
        <v>0.11974802545700029</v>
      </c>
      <c r="CM25" s="22">
        <f>CM24+100</f>
        <v>40500</v>
      </c>
      <c r="CN25" s="18">
        <f t="shared" si="58"/>
        <v>0.11774307496195079</v>
      </c>
      <c r="CO25" s="18">
        <f t="shared" si="19"/>
        <v>0.11880248090254485</v>
      </c>
      <c r="CP25" s="24">
        <f t="shared" si="59"/>
        <v>40500</v>
      </c>
      <c r="CQ25" s="23">
        <f t="shared" si="40"/>
        <v>0.11774307496195079</v>
      </c>
      <c r="CR25">
        <f t="shared" si="30"/>
        <v>1000</v>
      </c>
    </row>
    <row r="26" spans="2:96" x14ac:dyDescent="0.25">
      <c r="B26">
        <v>400</v>
      </c>
      <c r="C26">
        <v>30.9</v>
      </c>
      <c r="D26" s="25">
        <f t="shared" si="60"/>
        <v>6.6792821999999994</v>
      </c>
      <c r="E26">
        <f t="shared" si="64"/>
        <v>2.5749999999999997</v>
      </c>
      <c r="F26">
        <v>0.51600000000000001</v>
      </c>
      <c r="G26">
        <v>7.7</v>
      </c>
      <c r="H26">
        <f t="shared" si="65"/>
        <v>7.7000000000000008E-6</v>
      </c>
      <c r="I26">
        <v>7.1</v>
      </c>
      <c r="J26" s="26">
        <f t="shared" si="61"/>
        <v>7.0999999999999998E-6</v>
      </c>
      <c r="K26">
        <f t="shared" si="62"/>
        <v>0.12202440526015698</v>
      </c>
      <c r="L26">
        <v>30.8</v>
      </c>
      <c r="M26">
        <v>70</v>
      </c>
      <c r="N26">
        <v>27.7</v>
      </c>
      <c r="O26" s="21">
        <f t="shared" si="66"/>
        <v>27700000</v>
      </c>
      <c r="P26" s="26"/>
      <c r="Q26" s="25"/>
      <c r="R26"/>
      <c r="S26"/>
      <c r="T26"/>
      <c r="U26" s="18"/>
      <c r="V26" s="1"/>
      <c r="W26" s="1"/>
      <c r="X26"/>
      <c r="Y26"/>
      <c r="Z26"/>
      <c r="AA26"/>
      <c r="AB26"/>
      <c r="AC26" s="18"/>
      <c r="AD26" s="1"/>
      <c r="AE26" s="1"/>
      <c r="AK26" s="18"/>
      <c r="AL26" s="1"/>
      <c r="AM26" s="1"/>
      <c r="AS26" s="18"/>
      <c r="AT26" s="1"/>
      <c r="AU26" s="1"/>
      <c r="BA26" s="18"/>
      <c r="BB26" s="1"/>
      <c r="BC26" s="1"/>
      <c r="BI26" s="18"/>
      <c r="BJ26" s="1"/>
      <c r="BK26" s="1"/>
      <c r="BQ26" s="18"/>
      <c r="BR26" s="1"/>
      <c r="BS26" s="1"/>
      <c r="BY26" s="18"/>
      <c r="BZ26" s="1"/>
      <c r="CA26" s="1"/>
      <c r="CG26" s="18"/>
      <c r="CH26" s="1"/>
      <c r="CI26" s="1"/>
      <c r="CO26" s="18"/>
      <c r="CP26" s="1"/>
      <c r="CQ26" s="1"/>
    </row>
    <row r="27" spans="2:96" x14ac:dyDescent="0.25">
      <c r="B27">
        <v>450</v>
      </c>
      <c r="C27">
        <v>30.1</v>
      </c>
      <c r="D27" s="25">
        <f t="shared" si="60"/>
        <v>6.5063557999999997</v>
      </c>
      <c r="E27">
        <f t="shared" si="64"/>
        <v>2.5083333333333333</v>
      </c>
      <c r="F27">
        <v>0.495</v>
      </c>
      <c r="G27">
        <v>7.8</v>
      </c>
      <c r="H27">
        <f t="shared" si="65"/>
        <v>7.7999999999999999E-6</v>
      </c>
      <c r="I27">
        <v>7.2</v>
      </c>
      <c r="J27" s="26">
        <f t="shared" si="61"/>
        <v>7.2000000000000005E-6</v>
      </c>
      <c r="K27">
        <f t="shared" si="62"/>
        <v>0.1239079633054594</v>
      </c>
      <c r="M27">
        <v>70</v>
      </c>
      <c r="P27" s="26"/>
      <c r="Q27" s="25"/>
      <c r="R27" s="10" t="s">
        <v>53</v>
      </c>
      <c r="S27" s="29" t="s">
        <v>54</v>
      </c>
      <c r="T27"/>
      <c r="U27" s="18"/>
      <c r="V27" s="1"/>
      <c r="W27" s="1"/>
      <c r="X27"/>
      <c r="Y27"/>
      <c r="Z27" s="10" t="s">
        <v>53</v>
      </c>
      <c r="AA27" s="29" t="s">
        <v>54</v>
      </c>
      <c r="AB27"/>
      <c r="AC27" s="18"/>
      <c r="AD27" s="1"/>
      <c r="AE27" s="1"/>
      <c r="AH27" s="10" t="s">
        <v>53</v>
      </c>
      <c r="AI27" s="29" t="s">
        <v>54</v>
      </c>
      <c r="AK27" s="18"/>
      <c r="AL27" s="1"/>
      <c r="AM27" s="1"/>
      <c r="AP27" s="10" t="s">
        <v>53</v>
      </c>
      <c r="AQ27" s="29" t="s">
        <v>54</v>
      </c>
      <c r="AS27" s="18"/>
      <c r="AT27" s="1"/>
      <c r="AU27" s="1"/>
      <c r="AX27" s="10" t="s">
        <v>53</v>
      </c>
      <c r="AY27" s="29" t="s">
        <v>54</v>
      </c>
      <c r="BA27" s="18"/>
      <c r="BB27" s="1"/>
      <c r="BC27" s="1"/>
      <c r="BF27" s="10" t="s">
        <v>53</v>
      </c>
      <c r="BG27" s="29" t="s">
        <v>54</v>
      </c>
      <c r="BI27" s="18"/>
      <c r="BJ27" s="1"/>
      <c r="BK27" s="1"/>
      <c r="BN27" s="10" t="s">
        <v>53</v>
      </c>
      <c r="BO27" s="29" t="s">
        <v>54</v>
      </c>
      <c r="BQ27" s="18"/>
      <c r="BR27" s="1"/>
      <c r="BS27" s="1"/>
      <c r="BV27" s="10" t="s">
        <v>53</v>
      </c>
      <c r="BW27" s="29" t="s">
        <v>54</v>
      </c>
      <c r="BY27" s="18"/>
      <c r="BZ27" s="1"/>
      <c r="CA27" s="1"/>
      <c r="CD27" s="10" t="s">
        <v>53</v>
      </c>
      <c r="CE27" s="29" t="s">
        <v>54</v>
      </c>
      <c r="CG27" s="18"/>
      <c r="CH27" s="1"/>
      <c r="CI27" s="1"/>
      <c r="CL27" s="10" t="s">
        <v>53</v>
      </c>
      <c r="CM27" s="29" t="s">
        <v>54</v>
      </c>
      <c r="CO27" s="18"/>
      <c r="CP27" s="1"/>
      <c r="CQ27" s="1"/>
    </row>
    <row r="28" spans="2:96" x14ac:dyDescent="0.25">
      <c r="B28">
        <v>500</v>
      </c>
      <c r="C28">
        <v>29.4</v>
      </c>
      <c r="D28" s="25">
        <f t="shared" si="60"/>
        <v>6.3550451999999993</v>
      </c>
      <c r="E28">
        <f t="shared" si="64"/>
        <v>2.4499999999999997</v>
      </c>
      <c r="F28">
        <v>0.47399999999999998</v>
      </c>
      <c r="G28">
        <v>8</v>
      </c>
      <c r="H28">
        <f t="shared" si="65"/>
        <v>7.9999999999999996E-6</v>
      </c>
      <c r="I28">
        <v>7.3</v>
      </c>
      <c r="J28" s="26">
        <f t="shared" si="61"/>
        <v>7.2999999999999996E-6</v>
      </c>
      <c r="K28">
        <f t="shared" si="62"/>
        <v>0.12638831111375237</v>
      </c>
      <c r="L28">
        <v>29.3</v>
      </c>
      <c r="M28">
        <v>70</v>
      </c>
      <c r="N28">
        <v>27.1</v>
      </c>
      <c r="O28" s="21">
        <f t="shared" si="66"/>
        <v>27100000</v>
      </c>
      <c r="P28" s="26"/>
      <c r="Q28" s="25"/>
      <c r="R28" s="1">
        <v>0</v>
      </c>
      <c r="S28" s="1">
        <v>0</v>
      </c>
      <c r="T28" s="18"/>
      <c r="U28" s="18"/>
      <c r="V28" s="1"/>
      <c r="W28" s="1"/>
      <c r="X28"/>
      <c r="Y28"/>
      <c r="Z28" s="1">
        <v>0</v>
      </c>
      <c r="AA28" s="1">
        <v>0</v>
      </c>
      <c r="AB28" s="18"/>
      <c r="AC28" s="18"/>
      <c r="AD28" s="1"/>
      <c r="AE28" s="1"/>
      <c r="AH28" s="1">
        <v>0</v>
      </c>
      <c r="AI28" s="1">
        <v>0</v>
      </c>
      <c r="AJ28" s="18"/>
      <c r="AK28" s="18"/>
      <c r="AL28" s="1"/>
      <c r="AM28" s="1"/>
      <c r="AP28" s="1">
        <v>0</v>
      </c>
      <c r="AQ28" s="1">
        <v>0</v>
      </c>
      <c r="AR28" s="18"/>
      <c r="AS28" s="18"/>
      <c r="AT28" s="1"/>
      <c r="AU28" s="1"/>
      <c r="AX28" s="1">
        <v>0</v>
      </c>
      <c r="AY28" s="1">
        <v>0</v>
      </c>
      <c r="AZ28" s="18"/>
      <c r="BA28" s="18"/>
      <c r="BB28" s="1"/>
      <c r="BC28" s="1"/>
      <c r="BF28" s="1">
        <v>0</v>
      </c>
      <c r="BG28" s="1">
        <v>0</v>
      </c>
      <c r="BH28" s="18"/>
      <c r="BI28" s="18"/>
      <c r="BJ28" s="1"/>
      <c r="BK28" s="1"/>
      <c r="BN28" s="1">
        <v>0</v>
      </c>
      <c r="BO28" s="1">
        <v>0</v>
      </c>
      <c r="BP28" s="18"/>
      <c r="BQ28" s="18"/>
      <c r="BR28" s="1"/>
      <c r="BS28" s="1"/>
      <c r="BV28" s="1">
        <v>0</v>
      </c>
      <c r="BW28" s="1">
        <v>0</v>
      </c>
      <c r="BX28" s="18"/>
      <c r="BY28" s="18"/>
      <c r="BZ28" s="1"/>
      <c r="CA28" s="1"/>
      <c r="CD28" s="1">
        <v>0</v>
      </c>
      <c r="CE28" s="1">
        <v>0</v>
      </c>
      <c r="CF28" s="18"/>
      <c r="CG28" s="18"/>
      <c r="CH28" s="1"/>
      <c r="CI28" s="1"/>
      <c r="CL28" s="1">
        <v>0</v>
      </c>
      <c r="CM28" s="1">
        <v>0</v>
      </c>
      <c r="CN28" s="18"/>
      <c r="CO28" s="18"/>
      <c r="CP28" s="1"/>
      <c r="CQ28" s="1"/>
    </row>
    <row r="29" spans="2:96" x14ac:dyDescent="0.25">
      <c r="B29">
        <v>550</v>
      </c>
      <c r="C29">
        <v>28.7</v>
      </c>
      <c r="D29" s="25">
        <f t="shared" si="60"/>
        <v>6.2037345999999998</v>
      </c>
      <c r="E29">
        <f t="shared" si="64"/>
        <v>2.3916666666666666</v>
      </c>
      <c r="F29">
        <v>0.45400000000000001</v>
      </c>
      <c r="G29">
        <v>8.1999999999999993</v>
      </c>
      <c r="H29">
        <f t="shared" si="65"/>
        <v>8.1999999999999994E-6</v>
      </c>
      <c r="I29">
        <v>7.3</v>
      </c>
      <c r="J29" s="26">
        <f t="shared" si="61"/>
        <v>7.2999999999999996E-6</v>
      </c>
      <c r="K29">
        <f t="shared" si="62"/>
        <v>0.12881426673928381</v>
      </c>
      <c r="M29">
        <v>70</v>
      </c>
      <c r="O29" s="21"/>
      <c r="P29" s="26"/>
      <c r="R29" s="18">
        <f>S29/S5</f>
        <v>1.2328767123287671E-3</v>
      </c>
      <c r="S29" s="1">
        <f>S6</f>
        <v>36000</v>
      </c>
      <c r="T29" s="30"/>
      <c r="U29"/>
      <c r="V29"/>
      <c r="W29"/>
      <c r="X29"/>
      <c r="Y29"/>
      <c r="Z29" s="18">
        <f>AA29/AA5</f>
        <v>1.153846153846154E-3</v>
      </c>
      <c r="AA29" s="1">
        <f>AA6</f>
        <v>33000</v>
      </c>
      <c r="AB29" s="30"/>
      <c r="AC29"/>
      <c r="AD29"/>
      <c r="AH29" s="18">
        <f>AI29/AI5</f>
        <v>1.1316725978647688E-3</v>
      </c>
      <c r="AI29" s="1">
        <f>AI6</f>
        <v>31800</v>
      </c>
      <c r="AJ29" s="30"/>
      <c r="AP29" s="18">
        <f>AQ29/AQ5</f>
        <v>1.111913357400722E-3</v>
      </c>
      <c r="AQ29" s="1">
        <f>AQ6</f>
        <v>30800</v>
      </c>
      <c r="AR29" s="30"/>
      <c r="AX29" s="18">
        <f>AY29/AY5</f>
        <v>1.0811808118081181E-3</v>
      </c>
      <c r="AY29" s="1">
        <f>AY6</f>
        <v>29300</v>
      </c>
      <c r="AZ29" s="30"/>
      <c r="BF29" s="18">
        <f>BG29/BG5</f>
        <v>1.0454545454545454E-3</v>
      </c>
      <c r="BG29" s="1">
        <f>BG6</f>
        <v>27600</v>
      </c>
      <c r="BH29" s="30"/>
      <c r="BN29" s="18">
        <f>BO29/BO5</f>
        <v>1.0197628458498023E-3</v>
      </c>
      <c r="BO29" s="1">
        <f>BO6</f>
        <v>25800</v>
      </c>
      <c r="BP29" s="30"/>
      <c r="BV29" s="18">
        <f>BW29/BW5</f>
        <v>1.0041666666666667E-3</v>
      </c>
      <c r="BW29" s="1">
        <f>BW6</f>
        <v>24100</v>
      </c>
      <c r="BX29" s="30"/>
      <c r="CD29" s="18">
        <f>CE29/CE5</f>
        <v>1.0224215246636772E-3</v>
      </c>
      <c r="CE29" s="1">
        <f>CE6</f>
        <v>22800</v>
      </c>
      <c r="CF29" s="30"/>
      <c r="CL29" s="18">
        <f>CM29/CM5</f>
        <v>1.0594059405940595E-3</v>
      </c>
      <c r="CM29" s="1">
        <f>CM6</f>
        <v>21400</v>
      </c>
      <c r="CN29" s="30"/>
    </row>
    <row r="30" spans="2:96" x14ac:dyDescent="0.25">
      <c r="B30">
        <v>600</v>
      </c>
      <c r="C30">
        <v>28</v>
      </c>
      <c r="D30" s="25">
        <f t="shared" si="60"/>
        <v>6.0524239999999994</v>
      </c>
      <c r="E30">
        <f t="shared" si="64"/>
        <v>2.3333333333333335</v>
      </c>
      <c r="F30">
        <v>0.433</v>
      </c>
      <c r="G30">
        <v>8.3000000000000007</v>
      </c>
      <c r="H30">
        <f t="shared" si="65"/>
        <v>8.3000000000000002E-6</v>
      </c>
      <c r="I30">
        <v>7.4</v>
      </c>
      <c r="J30" s="26">
        <f t="shared" si="61"/>
        <v>7.4000000000000003E-6</v>
      </c>
      <c r="K30">
        <f t="shared" si="62"/>
        <v>0.13176742432182695</v>
      </c>
      <c r="L30">
        <v>27.6</v>
      </c>
      <c r="M30">
        <v>70</v>
      </c>
      <c r="N30">
        <v>26.4</v>
      </c>
      <c r="O30" s="21">
        <f t="shared" si="66"/>
        <v>26400000</v>
      </c>
      <c r="P30" s="26"/>
      <c r="R30"/>
      <c r="S30"/>
      <c r="T30"/>
      <c r="U30"/>
      <c r="V30"/>
      <c r="W30"/>
      <c r="X30"/>
      <c r="Y30"/>
      <c r="Z30"/>
      <c r="AA30"/>
      <c r="AB30"/>
      <c r="AC30"/>
      <c r="AD30"/>
    </row>
    <row r="31" spans="2:96" x14ac:dyDescent="0.25">
      <c r="B31">
        <v>650</v>
      </c>
      <c r="C31">
        <v>27.3</v>
      </c>
      <c r="D31" s="25">
        <f t="shared" si="60"/>
        <v>5.9011133999999998</v>
      </c>
      <c r="E31">
        <f t="shared" si="64"/>
        <v>2.2749999999999999</v>
      </c>
      <c r="F31">
        <v>0.41399999999999998</v>
      </c>
      <c r="G31">
        <v>8.5</v>
      </c>
      <c r="H31">
        <f t="shared" si="65"/>
        <v>8.4999999999999999E-6</v>
      </c>
      <c r="I31">
        <v>7.5</v>
      </c>
      <c r="J31" s="26">
        <f t="shared" si="61"/>
        <v>7.5000000000000002E-6</v>
      </c>
      <c r="K31">
        <f t="shared" si="62"/>
        <v>0.134369353533979</v>
      </c>
      <c r="L31" s="28">
        <v>26.7</v>
      </c>
      <c r="M31">
        <v>70</v>
      </c>
      <c r="N31" s="28"/>
      <c r="O31" s="21"/>
      <c r="P31" s="26"/>
      <c r="R31"/>
      <c r="S31"/>
      <c r="T31"/>
      <c r="U31"/>
      <c r="V31"/>
      <c r="W31"/>
      <c r="X31"/>
      <c r="Y31"/>
      <c r="Z31"/>
      <c r="AA31"/>
      <c r="AB31"/>
      <c r="AC31"/>
      <c r="AD31"/>
    </row>
    <row r="32" spans="2:96" x14ac:dyDescent="0.25">
      <c r="B32">
        <v>700</v>
      </c>
      <c r="C32" s="28">
        <v>26.6</v>
      </c>
      <c r="D32" s="25">
        <f t="shared" si="60"/>
        <v>5.7498028000000003</v>
      </c>
      <c r="E32">
        <f t="shared" si="64"/>
        <v>2.2166666666666668</v>
      </c>
      <c r="F32" s="31">
        <v>0.39400000000000002</v>
      </c>
      <c r="G32" s="28">
        <v>8.6999999999999993</v>
      </c>
      <c r="H32">
        <f t="shared" si="65"/>
        <v>8.6999999999999997E-6</v>
      </c>
      <c r="I32" s="28">
        <v>7.6</v>
      </c>
      <c r="J32" s="26">
        <f t="shared" si="61"/>
        <v>7.5999999999999992E-6</v>
      </c>
      <c r="K32">
        <f t="shared" si="62"/>
        <v>0.13756987308320692</v>
      </c>
      <c r="L32" s="28">
        <v>25.8</v>
      </c>
      <c r="M32">
        <v>70</v>
      </c>
      <c r="N32">
        <v>25.3</v>
      </c>
      <c r="O32" s="21">
        <f t="shared" si="66"/>
        <v>25300000</v>
      </c>
      <c r="P32" s="26"/>
      <c r="R32" s="13" t="s">
        <v>16</v>
      </c>
      <c r="S32" s="13" t="s">
        <v>32</v>
      </c>
      <c r="T32" s="13"/>
      <c r="U32"/>
      <c r="V32"/>
      <c r="W32"/>
      <c r="X32"/>
      <c r="Y32"/>
      <c r="Z32"/>
      <c r="AA32"/>
      <c r="AB32"/>
      <c r="AC32"/>
      <c r="AD32"/>
    </row>
    <row r="33" spans="2:30" x14ac:dyDescent="0.25">
      <c r="B33">
        <v>750</v>
      </c>
      <c r="C33" s="28">
        <v>26</v>
      </c>
      <c r="D33" s="25">
        <f t="shared" si="60"/>
        <v>5.6201080000000001</v>
      </c>
      <c r="E33">
        <f t="shared" si="64"/>
        <v>2.1666666666666665</v>
      </c>
      <c r="F33">
        <v>0.375</v>
      </c>
      <c r="G33" s="28">
        <v>8.8000000000000007</v>
      </c>
      <c r="H33">
        <f t="shared" si="65"/>
        <v>8.8000000000000004E-6</v>
      </c>
      <c r="I33" s="28">
        <v>7.7</v>
      </c>
      <c r="J33" s="26">
        <f t="shared" si="61"/>
        <v>7.7000000000000008E-6</v>
      </c>
      <c r="K33">
        <f t="shared" si="62"/>
        <v>0.14127977743001219</v>
      </c>
      <c r="L33" s="28">
        <v>24.9</v>
      </c>
      <c r="M33">
        <v>69.099999999999994</v>
      </c>
      <c r="P33" s="26"/>
      <c r="R33" s="32" t="s">
        <v>42</v>
      </c>
      <c r="S33" s="32" t="s">
        <v>41</v>
      </c>
      <c r="T33" s="32" t="s">
        <v>34</v>
      </c>
      <c r="U33"/>
      <c r="V33"/>
      <c r="W33"/>
      <c r="X33"/>
      <c r="Y33"/>
      <c r="Z33"/>
      <c r="AA33"/>
      <c r="AB33"/>
      <c r="AC33"/>
      <c r="AD33"/>
    </row>
    <row r="34" spans="2:30" x14ac:dyDescent="0.25">
      <c r="B34">
        <v>800</v>
      </c>
      <c r="C34" s="28">
        <v>25.3</v>
      </c>
      <c r="D34" s="25">
        <f t="shared" si="60"/>
        <v>5.4687973999999997</v>
      </c>
      <c r="E34">
        <f t="shared" si="64"/>
        <v>2.1083333333333334</v>
      </c>
      <c r="F34">
        <v>0.35599999999999998</v>
      </c>
      <c r="G34" s="28">
        <v>9</v>
      </c>
      <c r="H34">
        <f t="shared" si="65"/>
        <v>9.0000000000000002E-6</v>
      </c>
      <c r="I34" s="28">
        <v>7.8</v>
      </c>
      <c r="J34" s="26">
        <f t="shared" si="61"/>
        <v>7.7999999999999999E-6</v>
      </c>
      <c r="K34">
        <f t="shared" si="62"/>
        <v>0.14481329822463707</v>
      </c>
      <c r="L34" s="28">
        <v>24.1</v>
      </c>
      <c r="M34">
        <v>64.3</v>
      </c>
      <c r="N34">
        <v>24</v>
      </c>
      <c r="O34" s="21">
        <f t="shared" si="66"/>
        <v>24000000</v>
      </c>
      <c r="P34" s="26"/>
      <c r="R34">
        <f>V15</f>
        <v>36000</v>
      </c>
      <c r="S34" s="33">
        <f t="shared" ref="S34:T44" si="67">W15</f>
        <v>0</v>
      </c>
      <c r="T34">
        <f t="shared" si="67"/>
        <v>70</v>
      </c>
      <c r="U34"/>
      <c r="V34"/>
      <c r="W34"/>
      <c r="X34"/>
      <c r="Y34"/>
      <c r="Z34"/>
      <c r="AA34"/>
      <c r="AB34"/>
      <c r="AC34"/>
      <c r="AD34"/>
    </row>
    <row r="35" spans="2:30" x14ac:dyDescent="0.25">
      <c r="B35">
        <v>850</v>
      </c>
      <c r="C35" s="28">
        <v>24.6</v>
      </c>
      <c r="D35" s="25">
        <f t="shared" si="60"/>
        <v>5.3174868000000002</v>
      </c>
      <c r="E35">
        <f t="shared" si="64"/>
        <v>2.0500000000000003</v>
      </c>
      <c r="F35">
        <v>0.33700000000000002</v>
      </c>
      <c r="G35" s="28">
        <v>9.1</v>
      </c>
      <c r="H35">
        <f t="shared" si="65"/>
        <v>9.0999999999999993E-6</v>
      </c>
      <c r="I35" s="28">
        <v>7.9</v>
      </c>
      <c r="J35" s="26">
        <f t="shared" si="61"/>
        <v>7.9000000000000006E-6</v>
      </c>
      <c r="K35">
        <f t="shared" si="62"/>
        <v>0.14874525756583684</v>
      </c>
      <c r="L35" s="28">
        <v>23.4</v>
      </c>
      <c r="M35" s="28">
        <v>58.6</v>
      </c>
      <c r="N35" s="28"/>
      <c r="P35" s="26"/>
      <c r="R35">
        <f t="shared" ref="R35:R44" si="68">V16</f>
        <v>37800</v>
      </c>
      <c r="S35" s="9">
        <f t="shared" si="67"/>
        <v>1.414402128568011E-3</v>
      </c>
      <c r="T35">
        <f t="shared" si="67"/>
        <v>70</v>
      </c>
      <c r="U35"/>
      <c r="V35"/>
      <c r="W35"/>
      <c r="X35"/>
      <c r="Y35"/>
      <c r="Z35"/>
      <c r="AA35"/>
      <c r="AB35"/>
      <c r="AC35"/>
      <c r="AD35"/>
    </row>
    <row r="36" spans="2:30" x14ac:dyDescent="0.25">
      <c r="B36">
        <v>900</v>
      </c>
      <c r="C36" s="28">
        <v>23.8</v>
      </c>
      <c r="D36" s="25">
        <f t="shared" si="60"/>
        <v>5.1445603999999996</v>
      </c>
      <c r="E36">
        <f t="shared" si="64"/>
        <v>1.9833333333333334</v>
      </c>
      <c r="F36" s="31">
        <v>0.318</v>
      </c>
      <c r="G36" s="28">
        <v>9.1999999999999993</v>
      </c>
      <c r="H36">
        <f t="shared" si="65"/>
        <v>9.2E-6</v>
      </c>
      <c r="I36" s="28">
        <v>7.9</v>
      </c>
      <c r="J36" s="26">
        <f t="shared" si="61"/>
        <v>7.9000000000000006E-6</v>
      </c>
      <c r="K36">
        <f t="shared" si="62"/>
        <v>0.1525062909485799</v>
      </c>
      <c r="L36" s="28">
        <v>22.8</v>
      </c>
      <c r="M36" s="28">
        <v>52.3</v>
      </c>
      <c r="N36" s="28">
        <v>22.3</v>
      </c>
      <c r="O36" s="21">
        <f t="shared" si="66"/>
        <v>22300000</v>
      </c>
      <c r="P36" s="26"/>
      <c r="R36">
        <f t="shared" si="68"/>
        <v>39600</v>
      </c>
      <c r="S36" s="9">
        <f t="shared" si="67"/>
        <v>2.828804257136022E-3</v>
      </c>
      <c r="T36">
        <f t="shared" si="67"/>
        <v>70</v>
      </c>
      <c r="U36"/>
      <c r="V36"/>
      <c r="W36"/>
      <c r="X36"/>
      <c r="Y36"/>
      <c r="Z36"/>
      <c r="AA36"/>
      <c r="AB36"/>
      <c r="AC36"/>
      <c r="AD36"/>
    </row>
    <row r="37" spans="2:30" x14ac:dyDescent="0.25">
      <c r="B37">
        <v>950</v>
      </c>
      <c r="C37" s="28">
        <v>23.1</v>
      </c>
      <c r="D37" s="25">
        <f t="shared" si="60"/>
        <v>4.9932498000000001</v>
      </c>
      <c r="E37">
        <f t="shared" si="64"/>
        <v>1.925</v>
      </c>
      <c r="F37">
        <v>0.30099999999999999</v>
      </c>
      <c r="G37" s="28">
        <v>9.3000000000000007</v>
      </c>
      <c r="H37">
        <f t="shared" si="65"/>
        <v>9.3000000000000007E-6</v>
      </c>
      <c r="I37" s="28">
        <v>8</v>
      </c>
      <c r="J37" s="26">
        <f t="shared" si="61"/>
        <v>7.9999999999999996E-6</v>
      </c>
      <c r="K37">
        <f t="shared" si="62"/>
        <v>0.15638079120719151</v>
      </c>
      <c r="L37" s="28">
        <v>22.1</v>
      </c>
      <c r="M37" s="28">
        <v>45.9</v>
      </c>
      <c r="N37" s="28"/>
      <c r="P37" s="26"/>
      <c r="R37">
        <f t="shared" si="68"/>
        <v>41400</v>
      </c>
      <c r="S37" s="9">
        <f t="shared" si="67"/>
        <v>4.2432063857040332E-3</v>
      </c>
      <c r="T37">
        <f t="shared" si="67"/>
        <v>70</v>
      </c>
      <c r="U37"/>
      <c r="V37"/>
      <c r="W37"/>
      <c r="X37"/>
      <c r="Y37"/>
      <c r="Z37"/>
      <c r="AA37"/>
      <c r="AB37"/>
      <c r="AC37"/>
      <c r="AD37"/>
    </row>
    <row r="38" spans="2:30" x14ac:dyDescent="0.25">
      <c r="B38">
        <v>1000</v>
      </c>
      <c r="C38" s="28">
        <v>22.4</v>
      </c>
      <c r="D38" s="25">
        <f t="shared" si="60"/>
        <v>4.8419391999999997</v>
      </c>
      <c r="E38">
        <f t="shared" si="64"/>
        <v>1.8666666666666665</v>
      </c>
      <c r="F38">
        <v>0.28299999999999997</v>
      </c>
      <c r="G38" s="28">
        <v>9.4</v>
      </c>
      <c r="H38">
        <f t="shared" si="65"/>
        <v>9.3999999999999998E-6</v>
      </c>
      <c r="I38" s="28">
        <v>8.1</v>
      </c>
      <c r="J38" s="26">
        <f t="shared" si="61"/>
        <v>8.1000000000000004E-6</v>
      </c>
      <c r="K38">
        <f t="shared" si="62"/>
        <v>0.161287052244102</v>
      </c>
      <c r="L38" s="28">
        <v>21.4</v>
      </c>
      <c r="M38" s="28">
        <v>40.4</v>
      </c>
      <c r="N38" s="28">
        <v>20.2</v>
      </c>
      <c r="O38" s="21">
        <f t="shared" si="66"/>
        <v>20200000</v>
      </c>
      <c r="P38" s="26"/>
      <c r="R38" s="34">
        <f t="shared" si="68"/>
        <v>46166.666666666664</v>
      </c>
      <c r="S38" s="9">
        <f t="shared" si="67"/>
        <v>7.5730218613670073E-3</v>
      </c>
      <c r="T38">
        <f t="shared" si="67"/>
        <v>70</v>
      </c>
      <c r="U38"/>
      <c r="V38"/>
      <c r="W38"/>
      <c r="X38"/>
      <c r="Y38"/>
      <c r="Z38"/>
      <c r="AA38"/>
      <c r="AB38"/>
      <c r="AC38"/>
      <c r="AD38"/>
    </row>
    <row r="39" spans="2:30" x14ac:dyDescent="0.25">
      <c r="B39">
        <v>1050</v>
      </c>
      <c r="C39" s="28">
        <v>21.6</v>
      </c>
      <c r="D39" s="25">
        <f t="shared" si="60"/>
        <v>4.6690128</v>
      </c>
      <c r="E39" s="27">
        <f t="shared" si="64"/>
        <v>1.8</v>
      </c>
      <c r="F39" s="31">
        <v>0.26600000000000001</v>
      </c>
      <c r="G39" s="28"/>
      <c r="H39" s="28"/>
      <c r="I39" s="28">
        <v>8.1</v>
      </c>
      <c r="J39" s="26">
        <f t="shared" si="61"/>
        <v>8.1000000000000004E-6</v>
      </c>
      <c r="K39">
        <f t="shared" si="62"/>
        <v>0.16546648310918141</v>
      </c>
      <c r="P39" s="26"/>
      <c r="R39" s="34">
        <f t="shared" si="68"/>
        <v>50933.333333333328</v>
      </c>
      <c r="S39" s="9">
        <f t="shared" si="67"/>
        <v>1.2767402413497149E-2</v>
      </c>
      <c r="T39">
        <f t="shared" si="67"/>
        <v>70</v>
      </c>
      <c r="U39"/>
      <c r="V39"/>
      <c r="W39"/>
      <c r="X39"/>
      <c r="Y39"/>
      <c r="Z39"/>
      <c r="AA39"/>
      <c r="AB39"/>
      <c r="AC39"/>
      <c r="AD39"/>
    </row>
    <row r="40" spans="2:30" x14ac:dyDescent="0.25">
      <c r="B40">
        <v>1100</v>
      </c>
      <c r="C40" s="28">
        <v>20.9</v>
      </c>
      <c r="D40" s="25">
        <f t="shared" si="60"/>
        <v>4.5177021999999996</v>
      </c>
      <c r="E40" s="27">
        <f t="shared" si="64"/>
        <v>1.7416666666666665</v>
      </c>
      <c r="F40" s="31">
        <v>0.249</v>
      </c>
      <c r="G40" s="28"/>
      <c r="H40" s="28"/>
      <c r="I40" s="28">
        <v>8.1999999999999993</v>
      </c>
      <c r="J40" s="26">
        <f t="shared" si="61"/>
        <v>8.1999999999999994E-6</v>
      </c>
      <c r="K40">
        <f t="shared" si="62"/>
        <v>0.17103494834842761</v>
      </c>
      <c r="N40">
        <v>17.899999999999999</v>
      </c>
      <c r="O40" s="21">
        <f t="shared" si="66"/>
        <v>17900000</v>
      </c>
      <c r="P40" s="26"/>
      <c r="R40">
        <f t="shared" si="68"/>
        <v>55700</v>
      </c>
      <c r="S40" s="9">
        <f t="shared" si="67"/>
        <v>2.0541299882271075E-2</v>
      </c>
      <c r="T40">
        <f t="shared" si="67"/>
        <v>70</v>
      </c>
      <c r="U40"/>
      <c r="V40"/>
      <c r="W40"/>
      <c r="X40"/>
      <c r="Y40"/>
      <c r="Z40"/>
      <c r="AA40"/>
      <c r="AB40"/>
      <c r="AC40"/>
      <c r="AD40"/>
    </row>
    <row r="41" spans="2:30" x14ac:dyDescent="0.25">
      <c r="B41">
        <v>1150</v>
      </c>
      <c r="C41" s="28">
        <v>20.100000000000001</v>
      </c>
      <c r="D41" s="25">
        <f t="shared" si="60"/>
        <v>4.3447757999999999</v>
      </c>
      <c r="E41" s="27">
        <f t="shared" si="64"/>
        <v>1.675</v>
      </c>
      <c r="F41" s="31">
        <v>0.23200000000000001</v>
      </c>
      <c r="G41" s="28"/>
      <c r="H41" s="28"/>
      <c r="I41" s="28">
        <v>8.3000000000000007</v>
      </c>
      <c r="J41" s="35">
        <f t="shared" si="61"/>
        <v>8.3000000000000002E-6</v>
      </c>
      <c r="K41">
        <f t="shared" si="62"/>
        <v>0.17654116750310292</v>
      </c>
      <c r="P41" s="26"/>
      <c r="R41" s="34">
        <f t="shared" si="68"/>
        <v>60466.666666666664</v>
      </c>
      <c r="S41" s="9">
        <f t="shared" si="67"/>
        <v>3.1782253128750576E-2</v>
      </c>
      <c r="T41">
        <f t="shared" si="67"/>
        <v>70</v>
      </c>
      <c r="U41"/>
      <c r="V41"/>
      <c r="W41"/>
      <c r="X41"/>
      <c r="Y41"/>
      <c r="Z41"/>
      <c r="AA41"/>
      <c r="AB41"/>
      <c r="AC41"/>
      <c r="AD41"/>
    </row>
    <row r="42" spans="2:30" x14ac:dyDescent="0.25">
      <c r="B42">
        <v>1200</v>
      </c>
      <c r="C42" s="28">
        <v>19.399999999999999</v>
      </c>
      <c r="D42" s="25">
        <f t="shared" si="60"/>
        <v>4.1934651999999994</v>
      </c>
      <c r="E42" s="27">
        <f t="shared" si="64"/>
        <v>1.6166666666666665</v>
      </c>
      <c r="F42" s="31">
        <v>0.215</v>
      </c>
      <c r="G42" s="28"/>
      <c r="H42" s="28"/>
      <c r="I42" s="28">
        <v>8.3000000000000007</v>
      </c>
      <c r="J42" s="35">
        <f t="shared" si="61"/>
        <v>8.3000000000000002E-6</v>
      </c>
      <c r="K42">
        <f t="shared" si="62"/>
        <v>0.18386589996481909</v>
      </c>
      <c r="N42">
        <v>15.4</v>
      </c>
      <c r="O42" s="21">
        <f t="shared" si="66"/>
        <v>15400000</v>
      </c>
      <c r="R42" s="34">
        <f t="shared" si="68"/>
        <v>65233.333333333336</v>
      </c>
      <c r="S42" s="9">
        <f t="shared" si="67"/>
        <v>4.7571924452234696E-2</v>
      </c>
      <c r="T42">
        <f t="shared" si="67"/>
        <v>70</v>
      </c>
      <c r="U42"/>
      <c r="V42"/>
      <c r="W42"/>
      <c r="X42"/>
      <c r="Y42"/>
      <c r="Z42"/>
      <c r="AA42"/>
      <c r="AB42"/>
      <c r="AC42"/>
      <c r="AD42"/>
    </row>
    <row r="43" spans="2:30" x14ac:dyDescent="0.25">
      <c r="B43">
        <v>1250</v>
      </c>
      <c r="C43" s="28">
        <v>18.600000000000001</v>
      </c>
      <c r="D43" s="36">
        <f t="shared" si="60"/>
        <v>4.0205387999999997</v>
      </c>
      <c r="E43" s="27">
        <f t="shared" si="64"/>
        <v>1.55</v>
      </c>
      <c r="F43" s="31">
        <v>0.19900000000000001</v>
      </c>
      <c r="I43" s="28">
        <v>8.4</v>
      </c>
      <c r="J43" s="35">
        <f t="shared" si="61"/>
        <v>8.4000000000000009E-6</v>
      </c>
      <c r="K43">
        <f t="shared" si="62"/>
        <v>0.19045737293667087</v>
      </c>
      <c r="R43">
        <f t="shared" si="68"/>
        <v>70000</v>
      </c>
      <c r="S43" s="9">
        <f t="shared" si="67"/>
        <v>6.9208227116566462E-2</v>
      </c>
      <c r="T43">
        <f t="shared" si="67"/>
        <v>70</v>
      </c>
      <c r="U43"/>
      <c r="V43"/>
      <c r="W43"/>
      <c r="X43"/>
      <c r="Y43"/>
      <c r="Z43"/>
      <c r="AA43"/>
      <c r="AB43"/>
      <c r="AC43"/>
      <c r="AD43"/>
    </row>
    <row r="44" spans="2:30" x14ac:dyDescent="0.25">
      <c r="B44">
        <v>1300</v>
      </c>
      <c r="C44" s="28">
        <v>17.899999999999999</v>
      </c>
      <c r="D44" s="36">
        <f t="shared" si="60"/>
        <v>3.8692281999999993</v>
      </c>
      <c r="E44" s="27">
        <f t="shared" si="64"/>
        <v>1.4916666666666665</v>
      </c>
      <c r="F44" s="31">
        <v>0.17899999999999999</v>
      </c>
      <c r="I44" s="28">
        <v>8.4</v>
      </c>
      <c r="J44" s="35">
        <f t="shared" si="61"/>
        <v>8.4000000000000009E-6</v>
      </c>
      <c r="K44">
        <f t="shared" si="62"/>
        <v>0.20376890975482526</v>
      </c>
      <c r="R44">
        <f t="shared" si="68"/>
        <v>70100</v>
      </c>
      <c r="S44" s="9">
        <f t="shared" si="67"/>
        <v>0.11973539173546997</v>
      </c>
      <c r="T44">
        <f t="shared" si="67"/>
        <v>70</v>
      </c>
      <c r="U44"/>
      <c r="V44"/>
      <c r="W44"/>
      <c r="X44"/>
      <c r="Y44"/>
      <c r="Z44"/>
      <c r="AA44"/>
      <c r="AB44"/>
      <c r="AC44"/>
      <c r="AD44"/>
    </row>
    <row r="45" spans="2:30" x14ac:dyDescent="0.25">
      <c r="B45">
        <v>1350</v>
      </c>
      <c r="C45" s="28">
        <v>17.2</v>
      </c>
      <c r="D45" s="36">
        <f t="shared" si="60"/>
        <v>3.7179175999999998</v>
      </c>
      <c r="E45" s="27">
        <f t="shared" si="64"/>
        <v>1.4333333333333333</v>
      </c>
      <c r="F45" s="31">
        <v>0.13800000000000001</v>
      </c>
      <c r="K45">
        <f t="shared" si="62"/>
        <v>0.25397284404224596</v>
      </c>
      <c r="R45" s="34">
        <f>AD15</f>
        <v>33000</v>
      </c>
      <c r="S45" s="33">
        <f t="shared" ref="S45:T55" si="69">AE15</f>
        <v>0</v>
      </c>
      <c r="T45" s="34">
        <f t="shared" si="69"/>
        <v>200</v>
      </c>
      <c r="U45"/>
      <c r="V45"/>
      <c r="W45"/>
      <c r="X45"/>
      <c r="Y45"/>
      <c r="Z45"/>
      <c r="AA45"/>
      <c r="AB45"/>
      <c r="AC45"/>
      <c r="AD45"/>
    </row>
    <row r="46" spans="2:30" x14ac:dyDescent="0.25">
      <c r="B46">
        <v>1400</v>
      </c>
      <c r="C46" s="28">
        <v>16.600000000000001</v>
      </c>
      <c r="D46" s="36">
        <f t="shared" si="60"/>
        <v>3.5882228</v>
      </c>
      <c r="E46" s="27">
        <f t="shared" si="64"/>
        <v>1.3833333333333335</v>
      </c>
      <c r="F46" s="31">
        <v>8.3000000000000004E-2</v>
      </c>
      <c r="K46">
        <f t="shared" si="62"/>
        <v>0.40753781950965051</v>
      </c>
      <c r="N46" s="28"/>
      <c r="R46" s="34">
        <f t="shared" ref="R46:R55" si="70">AD16</f>
        <v>34650</v>
      </c>
      <c r="S46" s="9">
        <f t="shared" si="69"/>
        <v>1.3145412912497958E-3</v>
      </c>
      <c r="T46" s="34">
        <f t="shared" si="69"/>
        <v>200</v>
      </c>
      <c r="U46"/>
      <c r="V46"/>
      <c r="W46"/>
      <c r="X46"/>
      <c r="Y46"/>
      <c r="Z46"/>
      <c r="AA46"/>
      <c r="AB46"/>
      <c r="AC46"/>
      <c r="AD46"/>
    </row>
    <row r="47" spans="2:30" x14ac:dyDescent="0.25">
      <c r="B47">
        <v>1450</v>
      </c>
      <c r="C47" s="28">
        <v>16</v>
      </c>
      <c r="D47" s="36">
        <f t="shared" si="60"/>
        <v>3.4585279999999998</v>
      </c>
      <c r="E47" s="27">
        <f t="shared" si="64"/>
        <v>1.3333333333333333</v>
      </c>
      <c r="F47" s="31">
        <v>0.155</v>
      </c>
      <c r="K47">
        <f t="shared" si="62"/>
        <v>0.21034210039207768</v>
      </c>
      <c r="N47" s="28"/>
      <c r="R47" s="34">
        <f t="shared" si="70"/>
        <v>36300</v>
      </c>
      <c r="S47" s="9">
        <f t="shared" si="69"/>
        <v>2.6290825824995916E-3</v>
      </c>
      <c r="T47" s="34">
        <f t="shared" si="69"/>
        <v>200</v>
      </c>
      <c r="U47"/>
      <c r="V47"/>
      <c r="W47"/>
      <c r="X47"/>
      <c r="Y47"/>
      <c r="Z47"/>
      <c r="AA47"/>
      <c r="AB47"/>
      <c r="AC47"/>
      <c r="AD47"/>
    </row>
    <row r="48" spans="2:30" x14ac:dyDescent="0.25">
      <c r="B48">
        <v>1500</v>
      </c>
      <c r="C48" s="28">
        <v>15.5</v>
      </c>
      <c r="D48" s="36">
        <f t="shared" si="60"/>
        <v>3.3504489999999998</v>
      </c>
      <c r="E48" s="27">
        <f t="shared" si="64"/>
        <v>1.2916666666666667</v>
      </c>
      <c r="F48" s="31">
        <v>0.16600000000000001</v>
      </c>
      <c r="K48">
        <f t="shared" si="62"/>
        <v>0.19026615067468622</v>
      </c>
      <c r="L48" s="37"/>
      <c r="R48" s="34">
        <f t="shared" si="70"/>
        <v>37950</v>
      </c>
      <c r="S48" s="9">
        <f t="shared" si="69"/>
        <v>3.9436238737493873E-3</v>
      </c>
      <c r="T48" s="34">
        <f t="shared" si="69"/>
        <v>200</v>
      </c>
      <c r="U48"/>
      <c r="V48"/>
      <c r="W48"/>
      <c r="X48"/>
      <c r="Y48"/>
      <c r="Z48"/>
      <c r="AA48"/>
      <c r="AB48"/>
      <c r="AC48"/>
      <c r="AD48"/>
    </row>
    <row r="49" spans="3:30" x14ac:dyDescent="0.25">
      <c r="C49" s="28"/>
      <c r="E49" s="27"/>
      <c r="F49" s="31"/>
      <c r="G49" s="28"/>
      <c r="H49" s="28"/>
      <c r="I49" s="28"/>
      <c r="J49" s="28"/>
      <c r="K49" s="28"/>
      <c r="L49" s="28"/>
      <c r="M49" s="28"/>
      <c r="R49" s="34">
        <f t="shared" si="70"/>
        <v>43291.666666666664</v>
      </c>
      <c r="S49" s="9">
        <f t="shared" si="69"/>
        <v>7.4541442288088237E-3</v>
      </c>
      <c r="T49" s="34">
        <f t="shared" si="69"/>
        <v>200</v>
      </c>
      <c r="U49"/>
      <c r="V49"/>
      <c r="W49"/>
      <c r="X49"/>
      <c r="Y49"/>
      <c r="Z49"/>
      <c r="AA49"/>
      <c r="AB49"/>
      <c r="AC49"/>
      <c r="AD49"/>
    </row>
    <row r="50" spans="3:30" x14ac:dyDescent="0.25">
      <c r="R50" s="34">
        <f t="shared" si="70"/>
        <v>48633.333333333328</v>
      </c>
      <c r="S50" s="9">
        <f t="shared" si="69"/>
        <v>1.3082424288443547E-2</v>
      </c>
      <c r="T50" s="34">
        <f t="shared" si="69"/>
        <v>200</v>
      </c>
      <c r="U50"/>
      <c r="V50"/>
      <c r="W50"/>
      <c r="X50"/>
      <c r="Y50"/>
      <c r="Z50"/>
      <c r="AA50"/>
      <c r="AB50"/>
      <c r="AC50"/>
      <c r="AD50"/>
    </row>
    <row r="51" spans="3:30" x14ac:dyDescent="0.25">
      <c r="C51" s="28"/>
      <c r="D51" s="28"/>
      <c r="R51" s="34">
        <f t="shared" si="70"/>
        <v>53975</v>
      </c>
      <c r="S51" s="9">
        <f t="shared" si="69"/>
        <v>2.1651848842822442E-2</v>
      </c>
      <c r="T51" s="34">
        <f t="shared" si="69"/>
        <v>200</v>
      </c>
      <c r="U51"/>
      <c r="V51"/>
      <c r="W51"/>
      <c r="X51"/>
      <c r="Y51"/>
      <c r="Z51"/>
      <c r="AA51"/>
      <c r="AB51"/>
      <c r="AC51"/>
      <c r="AD51"/>
    </row>
    <row r="52" spans="3:30" x14ac:dyDescent="0.25">
      <c r="C52" s="28"/>
      <c r="D52" s="28"/>
      <c r="H52" s="28"/>
      <c r="R52" s="34">
        <f t="shared" si="70"/>
        <v>59316.666666666664</v>
      </c>
      <c r="S52" s="9">
        <f t="shared" si="69"/>
        <v>3.4169306503429267E-2</v>
      </c>
      <c r="T52" s="34">
        <f t="shared" si="69"/>
        <v>200</v>
      </c>
      <c r="U52"/>
      <c r="V52"/>
      <c r="W52"/>
      <c r="X52"/>
      <c r="Y52"/>
      <c r="Z52"/>
      <c r="AA52"/>
      <c r="AB52"/>
      <c r="AC52"/>
      <c r="AD52"/>
    </row>
    <row r="53" spans="3:30" x14ac:dyDescent="0.25">
      <c r="C53" s="28"/>
      <c r="D53" s="28"/>
      <c r="R53" s="34">
        <f t="shared" si="70"/>
        <v>64658.333333333336</v>
      </c>
      <c r="S53" s="9">
        <f t="shared" si="69"/>
        <v>5.1841874874089429E-2</v>
      </c>
      <c r="T53" s="34">
        <f t="shared" si="69"/>
        <v>200</v>
      </c>
      <c r="U53"/>
      <c r="V53"/>
      <c r="W53"/>
      <c r="X53"/>
      <c r="Y53"/>
      <c r="Z53"/>
      <c r="AA53"/>
      <c r="AB53"/>
      <c r="AC53"/>
      <c r="AD53"/>
    </row>
    <row r="54" spans="3:30" x14ac:dyDescent="0.25">
      <c r="C54" s="28"/>
      <c r="D54" s="28"/>
      <c r="R54" s="34">
        <f t="shared" si="70"/>
        <v>70000</v>
      </c>
      <c r="S54" s="9">
        <f t="shared" si="69"/>
        <v>7.6093233287650983E-2</v>
      </c>
      <c r="T54" s="34">
        <f t="shared" si="69"/>
        <v>200</v>
      </c>
      <c r="U54"/>
      <c r="V54"/>
      <c r="W54"/>
      <c r="X54"/>
      <c r="Y54"/>
      <c r="Z54"/>
      <c r="AA54"/>
      <c r="AB54"/>
      <c r="AC54"/>
      <c r="AD54"/>
    </row>
    <row r="55" spans="3:30" x14ac:dyDescent="0.25">
      <c r="C55" s="28"/>
      <c r="D55" s="28"/>
      <c r="R55" s="34">
        <f t="shared" si="70"/>
        <v>70100</v>
      </c>
      <c r="S55" s="9">
        <f t="shared" si="69"/>
        <v>0.12662021674596</v>
      </c>
      <c r="T55" s="34">
        <f t="shared" si="69"/>
        <v>200</v>
      </c>
      <c r="U55"/>
      <c r="V55"/>
      <c r="W55"/>
      <c r="X55"/>
      <c r="Y55"/>
      <c r="Z55"/>
      <c r="AA55"/>
      <c r="AB55"/>
      <c r="AC55"/>
      <c r="AD55"/>
    </row>
    <row r="56" spans="3:30" x14ac:dyDescent="0.25">
      <c r="R56" s="34">
        <f>AL15</f>
        <v>31800</v>
      </c>
      <c r="S56" s="33">
        <f t="shared" ref="S56:T66" si="71">AM15</f>
        <v>0</v>
      </c>
      <c r="T56" s="34">
        <f t="shared" si="71"/>
        <v>300</v>
      </c>
      <c r="U56"/>
      <c r="V56"/>
      <c r="W56"/>
      <c r="X56"/>
      <c r="Y56"/>
      <c r="Z56"/>
      <c r="AA56"/>
      <c r="AB56"/>
      <c r="AC56"/>
      <c r="AD56"/>
    </row>
    <row r="57" spans="3:30" x14ac:dyDescent="0.25">
      <c r="R57" s="34">
        <f t="shared" ref="R57:R66" si="72">AL16</f>
        <v>33390</v>
      </c>
      <c r="S57" s="9">
        <f>AM16</f>
        <v>1.2788918749660945E-3</v>
      </c>
      <c r="T57" s="34">
        <f t="shared" si="71"/>
        <v>300</v>
      </c>
      <c r="U57"/>
      <c r="V57"/>
      <c r="W57"/>
      <c r="X57"/>
      <c r="Y57"/>
      <c r="Z57"/>
      <c r="AA57"/>
      <c r="AB57"/>
      <c r="AC57"/>
      <c r="AD57"/>
    </row>
    <row r="58" spans="3:30" x14ac:dyDescent="0.25">
      <c r="R58" s="34">
        <f t="shared" si="72"/>
        <v>34980</v>
      </c>
      <c r="S58" s="9">
        <f t="shared" si="71"/>
        <v>2.5577837499321889E-3</v>
      </c>
      <c r="T58" s="34">
        <f t="shared" si="71"/>
        <v>300</v>
      </c>
      <c r="U58"/>
      <c r="V58"/>
      <c r="W58"/>
      <c r="X58"/>
      <c r="Y58"/>
      <c r="Z58"/>
      <c r="AA58"/>
      <c r="AB58"/>
      <c r="AC58"/>
      <c r="AD58"/>
    </row>
    <row r="59" spans="3:30" x14ac:dyDescent="0.25">
      <c r="R59" s="34">
        <f t="shared" si="72"/>
        <v>36570</v>
      </c>
      <c r="S59" s="9">
        <f t="shared" si="71"/>
        <v>3.8366756248982836E-3</v>
      </c>
      <c r="T59" s="34">
        <f t="shared" si="71"/>
        <v>300</v>
      </c>
      <c r="U59"/>
      <c r="V59"/>
      <c r="W59"/>
      <c r="X59"/>
      <c r="Y59"/>
      <c r="Z59"/>
      <c r="AA59"/>
      <c r="AB59"/>
      <c r="AC59"/>
      <c r="AD59"/>
    </row>
    <row r="60" spans="3:30" x14ac:dyDescent="0.25">
      <c r="R60" s="34">
        <f t="shared" si="72"/>
        <v>42141.666666666664</v>
      </c>
      <c r="S60" s="9">
        <f t="shared" si="71"/>
        <v>7.4275554949126653E-3</v>
      </c>
      <c r="T60" s="34">
        <f t="shared" si="71"/>
        <v>300</v>
      </c>
      <c r="U60"/>
      <c r="V60"/>
      <c r="W60"/>
      <c r="X60"/>
      <c r="Y60"/>
      <c r="Z60"/>
      <c r="AA60"/>
      <c r="AB60"/>
      <c r="AC60"/>
      <c r="AD60"/>
    </row>
    <row r="61" spans="3:30" x14ac:dyDescent="0.25">
      <c r="R61" s="34">
        <f t="shared" si="72"/>
        <v>47713.333333333328</v>
      </c>
      <c r="S61" s="9">
        <f t="shared" si="71"/>
        <v>1.3245247017313872E-2</v>
      </c>
      <c r="T61" s="34">
        <f t="shared" si="71"/>
        <v>300</v>
      </c>
      <c r="U61"/>
      <c r="V61"/>
      <c r="W61"/>
      <c r="X61"/>
      <c r="Y61"/>
      <c r="Z61"/>
      <c r="AA61"/>
      <c r="AB61"/>
      <c r="AC61"/>
      <c r="AD61"/>
    </row>
    <row r="62" spans="3:30" x14ac:dyDescent="0.25">
      <c r="R62" s="34">
        <f t="shared" si="72"/>
        <v>53285</v>
      </c>
      <c r="S62" s="9">
        <f t="shared" si="71"/>
        <v>2.2156308524115223E-2</v>
      </c>
      <c r="T62" s="34">
        <f t="shared" si="71"/>
        <v>300</v>
      </c>
      <c r="U62"/>
      <c r="V62"/>
      <c r="W62"/>
      <c r="X62"/>
      <c r="Y62"/>
      <c r="Z62"/>
      <c r="AA62"/>
      <c r="AB62"/>
      <c r="AC62"/>
      <c r="AD62"/>
    </row>
    <row r="63" spans="3:30" x14ac:dyDescent="0.25">
      <c r="R63" s="34">
        <f t="shared" si="72"/>
        <v>58856.666666666664</v>
      </c>
      <c r="S63" s="9">
        <f t="shared" si="71"/>
        <v>3.5212227690109489E-2</v>
      </c>
      <c r="T63" s="34">
        <f t="shared" si="71"/>
        <v>300</v>
      </c>
      <c r="U63"/>
      <c r="V63"/>
      <c r="W63"/>
      <c r="X63"/>
      <c r="Y63"/>
      <c r="Z63"/>
      <c r="AA63"/>
      <c r="AB63"/>
      <c r="AC63"/>
      <c r="AD63"/>
    </row>
    <row r="64" spans="3:30" x14ac:dyDescent="0.25">
      <c r="R64" s="34">
        <f t="shared" si="72"/>
        <v>64428.333333333336</v>
      </c>
      <c r="S64" s="9">
        <f t="shared" si="71"/>
        <v>5.3663388442545749E-2</v>
      </c>
      <c r="T64" s="34">
        <f t="shared" si="71"/>
        <v>300</v>
      </c>
      <c r="U64"/>
      <c r="V64"/>
      <c r="W64"/>
      <c r="X64"/>
      <c r="Y64"/>
      <c r="Z64"/>
      <c r="AA64"/>
      <c r="AB64"/>
      <c r="AC64"/>
      <c r="AD64"/>
    </row>
    <row r="65" spans="18:30" x14ac:dyDescent="0.25">
      <c r="R65" s="34">
        <f t="shared" si="72"/>
        <v>70000</v>
      </c>
      <c r="S65" s="9">
        <f t="shared" si="71"/>
        <v>7.8972544236229E-2</v>
      </c>
      <c r="T65" s="34">
        <f t="shared" si="71"/>
        <v>300</v>
      </c>
      <c r="U65"/>
      <c r="V65"/>
      <c r="W65"/>
      <c r="X65"/>
      <c r="Y65"/>
      <c r="Z65"/>
      <c r="AA65"/>
      <c r="AB65"/>
      <c r="AC65"/>
      <c r="AD65"/>
    </row>
    <row r="66" spans="18:30" x14ac:dyDescent="0.25">
      <c r="R66" s="34">
        <f t="shared" si="72"/>
        <v>70100</v>
      </c>
      <c r="S66" s="9">
        <f t="shared" si="71"/>
        <v>0.12949946132119969</v>
      </c>
      <c r="T66" s="34">
        <f t="shared" si="71"/>
        <v>300</v>
      </c>
      <c r="U66"/>
      <c r="V66"/>
      <c r="W66"/>
      <c r="X66"/>
      <c r="Y66"/>
      <c r="Z66"/>
      <c r="AA66"/>
      <c r="AB66"/>
      <c r="AC66"/>
      <c r="AD66"/>
    </row>
    <row r="67" spans="18:30" x14ac:dyDescent="0.25">
      <c r="R67" s="34">
        <f>AT15</f>
        <v>30800</v>
      </c>
      <c r="S67" s="33">
        <f t="shared" ref="S67:T77" si="73">AU15</f>
        <v>0</v>
      </c>
      <c r="T67" s="34">
        <f t="shared" si="73"/>
        <v>400</v>
      </c>
      <c r="U67"/>
      <c r="V67"/>
      <c r="W67"/>
      <c r="X67"/>
      <c r="Y67"/>
      <c r="Z67"/>
      <c r="AA67"/>
      <c r="AB67"/>
      <c r="AC67"/>
      <c r="AD67"/>
    </row>
    <row r="68" spans="18:30" x14ac:dyDescent="0.25">
      <c r="R68" s="34">
        <f t="shared" ref="R68:R77" si="74">AT16</f>
        <v>32340</v>
      </c>
      <c r="S68" s="9">
        <f t="shared" si="73"/>
        <v>1.2508020205910795E-3</v>
      </c>
      <c r="T68" s="34">
        <f t="shared" si="73"/>
        <v>400</v>
      </c>
      <c r="U68"/>
      <c r="V68"/>
      <c r="W68"/>
      <c r="X68"/>
      <c r="Y68"/>
      <c r="Z68"/>
      <c r="AA68"/>
      <c r="AB68"/>
      <c r="AC68"/>
      <c r="AD68"/>
    </row>
    <row r="69" spans="18:30" x14ac:dyDescent="0.25">
      <c r="R69" s="34">
        <f t="shared" si="74"/>
        <v>33880</v>
      </c>
      <c r="S69" s="9">
        <f t="shared" si="73"/>
        <v>2.501604041182159E-3</v>
      </c>
      <c r="T69" s="34">
        <f t="shared" si="73"/>
        <v>400</v>
      </c>
      <c r="U69"/>
      <c r="V69"/>
      <c r="W69"/>
      <c r="X69"/>
      <c r="Y69"/>
      <c r="Z69"/>
      <c r="AA69"/>
      <c r="AB69"/>
      <c r="AC69"/>
      <c r="AD69"/>
    </row>
    <row r="70" spans="18:30" x14ac:dyDescent="0.25">
      <c r="R70" s="34">
        <f t="shared" si="74"/>
        <v>35420</v>
      </c>
      <c r="S70" s="9">
        <f t="shared" si="73"/>
        <v>3.7524060617732382E-3</v>
      </c>
      <c r="T70" s="34">
        <f t="shared" si="73"/>
        <v>400</v>
      </c>
      <c r="U70"/>
      <c r="V70"/>
      <c r="W70"/>
      <c r="X70"/>
      <c r="Y70"/>
      <c r="Z70"/>
      <c r="AA70"/>
      <c r="AB70"/>
      <c r="AC70"/>
      <c r="AD70"/>
    </row>
    <row r="71" spans="18:30" x14ac:dyDescent="0.25">
      <c r="R71" s="34">
        <f t="shared" si="74"/>
        <v>41183.333333333336</v>
      </c>
      <c r="S71" s="9">
        <f t="shared" si="73"/>
        <v>7.4145262558842429E-3</v>
      </c>
      <c r="T71" s="34">
        <f t="shared" si="73"/>
        <v>400</v>
      </c>
      <c r="U71"/>
      <c r="V71"/>
      <c r="W71"/>
      <c r="X71"/>
      <c r="Y71"/>
      <c r="Z71"/>
      <c r="AA71"/>
      <c r="AB71"/>
      <c r="AC71"/>
      <c r="AD71"/>
    </row>
    <row r="72" spans="18:30" x14ac:dyDescent="0.25">
      <c r="R72" s="34">
        <f t="shared" si="74"/>
        <v>46946.666666666664</v>
      </c>
      <c r="S72" s="9">
        <f t="shared" si="73"/>
        <v>1.3398408045508662E-2</v>
      </c>
      <c r="T72" s="34">
        <f t="shared" si="73"/>
        <v>400</v>
      </c>
      <c r="U72"/>
      <c r="V72"/>
      <c r="W72"/>
      <c r="X72"/>
      <c r="Y72"/>
      <c r="Z72"/>
      <c r="AA72"/>
      <c r="AB72"/>
      <c r="AC72"/>
      <c r="AD72"/>
    </row>
    <row r="73" spans="18:30" x14ac:dyDescent="0.25">
      <c r="R73" s="34">
        <f t="shared" si="74"/>
        <v>52710</v>
      </c>
      <c r="S73" s="9">
        <f t="shared" si="73"/>
        <v>2.2606330238000225E-2</v>
      </c>
      <c r="T73" s="34">
        <f t="shared" si="73"/>
        <v>400</v>
      </c>
      <c r="U73"/>
      <c r="V73"/>
      <c r="W73"/>
      <c r="X73"/>
      <c r="Y73"/>
      <c r="Z73"/>
      <c r="AA73"/>
      <c r="AB73"/>
      <c r="AC73"/>
      <c r="AD73"/>
    </row>
    <row r="74" spans="18:30" x14ac:dyDescent="0.25">
      <c r="R74" s="34">
        <f t="shared" si="74"/>
        <v>58473.333333333328</v>
      </c>
      <c r="S74" s="9">
        <f t="shared" si="73"/>
        <v>3.6125192850624314E-2</v>
      </c>
      <c r="T74" s="34">
        <f t="shared" si="73"/>
        <v>400</v>
      </c>
      <c r="U74"/>
      <c r="V74"/>
      <c r="W74"/>
      <c r="X74"/>
      <c r="Y74"/>
      <c r="Z74"/>
      <c r="AA74"/>
      <c r="AB74"/>
      <c r="AC74"/>
      <c r="AD74"/>
    </row>
    <row r="75" spans="18:30" x14ac:dyDescent="0.25">
      <c r="R75" s="34">
        <f t="shared" si="74"/>
        <v>64236.666666666672</v>
      </c>
      <c r="S75" s="9">
        <f t="shared" si="73"/>
        <v>5.523794380705177E-2</v>
      </c>
      <c r="T75" s="34">
        <f t="shared" si="73"/>
        <v>400</v>
      </c>
      <c r="U75"/>
      <c r="V75"/>
      <c r="W75"/>
      <c r="X75"/>
      <c r="Y75"/>
      <c r="Z75"/>
      <c r="AA75"/>
      <c r="AB75"/>
      <c r="AC75"/>
      <c r="AD75"/>
    </row>
    <row r="76" spans="18:30" x14ac:dyDescent="0.25">
      <c r="R76" s="34">
        <f t="shared" si="74"/>
        <v>70000</v>
      </c>
      <c r="S76" s="9">
        <f t="shared" si="73"/>
        <v>8.1434413519154508E-2</v>
      </c>
      <c r="T76" s="34">
        <f t="shared" si="73"/>
        <v>400</v>
      </c>
      <c r="U76"/>
      <c r="V76"/>
      <c r="W76"/>
      <c r="X76"/>
      <c r="Y76"/>
      <c r="Z76"/>
      <c r="AA76"/>
      <c r="AB76"/>
      <c r="AC76"/>
      <c r="AD76"/>
    </row>
    <row r="77" spans="18:30" x14ac:dyDescent="0.25">
      <c r="R77" s="34">
        <f t="shared" si="74"/>
        <v>70100</v>
      </c>
      <c r="S77" s="9">
        <f t="shared" si="73"/>
        <v>0.13196127758377621</v>
      </c>
      <c r="T77" s="34">
        <f t="shared" si="73"/>
        <v>400</v>
      </c>
      <c r="U77"/>
      <c r="V77"/>
      <c r="W77"/>
      <c r="X77"/>
      <c r="Y77"/>
      <c r="Z77"/>
      <c r="AA77"/>
      <c r="AB77"/>
      <c r="AC77"/>
      <c r="AD77"/>
    </row>
    <row r="78" spans="18:30" x14ac:dyDescent="0.25">
      <c r="R78" s="34">
        <f t="shared" ref="R78:T88" si="75">BB15</f>
        <v>29300</v>
      </c>
      <c r="S78" s="33">
        <f t="shared" si="75"/>
        <v>0</v>
      </c>
      <c r="T78" s="34">
        <f t="shared" si="75"/>
        <v>500</v>
      </c>
      <c r="U78"/>
      <c r="V78"/>
      <c r="W78"/>
      <c r="X78"/>
      <c r="Y78"/>
      <c r="Z78"/>
      <c r="AA78"/>
      <c r="AB78"/>
      <c r="AC78"/>
      <c r="AD78"/>
    </row>
    <row r="79" spans="18:30" x14ac:dyDescent="0.25">
      <c r="R79" s="34">
        <f t="shared" si="75"/>
        <v>30765</v>
      </c>
      <c r="S79" s="9">
        <f t="shared" si="75"/>
        <v>1.2111945878098714E-3</v>
      </c>
      <c r="T79" s="34">
        <f t="shared" si="75"/>
        <v>500</v>
      </c>
      <c r="U79"/>
      <c r="V79"/>
      <c r="W79"/>
      <c r="X79"/>
      <c r="Y79"/>
      <c r="Z79"/>
      <c r="AA79"/>
      <c r="AB79"/>
      <c r="AC79"/>
      <c r="AD79"/>
    </row>
    <row r="80" spans="18:30" x14ac:dyDescent="0.25">
      <c r="R80" s="34">
        <f t="shared" si="75"/>
        <v>32230.000000000004</v>
      </c>
      <c r="S80" s="9">
        <f t="shared" si="75"/>
        <v>2.4223891756197428E-3</v>
      </c>
      <c r="T80" s="34">
        <f t="shared" si="75"/>
        <v>500</v>
      </c>
      <c r="U80"/>
      <c r="V80"/>
      <c r="W80"/>
      <c r="X80"/>
      <c r="Y80"/>
      <c r="Z80"/>
      <c r="AA80"/>
      <c r="AB80"/>
      <c r="AC80"/>
      <c r="AD80"/>
    </row>
    <row r="81" spans="18:30" x14ac:dyDescent="0.25">
      <c r="R81" s="34">
        <f t="shared" si="75"/>
        <v>33695</v>
      </c>
      <c r="S81" s="9">
        <f t="shared" si="75"/>
        <v>3.6335837634296139E-3</v>
      </c>
      <c r="T81" s="34">
        <f t="shared" si="75"/>
        <v>500</v>
      </c>
      <c r="U81"/>
      <c r="V81"/>
      <c r="W81"/>
      <c r="X81"/>
      <c r="Y81"/>
      <c r="Z81"/>
      <c r="AA81"/>
      <c r="AB81"/>
      <c r="AC81"/>
      <c r="AD81"/>
    </row>
    <row r="82" spans="18:30" x14ac:dyDescent="0.25">
      <c r="R82" s="34">
        <f t="shared" si="75"/>
        <v>39745.833333333336</v>
      </c>
      <c r="S82" s="9">
        <f t="shared" si="75"/>
        <v>7.4109529552653297E-3</v>
      </c>
      <c r="T82" s="34">
        <f t="shared" si="75"/>
        <v>500</v>
      </c>
      <c r="U82"/>
      <c r="V82"/>
      <c r="W82"/>
      <c r="X82"/>
      <c r="Y82"/>
      <c r="Z82"/>
      <c r="AA82"/>
      <c r="AB82"/>
      <c r="AC82"/>
      <c r="AD82"/>
    </row>
    <row r="83" spans="18:30" x14ac:dyDescent="0.25">
      <c r="R83" s="34">
        <f t="shared" si="75"/>
        <v>45796.666666666664</v>
      </c>
      <c r="S83" s="9">
        <f t="shared" si="75"/>
        <v>1.3660409413530632E-2</v>
      </c>
      <c r="T83" s="34">
        <f t="shared" si="75"/>
        <v>500</v>
      </c>
      <c r="U83"/>
      <c r="V83"/>
      <c r="W83"/>
      <c r="X83"/>
      <c r="Y83"/>
      <c r="Z83"/>
      <c r="AA83"/>
      <c r="AB83"/>
      <c r="AC83"/>
      <c r="AD83"/>
    </row>
    <row r="84" spans="18:30" x14ac:dyDescent="0.25">
      <c r="R84" s="34">
        <f t="shared" si="75"/>
        <v>51847.5</v>
      </c>
      <c r="S84" s="9">
        <f t="shared" si="75"/>
        <v>2.3337084103131477E-2</v>
      </c>
      <c r="T84" s="34">
        <f t="shared" si="75"/>
        <v>500</v>
      </c>
      <c r="U84"/>
      <c r="V84"/>
      <c r="W84"/>
      <c r="X84"/>
      <c r="Y84"/>
      <c r="Z84"/>
      <c r="AA84"/>
      <c r="AB84"/>
      <c r="AC84"/>
      <c r="AD84"/>
    </row>
    <row r="85" spans="18:30" x14ac:dyDescent="0.25">
      <c r="R85" s="34">
        <f t="shared" si="75"/>
        <v>57898.333333333328</v>
      </c>
      <c r="S85" s="9">
        <f t="shared" si="75"/>
        <v>3.7577441977250235E-2</v>
      </c>
      <c r="T85" s="34">
        <f t="shared" si="75"/>
        <v>500</v>
      </c>
      <c r="U85"/>
      <c r="V85"/>
      <c r="W85"/>
      <c r="X85"/>
      <c r="Y85"/>
      <c r="Z85"/>
      <c r="AA85"/>
      <c r="AB85"/>
      <c r="AC85"/>
      <c r="AD85"/>
    </row>
    <row r="86" spans="18:30" x14ac:dyDescent="0.25">
      <c r="R86" s="34">
        <f t="shared" si="75"/>
        <v>63949.166666666672</v>
      </c>
      <c r="S86" s="9">
        <f t="shared" si="75"/>
        <v>5.7706550271285822E-2</v>
      </c>
      <c r="T86" s="34">
        <f t="shared" si="75"/>
        <v>500</v>
      </c>
      <c r="U86"/>
      <c r="V86"/>
      <c r="W86"/>
      <c r="X86"/>
      <c r="Y86"/>
      <c r="Z86"/>
      <c r="AA86"/>
      <c r="AB86"/>
      <c r="AC86"/>
      <c r="AD86"/>
    </row>
    <row r="87" spans="18:30" x14ac:dyDescent="0.25">
      <c r="R87" s="34">
        <f t="shared" si="75"/>
        <v>70000</v>
      </c>
      <c r="S87" s="9">
        <f t="shared" si="75"/>
        <v>8.5244782924998874E-2</v>
      </c>
      <c r="T87" s="34">
        <f t="shared" si="75"/>
        <v>500</v>
      </c>
      <c r="U87"/>
      <c r="V87"/>
      <c r="W87"/>
      <c r="X87"/>
      <c r="Y87"/>
      <c r="Z87"/>
      <c r="AA87"/>
      <c r="AB87"/>
      <c r="AC87"/>
      <c r="AD87"/>
    </row>
    <row r="88" spans="18:30" x14ac:dyDescent="0.25">
      <c r="R88" s="34">
        <f t="shared" si="75"/>
        <v>70100</v>
      </c>
      <c r="S88" s="9">
        <f t="shared" si="75"/>
        <v>0.13577157097762721</v>
      </c>
      <c r="T88" s="34">
        <f t="shared" si="75"/>
        <v>500</v>
      </c>
      <c r="U88"/>
      <c r="V88"/>
      <c r="W88"/>
      <c r="X88"/>
      <c r="Y88"/>
      <c r="Z88"/>
      <c r="AA88"/>
      <c r="AB88"/>
      <c r="AC88"/>
      <c r="AD88"/>
    </row>
    <row r="89" spans="18:30" x14ac:dyDescent="0.25">
      <c r="R89" s="34">
        <f t="shared" ref="R89:T99" si="76">BJ15</f>
        <v>27600</v>
      </c>
      <c r="S89" s="33">
        <f t="shared" si="76"/>
        <v>0</v>
      </c>
      <c r="T89" s="34">
        <f t="shared" si="76"/>
        <v>600</v>
      </c>
      <c r="U89"/>
      <c r="V89"/>
      <c r="W89"/>
      <c r="X89"/>
      <c r="Y89"/>
      <c r="Z89"/>
      <c r="AA89"/>
      <c r="AB89"/>
      <c r="AC89"/>
      <c r="AD89"/>
    </row>
    <row r="90" spans="18:30" x14ac:dyDescent="0.25">
      <c r="R90" s="34">
        <f t="shared" si="76"/>
        <v>28980</v>
      </c>
      <c r="S90" s="9">
        <f t="shared" si="76"/>
        <v>1.1696795654022308E-3</v>
      </c>
      <c r="T90" s="34">
        <f t="shared" si="76"/>
        <v>600</v>
      </c>
      <c r="U90"/>
      <c r="V90"/>
      <c r="W90"/>
      <c r="X90"/>
      <c r="Y90"/>
      <c r="Z90"/>
      <c r="AA90"/>
      <c r="AB90"/>
      <c r="AC90"/>
      <c r="AD90"/>
    </row>
    <row r="91" spans="18:30" x14ac:dyDescent="0.25">
      <c r="R91" s="34">
        <f t="shared" si="76"/>
        <v>30360.000000000004</v>
      </c>
      <c r="S91" s="9">
        <f t="shared" si="76"/>
        <v>2.3393591308044615E-3</v>
      </c>
      <c r="T91" s="34">
        <f t="shared" si="76"/>
        <v>600</v>
      </c>
      <c r="U91"/>
      <c r="V91"/>
      <c r="W91"/>
      <c r="X91"/>
      <c r="Y91"/>
      <c r="Z91"/>
      <c r="AA91"/>
      <c r="AB91"/>
      <c r="AC91"/>
      <c r="AD91"/>
    </row>
    <row r="92" spans="18:30" x14ac:dyDescent="0.25">
      <c r="R92" s="34">
        <f t="shared" si="76"/>
        <v>31739.999999999996</v>
      </c>
      <c r="S92" s="9">
        <f t="shared" si="76"/>
        <v>3.509038696206692E-3</v>
      </c>
      <c r="T92" s="34">
        <f t="shared" si="76"/>
        <v>600</v>
      </c>
      <c r="U92"/>
      <c r="V92"/>
      <c r="W92"/>
      <c r="X92"/>
      <c r="Y92"/>
      <c r="Z92"/>
      <c r="AA92"/>
      <c r="AB92"/>
      <c r="AC92"/>
      <c r="AD92"/>
    </row>
    <row r="93" spans="18:30" x14ac:dyDescent="0.25">
      <c r="R93" s="34">
        <f t="shared" si="76"/>
        <v>38116.666666666664</v>
      </c>
      <c r="S93" s="9">
        <f t="shared" si="76"/>
        <v>7.4313600570556256E-3</v>
      </c>
      <c r="T93" s="34">
        <f t="shared" si="76"/>
        <v>600</v>
      </c>
      <c r="U93"/>
      <c r="V93"/>
      <c r="W93"/>
      <c r="X93"/>
      <c r="Y93"/>
      <c r="Z93"/>
      <c r="AA93"/>
      <c r="AB93"/>
      <c r="AC93"/>
      <c r="AD93"/>
    </row>
    <row r="94" spans="18:30" x14ac:dyDescent="0.25">
      <c r="R94" s="34">
        <f t="shared" si="76"/>
        <v>44493.333333333328</v>
      </c>
      <c r="S94" s="9">
        <f t="shared" si="76"/>
        <v>1.4009405770036796E-2</v>
      </c>
      <c r="T94" s="34">
        <f t="shared" si="76"/>
        <v>600</v>
      </c>
      <c r="U94"/>
      <c r="V94"/>
      <c r="W94"/>
      <c r="X94"/>
      <c r="Y94"/>
      <c r="Z94"/>
      <c r="AA94"/>
      <c r="AB94"/>
      <c r="AC94"/>
      <c r="AD94"/>
    </row>
    <row r="95" spans="18:30" x14ac:dyDescent="0.25">
      <c r="R95" s="34">
        <f t="shared" si="76"/>
        <v>50870</v>
      </c>
      <c r="S95" s="9">
        <f t="shared" si="76"/>
        <v>2.4256520105269852E-2</v>
      </c>
      <c r="T95" s="34">
        <f t="shared" si="76"/>
        <v>600</v>
      </c>
      <c r="U95"/>
      <c r="V95"/>
      <c r="W95"/>
      <c r="X95"/>
      <c r="Y95"/>
      <c r="Z95"/>
      <c r="AA95"/>
      <c r="AB95"/>
      <c r="AC95"/>
      <c r="AD95"/>
    </row>
    <row r="96" spans="18:30" x14ac:dyDescent="0.25">
      <c r="R96" s="34">
        <f t="shared" si="76"/>
        <v>57246.666666666657</v>
      </c>
      <c r="S96" s="9">
        <f t="shared" si="76"/>
        <v>3.9359086501762813E-2</v>
      </c>
      <c r="T96" s="34">
        <f t="shared" si="76"/>
        <v>600</v>
      </c>
      <c r="U96"/>
      <c r="V96"/>
      <c r="W96"/>
      <c r="X96"/>
      <c r="Y96"/>
      <c r="Z96"/>
      <c r="AA96"/>
      <c r="AB96"/>
      <c r="AC96"/>
      <c r="AD96"/>
    </row>
    <row r="97" spans="18:30" x14ac:dyDescent="0.25">
      <c r="R97" s="34">
        <f t="shared" si="76"/>
        <v>63623.333333333328</v>
      </c>
      <c r="S97" s="9">
        <f t="shared" si="76"/>
        <v>6.0678843171942901E-2</v>
      </c>
      <c r="T97" s="34">
        <f t="shared" si="76"/>
        <v>600</v>
      </c>
      <c r="U97"/>
      <c r="V97"/>
      <c r="W97"/>
      <c r="X97"/>
      <c r="Y97"/>
      <c r="Z97"/>
      <c r="AA97"/>
      <c r="AB97"/>
      <c r="AC97"/>
      <c r="AD97"/>
    </row>
    <row r="98" spans="18:30" x14ac:dyDescent="0.25">
      <c r="R98" s="34">
        <f t="shared" si="76"/>
        <v>70000</v>
      </c>
      <c r="S98" s="9">
        <f t="shared" si="76"/>
        <v>8.9754948005580065E-2</v>
      </c>
      <c r="T98" s="34">
        <f t="shared" si="76"/>
        <v>600</v>
      </c>
      <c r="U98"/>
      <c r="V98"/>
      <c r="W98"/>
      <c r="X98"/>
      <c r="Y98"/>
      <c r="Z98"/>
      <c r="AA98"/>
      <c r="AB98"/>
      <c r="AC98"/>
      <c r="AD98"/>
    </row>
    <row r="99" spans="18:30" x14ac:dyDescent="0.25">
      <c r="R99" s="34">
        <f t="shared" si="76"/>
        <v>70100</v>
      </c>
      <c r="S99" s="9">
        <f t="shared" si="76"/>
        <v>0.14028165444311869</v>
      </c>
      <c r="T99" s="34">
        <f t="shared" si="76"/>
        <v>600</v>
      </c>
      <c r="U99"/>
      <c r="V99"/>
      <c r="W99"/>
      <c r="X99"/>
      <c r="Y99"/>
      <c r="Z99"/>
      <c r="AA99"/>
      <c r="AB99"/>
      <c r="AC99"/>
      <c r="AD99"/>
    </row>
    <row r="100" spans="18:30" x14ac:dyDescent="0.25">
      <c r="R100" s="34">
        <f t="shared" ref="R100:T110" si="77">BR15</f>
        <v>25800</v>
      </c>
      <c r="S100" s="33">
        <f t="shared" si="77"/>
        <v>0</v>
      </c>
      <c r="T100" s="34">
        <f t="shared" si="77"/>
        <v>700</v>
      </c>
      <c r="U100"/>
      <c r="V100"/>
      <c r="W100"/>
      <c r="X100"/>
      <c r="Y100"/>
      <c r="Z100"/>
      <c r="AA100"/>
      <c r="AB100"/>
      <c r="AC100"/>
      <c r="AD100"/>
    </row>
    <row r="101" spans="18:30" x14ac:dyDescent="0.25">
      <c r="R101" s="34">
        <f t="shared" si="77"/>
        <v>27090</v>
      </c>
      <c r="S101" s="9">
        <f t="shared" si="77"/>
        <v>1.1293397782632302E-3</v>
      </c>
      <c r="T101" s="34">
        <f t="shared" si="77"/>
        <v>700</v>
      </c>
      <c r="U101"/>
      <c r="V101"/>
      <c r="W101"/>
      <c r="X101"/>
      <c r="Y101"/>
      <c r="Z101"/>
      <c r="AA101"/>
      <c r="AB101"/>
      <c r="AC101"/>
      <c r="AD101"/>
    </row>
    <row r="102" spans="18:30" x14ac:dyDescent="0.25">
      <c r="R102" s="34">
        <f t="shared" si="77"/>
        <v>28380.000000000004</v>
      </c>
      <c r="S102" s="9">
        <f t="shared" si="77"/>
        <v>2.2586795565264603E-3</v>
      </c>
      <c r="T102" s="34">
        <f t="shared" si="77"/>
        <v>700</v>
      </c>
      <c r="U102"/>
      <c r="V102"/>
      <c r="W102"/>
      <c r="X102"/>
      <c r="Y102"/>
      <c r="Z102"/>
      <c r="AA102"/>
      <c r="AB102"/>
      <c r="AC102"/>
      <c r="AD102"/>
    </row>
    <row r="103" spans="18:30" x14ac:dyDescent="0.25">
      <c r="R103" s="34">
        <f t="shared" si="77"/>
        <v>29669.999999999996</v>
      </c>
      <c r="S103" s="9">
        <f t="shared" si="77"/>
        <v>3.3880193347896907E-3</v>
      </c>
      <c r="T103" s="34">
        <f t="shared" si="77"/>
        <v>700</v>
      </c>
      <c r="U103"/>
      <c r="V103"/>
      <c r="W103"/>
      <c r="X103"/>
      <c r="Y103"/>
      <c r="Z103"/>
      <c r="AA103"/>
      <c r="AB103"/>
      <c r="AC103"/>
      <c r="AD103"/>
    </row>
    <row r="104" spans="18:30" x14ac:dyDescent="0.25">
      <c r="R104" s="34">
        <f t="shared" si="77"/>
        <v>36391.666666666664</v>
      </c>
      <c r="S104" s="9">
        <f t="shared" si="77"/>
        <v>7.4841085850385937E-3</v>
      </c>
      <c r="T104" s="34">
        <f t="shared" si="77"/>
        <v>700</v>
      </c>
      <c r="U104"/>
      <c r="V104"/>
      <c r="W104"/>
      <c r="X104"/>
      <c r="Y104"/>
      <c r="Z104"/>
      <c r="AA104"/>
      <c r="AB104"/>
      <c r="AC104"/>
      <c r="AD104"/>
    </row>
    <row r="105" spans="18:30" x14ac:dyDescent="0.25">
      <c r="R105" s="34">
        <f t="shared" si="77"/>
        <v>43113.333333333328</v>
      </c>
      <c r="S105" s="9">
        <f t="shared" si="77"/>
        <v>1.44486573737715E-2</v>
      </c>
      <c r="T105" s="34">
        <f t="shared" si="77"/>
        <v>700</v>
      </c>
      <c r="U105"/>
      <c r="V105"/>
      <c r="W105"/>
      <c r="X105"/>
      <c r="Y105"/>
      <c r="Z105"/>
      <c r="AA105"/>
      <c r="AB105"/>
      <c r="AC105"/>
      <c r="AD105"/>
    </row>
    <row r="106" spans="18:30" x14ac:dyDescent="0.25">
      <c r="R106" s="34">
        <f t="shared" si="77"/>
        <v>49835</v>
      </c>
      <c r="S106" s="9">
        <f t="shared" si="77"/>
        <v>2.5353518733809942E-2</v>
      </c>
      <c r="T106" s="34">
        <f t="shared" si="77"/>
        <v>700</v>
      </c>
      <c r="U106"/>
      <c r="V106"/>
      <c r="W106"/>
      <c r="X106"/>
      <c r="Y106"/>
      <c r="Z106"/>
      <c r="AA106"/>
      <c r="AB106"/>
      <c r="AC106"/>
      <c r="AD106"/>
    </row>
    <row r="107" spans="18:30" x14ac:dyDescent="0.25">
      <c r="R107" s="34">
        <f t="shared" si="77"/>
        <v>56556.666666666657</v>
      </c>
      <c r="S107" s="9">
        <f t="shared" si="77"/>
        <v>4.1428848706364291E-2</v>
      </c>
      <c r="T107" s="34">
        <f t="shared" si="77"/>
        <v>700</v>
      </c>
      <c r="U107"/>
      <c r="V107"/>
      <c r="W107"/>
      <c r="X107"/>
      <c r="Y107"/>
      <c r="Z107"/>
      <c r="AA107"/>
      <c r="AB107"/>
      <c r="AC107"/>
      <c r="AD107"/>
    </row>
    <row r="108" spans="18:30" x14ac:dyDescent="0.25">
      <c r="R108" s="34">
        <f t="shared" si="77"/>
        <v>63278.333333333328</v>
      </c>
      <c r="S108" s="9">
        <f t="shared" si="77"/>
        <v>6.4060381391669488E-2</v>
      </c>
      <c r="T108" s="34">
        <f t="shared" si="77"/>
        <v>700</v>
      </c>
      <c r="U108"/>
      <c r="V108"/>
      <c r="W108"/>
      <c r="X108"/>
      <c r="Y108"/>
      <c r="Z108"/>
      <c r="AA108"/>
      <c r="AB108"/>
      <c r="AC108"/>
      <c r="AD108"/>
    </row>
    <row r="109" spans="18:30" x14ac:dyDescent="0.25">
      <c r="R109" s="34">
        <f t="shared" si="77"/>
        <v>70000</v>
      </c>
      <c r="S109" s="9">
        <f t="shared" si="77"/>
        <v>9.4787092184580965E-2</v>
      </c>
      <c r="T109" s="34">
        <f t="shared" si="77"/>
        <v>700</v>
      </c>
      <c r="U109"/>
      <c r="V109"/>
      <c r="W109"/>
      <c r="X109"/>
      <c r="Y109"/>
      <c r="Z109"/>
      <c r="AA109"/>
      <c r="AB109"/>
      <c r="AC109"/>
      <c r="AD109"/>
    </row>
    <row r="110" spans="18:30" x14ac:dyDescent="0.25">
      <c r="R110" s="34">
        <f t="shared" si="77"/>
        <v>70100</v>
      </c>
      <c r="S110" s="9">
        <f t="shared" si="77"/>
        <v>0.14531371674550425</v>
      </c>
      <c r="T110" s="34">
        <f t="shared" si="77"/>
        <v>700</v>
      </c>
      <c r="U110"/>
      <c r="V110"/>
      <c r="W110"/>
      <c r="X110"/>
      <c r="Y110"/>
      <c r="Z110"/>
      <c r="AA110"/>
      <c r="AB110"/>
      <c r="AC110"/>
      <c r="AD110"/>
    </row>
    <row r="111" spans="18:30" x14ac:dyDescent="0.25">
      <c r="R111" s="34">
        <f t="shared" ref="R111:T121" si="78">BZ15</f>
        <v>24100</v>
      </c>
      <c r="S111" s="33">
        <f t="shared" si="78"/>
        <v>0</v>
      </c>
      <c r="T111" s="34">
        <f t="shared" si="78"/>
        <v>800</v>
      </c>
      <c r="U111"/>
      <c r="V111"/>
      <c r="W111"/>
      <c r="X111"/>
      <c r="Y111"/>
      <c r="Z111"/>
      <c r="AA111"/>
      <c r="AB111"/>
      <c r="AC111"/>
      <c r="AD111"/>
    </row>
    <row r="112" spans="18:30" x14ac:dyDescent="0.25">
      <c r="R112" s="34">
        <f t="shared" si="78"/>
        <v>25305</v>
      </c>
      <c r="S112" s="9">
        <f t="shared" si="78"/>
        <v>1.1387902716747183E-3</v>
      </c>
      <c r="T112" s="34">
        <f t="shared" si="78"/>
        <v>800</v>
      </c>
      <c r="U112"/>
      <c r="V112"/>
      <c r="W112"/>
      <c r="X112"/>
      <c r="Y112"/>
      <c r="Z112"/>
      <c r="AA112"/>
      <c r="AB112"/>
      <c r="AC112"/>
      <c r="AD112"/>
    </row>
    <row r="113" spans="18:30" x14ac:dyDescent="0.25">
      <c r="R113" s="34">
        <f t="shared" si="78"/>
        <v>26510.000000000004</v>
      </c>
      <c r="S113" s="9">
        <f t="shared" si="78"/>
        <v>2.2775805433494366E-3</v>
      </c>
      <c r="T113" s="34">
        <f t="shared" si="78"/>
        <v>800</v>
      </c>
      <c r="U113"/>
      <c r="V113"/>
      <c r="W113"/>
      <c r="X113"/>
      <c r="Y113"/>
      <c r="Z113"/>
      <c r="AA113"/>
      <c r="AB113"/>
      <c r="AC113"/>
      <c r="AD113"/>
    </row>
    <row r="114" spans="18:30" x14ac:dyDescent="0.25">
      <c r="R114" s="34">
        <f t="shared" si="78"/>
        <v>27714.999999999996</v>
      </c>
      <c r="S114" s="9">
        <f t="shared" si="78"/>
        <v>3.4163708150241551E-3</v>
      </c>
      <c r="T114" s="34">
        <f t="shared" si="78"/>
        <v>800</v>
      </c>
      <c r="U114"/>
      <c r="V114"/>
      <c r="W114"/>
      <c r="X114"/>
      <c r="Y114"/>
      <c r="Z114"/>
      <c r="AA114"/>
      <c r="AB114"/>
      <c r="AC114"/>
      <c r="AD114"/>
    </row>
    <row r="115" spans="18:30" x14ac:dyDescent="0.25">
      <c r="R115" s="34">
        <f t="shared" si="78"/>
        <v>33812.5</v>
      </c>
      <c r="S115" s="9">
        <f t="shared" si="78"/>
        <v>7.4681646536177834E-3</v>
      </c>
      <c r="T115" s="34">
        <f t="shared" si="78"/>
        <v>800</v>
      </c>
      <c r="U115"/>
      <c r="V115"/>
      <c r="W115"/>
      <c r="X115"/>
      <c r="Y115"/>
      <c r="Z115"/>
      <c r="AA115"/>
      <c r="AB115"/>
      <c r="AC115"/>
      <c r="AD115"/>
    </row>
    <row r="116" spans="18:30" x14ac:dyDescent="0.25">
      <c r="R116" s="34">
        <f t="shared" si="78"/>
        <v>39910</v>
      </c>
      <c r="S116" s="9">
        <f t="shared" si="78"/>
        <v>1.4334921925576498E-2</v>
      </c>
      <c r="T116" s="34">
        <f t="shared" si="78"/>
        <v>800</v>
      </c>
      <c r="U116"/>
      <c r="V116"/>
      <c r="W116"/>
      <c r="X116"/>
      <c r="Y116"/>
      <c r="Z116"/>
      <c r="AA116"/>
      <c r="AB116"/>
      <c r="AC116"/>
      <c r="AD116"/>
    </row>
    <row r="117" spans="18:30" x14ac:dyDescent="0.25">
      <c r="R117" s="34">
        <f t="shared" si="78"/>
        <v>46007.5</v>
      </c>
      <c r="S117" s="9">
        <f t="shared" si="78"/>
        <v>2.5074691343759531E-2</v>
      </c>
      <c r="T117" s="34">
        <f t="shared" si="78"/>
        <v>800</v>
      </c>
      <c r="U117"/>
      <c r="V117"/>
      <c r="W117"/>
      <c r="X117"/>
      <c r="Y117"/>
      <c r="Z117"/>
      <c r="AA117"/>
      <c r="AB117"/>
      <c r="AC117"/>
      <c r="AD117"/>
    </row>
    <row r="118" spans="18:30" x14ac:dyDescent="0.25">
      <c r="R118" s="34">
        <f t="shared" si="78"/>
        <v>52105</v>
      </c>
      <c r="S118" s="9">
        <f t="shared" si="78"/>
        <v>4.0907997555380507E-2</v>
      </c>
      <c r="T118" s="34">
        <f t="shared" si="78"/>
        <v>800</v>
      </c>
      <c r="U118"/>
      <c r="V118"/>
      <c r="W118"/>
      <c r="X118"/>
      <c r="Y118"/>
      <c r="Z118"/>
      <c r="AA118"/>
      <c r="AB118"/>
      <c r="AC118"/>
      <c r="AD118"/>
    </row>
    <row r="119" spans="18:30" x14ac:dyDescent="0.25">
      <c r="R119" s="34">
        <f t="shared" si="78"/>
        <v>58202.5</v>
      </c>
      <c r="S119" s="9">
        <f t="shared" si="78"/>
        <v>6.3216285611036926E-2</v>
      </c>
      <c r="T119" s="34">
        <f t="shared" si="78"/>
        <v>800</v>
      </c>
      <c r="U119"/>
      <c r="V119"/>
      <c r="W119"/>
      <c r="X119"/>
      <c r="Y119"/>
      <c r="Z119"/>
      <c r="AA119"/>
      <c r="AB119"/>
      <c r="AC119"/>
      <c r="AD119"/>
    </row>
    <row r="120" spans="18:30" x14ac:dyDescent="0.25">
      <c r="R120" s="34">
        <f t="shared" si="78"/>
        <v>64300</v>
      </c>
      <c r="S120" s="9">
        <f t="shared" si="78"/>
        <v>9.3540573886134862E-2</v>
      </c>
      <c r="T120" s="34">
        <f t="shared" si="78"/>
        <v>800</v>
      </c>
      <c r="U120"/>
      <c r="V120"/>
      <c r="W120"/>
      <c r="X120"/>
      <c r="Y120"/>
      <c r="Z120"/>
      <c r="AA120"/>
      <c r="AB120"/>
      <c r="AC120"/>
      <c r="AD120"/>
    </row>
    <row r="121" spans="18:30" x14ac:dyDescent="0.25">
      <c r="R121" s="34">
        <f t="shared" si="78"/>
        <v>64400</v>
      </c>
      <c r="S121" s="9">
        <f t="shared" si="78"/>
        <v>0.14411400975333827</v>
      </c>
      <c r="T121" s="34">
        <f t="shared" si="78"/>
        <v>800</v>
      </c>
      <c r="U121"/>
      <c r="V121"/>
      <c r="W121"/>
      <c r="X121"/>
      <c r="Y121"/>
      <c r="Z121"/>
      <c r="AA121"/>
      <c r="AB121"/>
      <c r="AC121"/>
      <c r="AD121"/>
    </row>
    <row r="122" spans="18:30" x14ac:dyDescent="0.25">
      <c r="R122" s="34">
        <f t="shared" ref="R122:T132" si="79">CH15</f>
        <v>22800</v>
      </c>
      <c r="S122" s="34">
        <f t="shared" si="79"/>
        <v>0</v>
      </c>
      <c r="T122" s="34">
        <f t="shared" si="79"/>
        <v>900</v>
      </c>
    </row>
    <row r="123" spans="18:30" x14ac:dyDescent="0.25">
      <c r="R123" s="34">
        <f t="shared" si="79"/>
        <v>23940</v>
      </c>
      <c r="S123" s="9">
        <f t="shared" si="79"/>
        <v>1.2430836257836661E-3</v>
      </c>
      <c r="T123" s="34">
        <f t="shared" si="79"/>
        <v>900</v>
      </c>
    </row>
    <row r="124" spans="18:30" x14ac:dyDescent="0.25">
      <c r="R124" s="34">
        <f t="shared" si="79"/>
        <v>25080.000000000004</v>
      </c>
      <c r="S124" s="9">
        <f t="shared" si="79"/>
        <v>2.4861672515673321E-3</v>
      </c>
      <c r="T124" s="34">
        <f t="shared" si="79"/>
        <v>900</v>
      </c>
    </row>
    <row r="125" spans="18:30" x14ac:dyDescent="0.25">
      <c r="R125" s="34">
        <f t="shared" si="79"/>
        <v>26219.999999999996</v>
      </c>
      <c r="S125" s="9">
        <f t="shared" si="79"/>
        <v>3.7292508773509982E-3</v>
      </c>
      <c r="T125" s="34">
        <f t="shared" si="79"/>
        <v>900</v>
      </c>
    </row>
    <row r="126" spans="18:30" x14ac:dyDescent="0.25">
      <c r="R126" s="34">
        <f t="shared" si="79"/>
        <v>30566.666666666664</v>
      </c>
      <c r="S126" s="9">
        <f t="shared" si="79"/>
        <v>7.412362138540924E-3</v>
      </c>
      <c r="T126" s="34">
        <f t="shared" si="79"/>
        <v>900</v>
      </c>
    </row>
    <row r="127" spans="18:30" x14ac:dyDescent="0.25">
      <c r="R127" s="34">
        <f t="shared" si="79"/>
        <v>34913.333333333328</v>
      </c>
      <c r="S127" s="9">
        <f t="shared" si="79"/>
        <v>1.344491182225864E-2</v>
      </c>
      <c r="T127" s="34">
        <f t="shared" si="79"/>
        <v>900</v>
      </c>
    </row>
    <row r="128" spans="18:30" x14ac:dyDescent="0.25">
      <c r="R128" s="34">
        <f t="shared" si="79"/>
        <v>39260</v>
      </c>
      <c r="S128" s="9">
        <f t="shared" si="79"/>
        <v>2.2739254017917924E-2</v>
      </c>
      <c r="T128" s="34">
        <f t="shared" si="79"/>
        <v>900</v>
      </c>
    </row>
    <row r="129" spans="18:30" x14ac:dyDescent="0.25">
      <c r="R129" s="34">
        <f t="shared" si="79"/>
        <v>43606.666666666664</v>
      </c>
      <c r="S129" s="9">
        <f t="shared" si="79"/>
        <v>3.6392011148375682E-2</v>
      </c>
      <c r="T129" s="34">
        <f t="shared" si="79"/>
        <v>900</v>
      </c>
      <c r="U129"/>
      <c r="V129"/>
      <c r="W129"/>
      <c r="X129"/>
      <c r="Y129"/>
      <c r="Z129"/>
      <c r="AA129"/>
      <c r="AB129"/>
      <c r="AC129"/>
      <c r="AD129"/>
    </row>
    <row r="130" spans="18:30" x14ac:dyDescent="0.25">
      <c r="R130" s="34">
        <f t="shared" si="79"/>
        <v>47953.333333333328</v>
      </c>
      <c r="S130" s="9">
        <f t="shared" si="79"/>
        <v>5.5694741663419173E-2</v>
      </c>
      <c r="T130" s="34">
        <f t="shared" si="79"/>
        <v>900</v>
      </c>
      <c r="U130"/>
      <c r="V130"/>
      <c r="W130"/>
      <c r="X130"/>
      <c r="Y130"/>
      <c r="Z130"/>
      <c r="AA130"/>
      <c r="AB130"/>
      <c r="AC130"/>
      <c r="AD130"/>
    </row>
    <row r="131" spans="18:30" x14ac:dyDescent="0.25">
      <c r="R131" s="34">
        <f t="shared" si="79"/>
        <v>52300</v>
      </c>
      <c r="S131" s="9">
        <f t="shared" si="79"/>
        <v>8.2144003985693784E-2</v>
      </c>
      <c r="T131" s="34">
        <f t="shared" si="79"/>
        <v>900</v>
      </c>
      <c r="U131"/>
      <c r="V131"/>
      <c r="W131"/>
      <c r="X131"/>
      <c r="Y131"/>
      <c r="Z131"/>
      <c r="AA131"/>
      <c r="AB131"/>
      <c r="AC131"/>
      <c r="AD131"/>
    </row>
    <row r="132" spans="18:30" x14ac:dyDescent="0.25">
      <c r="R132" s="34">
        <f t="shared" si="79"/>
        <v>52400</v>
      </c>
      <c r="S132" s="9">
        <f t="shared" si="79"/>
        <v>0.13284974921897943</v>
      </c>
      <c r="T132" s="34">
        <f t="shared" si="79"/>
        <v>900</v>
      </c>
      <c r="U132"/>
      <c r="V132"/>
      <c r="W132"/>
      <c r="X132"/>
      <c r="Y132"/>
      <c r="Z132"/>
      <c r="AA132"/>
      <c r="AB132"/>
      <c r="AC132"/>
      <c r="AD132"/>
    </row>
    <row r="133" spans="18:30" x14ac:dyDescent="0.25">
      <c r="R133" s="34">
        <f t="shared" ref="R133:T143" si="80">CP15</f>
        <v>21400</v>
      </c>
      <c r="S133" s="34">
        <f t="shared" si="80"/>
        <v>0</v>
      </c>
      <c r="T133" s="34">
        <f t="shared" si="80"/>
        <v>1000</v>
      </c>
      <c r="U133"/>
      <c r="V133"/>
      <c r="W133"/>
      <c r="X133"/>
      <c r="Y133"/>
      <c r="Z133"/>
      <c r="AA133"/>
      <c r="AB133"/>
      <c r="AC133"/>
      <c r="AD133"/>
    </row>
    <row r="134" spans="18:30" x14ac:dyDescent="0.25">
      <c r="R134" s="34">
        <f t="shared" si="80"/>
        <v>22470</v>
      </c>
      <c r="S134" s="9">
        <f t="shared" si="80"/>
        <v>1.4547570944111856E-3</v>
      </c>
      <c r="T134" s="34">
        <f t="shared" si="80"/>
        <v>1000</v>
      </c>
      <c r="U134"/>
      <c r="V134"/>
      <c r="W134"/>
      <c r="X134"/>
      <c r="Y134"/>
      <c r="Z134"/>
      <c r="AA134"/>
      <c r="AB134"/>
      <c r="AC134"/>
      <c r="AD134"/>
    </row>
    <row r="135" spans="18:30" x14ac:dyDescent="0.25">
      <c r="R135" s="34">
        <f t="shared" si="80"/>
        <v>23540.000000000004</v>
      </c>
      <c r="S135" s="9">
        <f t="shared" si="80"/>
        <v>2.9095141888223711E-3</v>
      </c>
      <c r="T135" s="34">
        <f t="shared" si="80"/>
        <v>1000</v>
      </c>
      <c r="U135"/>
      <c r="V135"/>
      <c r="W135"/>
      <c r="X135"/>
      <c r="Y135"/>
      <c r="Z135"/>
      <c r="AA135"/>
      <c r="AB135"/>
      <c r="AC135"/>
      <c r="AD135"/>
    </row>
    <row r="136" spans="18:30" x14ac:dyDescent="0.25">
      <c r="R136" s="34">
        <f t="shared" si="80"/>
        <v>24609.999999999996</v>
      </c>
      <c r="S136" s="9">
        <f t="shared" si="80"/>
        <v>4.3642712832335567E-3</v>
      </c>
      <c r="T136" s="34">
        <f t="shared" si="80"/>
        <v>1000</v>
      </c>
      <c r="U136"/>
      <c r="V136"/>
      <c r="W136"/>
      <c r="X136"/>
      <c r="Y136"/>
      <c r="Z136"/>
      <c r="AA136"/>
      <c r="AB136"/>
      <c r="AC136"/>
      <c r="AD136"/>
    </row>
    <row r="137" spans="18:30" x14ac:dyDescent="0.25">
      <c r="R137" s="34">
        <f t="shared" si="80"/>
        <v>27241.666666666664</v>
      </c>
      <c r="S137" s="9">
        <f t="shared" si="80"/>
        <v>7.6348437726413455E-3</v>
      </c>
      <c r="T137" s="34">
        <f t="shared" si="80"/>
        <v>1000</v>
      </c>
      <c r="U137"/>
      <c r="V137"/>
      <c r="W137"/>
      <c r="X137"/>
      <c r="Y137"/>
      <c r="Z137"/>
      <c r="AA137"/>
      <c r="AB137"/>
      <c r="AC137"/>
      <c r="AD137"/>
    </row>
    <row r="138" spans="18:30" x14ac:dyDescent="0.25">
      <c r="R138" s="34">
        <f t="shared" si="80"/>
        <v>29873.333333333328</v>
      </c>
      <c r="S138" s="9">
        <f t="shared" si="80"/>
        <v>1.2684468043216343E-2</v>
      </c>
      <c r="T138" s="34">
        <f t="shared" si="80"/>
        <v>1000</v>
      </c>
      <c r="U138"/>
      <c r="V138"/>
      <c r="W138"/>
      <c r="X138"/>
      <c r="Y138"/>
      <c r="Z138"/>
      <c r="AA138"/>
      <c r="AB138"/>
      <c r="AC138"/>
      <c r="AD138"/>
    </row>
    <row r="139" spans="18:30" x14ac:dyDescent="0.25">
      <c r="R139" s="34">
        <f t="shared" si="80"/>
        <v>32505</v>
      </c>
      <c r="S139" s="9">
        <f t="shared" si="80"/>
        <v>2.0189163682368515E-2</v>
      </c>
      <c r="T139" s="34">
        <f t="shared" si="80"/>
        <v>1000</v>
      </c>
      <c r="U139"/>
      <c r="V139"/>
      <c r="W139"/>
      <c r="X139"/>
      <c r="Y139"/>
      <c r="Z139"/>
      <c r="AA139"/>
      <c r="AB139"/>
      <c r="AC139"/>
      <c r="AD139"/>
    </row>
    <row r="140" spans="18:30" x14ac:dyDescent="0.25">
      <c r="R140" s="34">
        <f t="shared" si="80"/>
        <v>35136.666666666664</v>
      </c>
      <c r="S140" s="9">
        <f t="shared" si="80"/>
        <v>3.0991444024758126E-2</v>
      </c>
      <c r="T140" s="34">
        <f t="shared" si="80"/>
        <v>1000</v>
      </c>
      <c r="U140"/>
      <c r="V140"/>
      <c r="W140"/>
      <c r="X140"/>
      <c r="Y140"/>
      <c r="Z140"/>
      <c r="AA140"/>
      <c r="AB140"/>
      <c r="AC140"/>
      <c r="AD140"/>
    </row>
    <row r="141" spans="18:30" x14ac:dyDescent="0.25">
      <c r="R141" s="34">
        <f t="shared" si="80"/>
        <v>37768.333333333336</v>
      </c>
      <c r="S141" s="9">
        <f t="shared" si="80"/>
        <v>4.612284414046202E-2</v>
      </c>
      <c r="T141" s="34">
        <f t="shared" si="80"/>
        <v>1000</v>
      </c>
      <c r="U141"/>
      <c r="V141"/>
      <c r="W141"/>
      <c r="X141"/>
      <c r="Y141"/>
      <c r="Z141"/>
      <c r="AA141"/>
      <c r="AB141"/>
      <c r="AC141"/>
      <c r="AD141"/>
    </row>
    <row r="142" spans="18:30" x14ac:dyDescent="0.25">
      <c r="R142" s="34">
        <f t="shared" si="80"/>
        <v>40400</v>
      </c>
      <c r="S142" s="9">
        <f t="shared" si="80"/>
        <v>6.6827390666512401E-2</v>
      </c>
      <c r="T142" s="34">
        <f t="shared" si="80"/>
        <v>1000</v>
      </c>
      <c r="U142"/>
      <c r="V142"/>
      <c r="W142"/>
      <c r="X142"/>
      <c r="Y142"/>
      <c r="Z142"/>
      <c r="AA142"/>
      <c r="AB142"/>
      <c r="AC142"/>
      <c r="AD142"/>
    </row>
    <row r="143" spans="18:30" x14ac:dyDescent="0.25">
      <c r="R143" s="34">
        <f t="shared" si="80"/>
        <v>40500</v>
      </c>
      <c r="S143" s="9">
        <f t="shared" si="80"/>
        <v>0.11774307496195079</v>
      </c>
      <c r="T143" s="34">
        <f t="shared" si="80"/>
        <v>1000</v>
      </c>
      <c r="U143"/>
      <c r="V143"/>
      <c r="W143"/>
      <c r="X143"/>
      <c r="Y143"/>
      <c r="Z143"/>
      <c r="AA143"/>
      <c r="AB143"/>
      <c r="AC143"/>
      <c r="AD143"/>
    </row>
    <row r="144" spans="18:30" x14ac:dyDescent="0.25">
      <c r="R144" s="38"/>
      <c r="S144" s="38"/>
      <c r="T144" s="38"/>
      <c r="U144"/>
      <c r="V144"/>
      <c r="W144"/>
      <c r="X144"/>
      <c r="Y144"/>
      <c r="Z144"/>
      <c r="AA144"/>
      <c r="AB144"/>
      <c r="AC144"/>
      <c r="AD144"/>
    </row>
    <row r="145" spans="18:30" x14ac:dyDescent="0.25">
      <c r="R145" s="38"/>
      <c r="S145" s="39"/>
      <c r="T145" s="38"/>
      <c r="U145"/>
      <c r="V145"/>
      <c r="W145"/>
      <c r="X145"/>
      <c r="Y145"/>
      <c r="Z145"/>
      <c r="AA145"/>
      <c r="AB145"/>
      <c r="AC145"/>
      <c r="AD145"/>
    </row>
    <row r="146" spans="18:30" x14ac:dyDescent="0.25">
      <c r="R146" s="38"/>
      <c r="S146" s="39"/>
      <c r="T146" s="38"/>
      <c r="U146"/>
      <c r="V146"/>
      <c r="W146"/>
      <c r="X146"/>
      <c r="Y146"/>
      <c r="Z146"/>
      <c r="AA146"/>
      <c r="AB146"/>
      <c r="AC146"/>
      <c r="AD146"/>
    </row>
    <row r="147" spans="18:30" x14ac:dyDescent="0.25">
      <c r="R147" s="38"/>
      <c r="S147" s="39"/>
      <c r="T147" s="38"/>
      <c r="U147"/>
      <c r="V147"/>
      <c r="W147"/>
      <c r="X147"/>
      <c r="Y147"/>
      <c r="Z147"/>
      <c r="AA147"/>
      <c r="AB147"/>
      <c r="AC147"/>
      <c r="AD147"/>
    </row>
    <row r="148" spans="18:30" x14ac:dyDescent="0.25">
      <c r="R148" s="38"/>
      <c r="S148" s="39"/>
      <c r="T148" s="38"/>
      <c r="U148"/>
      <c r="V148"/>
      <c r="W148"/>
      <c r="X148"/>
      <c r="Y148"/>
      <c r="Z148"/>
      <c r="AA148"/>
      <c r="AB148"/>
      <c r="AC148"/>
      <c r="AD148"/>
    </row>
    <row r="149" spans="18:30" x14ac:dyDescent="0.25">
      <c r="R149" s="40"/>
      <c r="S149" s="41"/>
      <c r="T149" s="40"/>
    </row>
    <row r="150" spans="18:30" x14ac:dyDescent="0.25">
      <c r="R150" s="40"/>
      <c r="S150" s="41"/>
      <c r="T150" s="40"/>
    </row>
    <row r="151" spans="18:30" x14ac:dyDescent="0.25">
      <c r="R151" s="40"/>
      <c r="S151" s="41"/>
      <c r="T151" s="40"/>
    </row>
    <row r="152" spans="18:30" x14ac:dyDescent="0.25">
      <c r="R152" s="40"/>
      <c r="S152" s="41"/>
      <c r="T152" s="40"/>
    </row>
    <row r="153" spans="18:30" x14ac:dyDescent="0.25">
      <c r="R153" s="40"/>
      <c r="S153" s="41"/>
      <c r="T153" s="40"/>
    </row>
    <row r="154" spans="18:30" x14ac:dyDescent="0.25">
      <c r="R154" s="40"/>
      <c r="S154" s="41"/>
      <c r="T154" s="40"/>
    </row>
    <row r="155" spans="18:30" x14ac:dyDescent="0.25">
      <c r="R155" s="40"/>
      <c r="S155" s="40"/>
      <c r="T155" s="40"/>
    </row>
    <row r="156" spans="18:30" x14ac:dyDescent="0.25">
      <c r="R156" s="40"/>
      <c r="S156" s="41"/>
      <c r="T156" s="40"/>
    </row>
    <row r="157" spans="18:30" x14ac:dyDescent="0.25">
      <c r="R157" s="40"/>
      <c r="S157" s="41"/>
      <c r="T157" s="40"/>
    </row>
    <row r="158" spans="18:30" x14ac:dyDescent="0.25">
      <c r="R158" s="40"/>
      <c r="S158" s="41"/>
      <c r="T158" s="40"/>
    </row>
    <row r="159" spans="18:30" x14ac:dyDescent="0.25">
      <c r="R159" s="40"/>
      <c r="S159" s="41"/>
      <c r="T159" s="40"/>
    </row>
    <row r="160" spans="18:30" x14ac:dyDescent="0.25">
      <c r="R160" s="40"/>
      <c r="S160" s="41"/>
      <c r="T160" s="40"/>
    </row>
    <row r="161" spans="18:20" x14ac:dyDescent="0.25">
      <c r="R161" s="40"/>
      <c r="S161" s="41"/>
      <c r="T161" s="40"/>
    </row>
    <row r="162" spans="18:20" x14ac:dyDescent="0.25">
      <c r="R162" s="40"/>
      <c r="S162" s="41"/>
      <c r="T162" s="40"/>
    </row>
    <row r="163" spans="18:20" x14ac:dyDescent="0.25">
      <c r="R163" s="40"/>
      <c r="S163" s="41"/>
      <c r="T163" s="40"/>
    </row>
    <row r="164" spans="18:20" x14ac:dyDescent="0.25">
      <c r="R164" s="40"/>
      <c r="S164" s="41"/>
      <c r="T164" s="40"/>
    </row>
    <row r="165" spans="18:20" x14ac:dyDescent="0.25">
      <c r="R165" s="40"/>
      <c r="S165" s="41"/>
      <c r="T165" s="40"/>
    </row>
    <row r="166" spans="18:20" x14ac:dyDescent="0.25">
      <c r="R166" s="40"/>
      <c r="S166" s="40"/>
      <c r="T166" s="40"/>
    </row>
    <row r="167" spans="18:20" x14ac:dyDescent="0.25">
      <c r="R167" s="40"/>
      <c r="S167" s="41"/>
      <c r="T167" s="40"/>
    </row>
    <row r="168" spans="18:20" x14ac:dyDescent="0.25">
      <c r="R168" s="40"/>
      <c r="S168" s="41"/>
      <c r="T168" s="40"/>
    </row>
    <row r="169" spans="18:20" x14ac:dyDescent="0.25">
      <c r="R169" s="40"/>
      <c r="S169" s="41"/>
      <c r="T169" s="40"/>
    </row>
    <row r="170" spans="18:20" x14ac:dyDescent="0.25">
      <c r="R170" s="40"/>
      <c r="S170" s="41"/>
      <c r="T170" s="40"/>
    </row>
    <row r="171" spans="18:20" x14ac:dyDescent="0.25">
      <c r="R171" s="40"/>
      <c r="S171" s="41"/>
      <c r="T171" s="40"/>
    </row>
    <row r="172" spans="18:20" x14ac:dyDescent="0.25">
      <c r="R172" s="40"/>
      <c r="S172" s="41"/>
      <c r="T172" s="40"/>
    </row>
    <row r="173" spans="18:20" x14ac:dyDescent="0.25">
      <c r="R173" s="40"/>
      <c r="S173" s="41"/>
      <c r="T173" s="40"/>
    </row>
    <row r="174" spans="18:20" x14ac:dyDescent="0.25">
      <c r="R174" s="40"/>
      <c r="S174" s="41"/>
      <c r="T174" s="40"/>
    </row>
    <row r="175" spans="18:20" x14ac:dyDescent="0.25">
      <c r="R175" s="40"/>
      <c r="S175" s="41"/>
      <c r="T175" s="40"/>
    </row>
    <row r="176" spans="18:20" x14ac:dyDescent="0.25">
      <c r="R176" s="40"/>
      <c r="S176" s="41"/>
      <c r="T176" s="40"/>
    </row>
  </sheetData>
  <mergeCells count="1">
    <mergeCell ref="G11:I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SA-105 (2017)</vt:lpstr>
    </vt:vector>
  </TitlesOfParts>
  <Company>Stress Engineering Services,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Hawkins</dc:creator>
  <cp:lastModifiedBy>Jack Hawkins</cp:lastModifiedBy>
  <dcterms:created xsi:type="dcterms:W3CDTF">2020-01-13T21:11:28Z</dcterms:created>
  <dcterms:modified xsi:type="dcterms:W3CDTF">2020-03-30T20:05:41Z</dcterms:modified>
</cp:coreProperties>
</file>