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模版" sheetId="2" r:id="rId1"/>
    <sheet name="计算投资资金" sheetId="3" r:id="rId2"/>
  </sheets>
  <definedNames>
    <definedName name="_xlnm._FilterDatabase" localSheetId="0" hidden="1">模版!$A$2:$N$150</definedName>
  </definedNames>
  <calcPr calcId="144525" calcCompleted="0" calcOnSave="0"/>
</workbook>
</file>

<file path=xl/sharedStrings.xml><?xml version="1.0" encoding="utf-8"?>
<sst xmlns="http://schemas.openxmlformats.org/spreadsheetml/2006/main" count="290" uniqueCount="138">
  <si>
    <t>网站直接导出来的数据</t>
  </si>
  <si>
    <t>计算结果</t>
  </si>
  <si>
    <t>N列为OK的情况下， 就是我们要选的股票了。</t>
  </si>
  <si>
    <t>﻿交易所</t>
  </si>
  <si>
    <t>代码</t>
  </si>
  <si>
    <t>公司</t>
  </si>
  <si>
    <t>行业</t>
  </si>
  <si>
    <t>PE-TTM(扣非)  (最近时间)</t>
  </si>
  <si>
    <t>PB(不含商誉)  (最近时间)</t>
  </si>
  <si>
    <t>股息率 % (最近时间)</t>
  </si>
  <si>
    <t>股价  (最近时间)</t>
  </si>
  <si>
    <t>PB(不含商誉)分位点(10年) % (最近时间)</t>
  </si>
  <si>
    <t>PE排名</t>
  </si>
  <si>
    <t>PB排名</t>
  </si>
  <si>
    <t>股息率排名</t>
  </si>
  <si>
    <t>综合排名  （ 升序）</t>
  </si>
  <si>
    <t>PB判定</t>
  </si>
  <si>
    <t>sh</t>
  </si>
  <si>
    <t>民生银行</t>
  </si>
  <si>
    <t>银行</t>
  </si>
  <si>
    <t>交通银行</t>
  </si>
  <si>
    <t>北京银行</t>
  </si>
  <si>
    <t>阳泉煤业</t>
  </si>
  <si>
    <t>煤炭</t>
  </si>
  <si>
    <t>南钢股份</t>
  </si>
  <si>
    <t>黑色金属</t>
  </si>
  <si>
    <t>首开股份</t>
  </si>
  <si>
    <t>住宅地产开发和管理</t>
  </si>
  <si>
    <t>兖州煤业</t>
  </si>
  <si>
    <t>恒源煤电</t>
  </si>
  <si>
    <t>中国银行</t>
  </si>
  <si>
    <t>新钢股份</t>
  </si>
  <si>
    <t>世茂股份</t>
  </si>
  <si>
    <t>江苏银行</t>
  </si>
  <si>
    <t>光明地产</t>
  </si>
  <si>
    <t>建发股份</t>
  </si>
  <si>
    <t>工业贸易经销商</t>
  </si>
  <si>
    <t>sz</t>
  </si>
  <si>
    <t>三钢闽光</t>
  </si>
  <si>
    <t>兰花科创</t>
  </si>
  <si>
    <t>开滦股份</t>
  </si>
  <si>
    <t>中信银行</t>
  </si>
  <si>
    <t>柳钢股份</t>
  </si>
  <si>
    <t>农业银行</t>
  </si>
  <si>
    <t>宝钢股份</t>
  </si>
  <si>
    <t>光大银行</t>
  </si>
  <si>
    <t>金融街</t>
  </si>
  <si>
    <t>淮北矿业</t>
  </si>
  <si>
    <t>化学制品</t>
  </si>
  <si>
    <t>荣盛发展</t>
  </si>
  <si>
    <t>华远地产</t>
  </si>
  <si>
    <t>新兴铸管</t>
  </si>
  <si>
    <t>南京银行</t>
  </si>
  <si>
    <t>北辰实业</t>
  </si>
  <si>
    <t>信达地产</t>
  </si>
  <si>
    <t>工商银行</t>
  </si>
  <si>
    <t>浦发银行</t>
  </si>
  <si>
    <t>建设银行</t>
  </si>
  <si>
    <t>迪马股份</t>
  </si>
  <si>
    <t>大秦铁路</t>
  </si>
  <si>
    <t>陆运</t>
  </si>
  <si>
    <t>现代投资</t>
  </si>
  <si>
    <t>交通基本设施</t>
  </si>
  <si>
    <t>西山煤电</t>
  </si>
  <si>
    <t>兴业银行</t>
  </si>
  <si>
    <t>华侨城Ａ</t>
  </si>
  <si>
    <t>酒店餐饮与休闲</t>
  </si>
  <si>
    <t>潞安环能</t>
  </si>
  <si>
    <t>中国神华</t>
  </si>
  <si>
    <t>成都银行</t>
  </si>
  <si>
    <t>贵阳银行</t>
  </si>
  <si>
    <t>露天煤业</t>
  </si>
  <si>
    <t>上海银行</t>
  </si>
  <si>
    <t>山东高速</t>
  </si>
  <si>
    <t>华锦股份</t>
  </si>
  <si>
    <t>石油天然气</t>
  </si>
  <si>
    <t>绿地控股</t>
  </si>
  <si>
    <t>苏宁环球</t>
  </si>
  <si>
    <t>长沙银行</t>
  </si>
  <si>
    <t>华联控股</t>
  </si>
  <si>
    <t>安徽建工</t>
  </si>
  <si>
    <t>建筑与工程</t>
  </si>
  <si>
    <t>联发股份</t>
  </si>
  <si>
    <t>纺织品</t>
  </si>
  <si>
    <t>郑州银行</t>
  </si>
  <si>
    <t>福建高速</t>
  </si>
  <si>
    <t>华发股份</t>
  </si>
  <si>
    <t>新华联</t>
  </si>
  <si>
    <t>皖通高速</t>
  </si>
  <si>
    <t>天地源</t>
  </si>
  <si>
    <t>黑牡丹</t>
  </si>
  <si>
    <t>安阳钢铁</t>
  </si>
  <si>
    <t>上汽集团</t>
  </si>
  <si>
    <t>汽车</t>
  </si>
  <si>
    <t>深高速</t>
  </si>
  <si>
    <t>盘江股份</t>
  </si>
  <si>
    <t>神马股份</t>
  </si>
  <si>
    <t>合成纤维</t>
  </si>
  <si>
    <t>中材国际</t>
  </si>
  <si>
    <t>专用设备</t>
  </si>
  <si>
    <t>唐山港</t>
  </si>
  <si>
    <t>中国建筑</t>
  </si>
  <si>
    <t>雅戈尔</t>
  </si>
  <si>
    <t>无锡银行</t>
  </si>
  <si>
    <t>隧道股份</t>
  </si>
  <si>
    <t>山西焦化</t>
  </si>
  <si>
    <t>深振业Ａ</t>
  </si>
  <si>
    <t>天山股份</t>
  </si>
  <si>
    <t>建筑材料</t>
  </si>
  <si>
    <t>鲁西化工</t>
  </si>
  <si>
    <t>农用化工</t>
  </si>
  <si>
    <t>甘肃电投</t>
  </si>
  <si>
    <t>电力公用事业</t>
  </si>
  <si>
    <t>栖霞建设</t>
  </si>
  <si>
    <t>陕西煤业</t>
  </si>
  <si>
    <t>东莞控股</t>
  </si>
  <si>
    <t>金能科技</t>
  </si>
  <si>
    <t>金地集团</t>
  </si>
  <si>
    <t>青岛银行</t>
  </si>
  <si>
    <t>深物业A</t>
  </si>
  <si>
    <t>光大嘉宝</t>
  </si>
  <si>
    <t>勘设股份</t>
  </si>
  <si>
    <t>商业用品与服务</t>
  </si>
  <si>
    <t>航民股份</t>
  </si>
  <si>
    <t>股票代码</t>
  </si>
  <si>
    <t>公司名称</t>
  </si>
  <si>
    <t>股价</t>
  </si>
  <si>
    <t>平均分配</t>
  </si>
  <si>
    <t>一手的价格</t>
  </si>
  <si>
    <t>可以买几手</t>
  </si>
  <si>
    <t>调整后可买几手</t>
  </si>
  <si>
    <t>调整后投资的总金额</t>
  </si>
  <si>
    <t>所占百分比</t>
  </si>
  <si>
    <t>合计</t>
  </si>
  <si>
    <t>准备投资的钱</t>
  </si>
  <si>
    <t>投资的钱</t>
  </si>
  <si>
    <t>剩余的钱</t>
  </si>
  <si>
    <t>黄色阴影部分有公式不能动不能动不能动~！！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</si>
</sst>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</numFmts>
  <fonts count="25">
    <font>
      <sz val="11"/>
      <color theme="1"/>
      <name val="微软雅黑"/>
      <charset val="134"/>
    </font>
    <font>
      <sz val="12"/>
      <name val="宋体"/>
      <charset val="134"/>
    </font>
    <font>
      <b/>
      <sz val="9"/>
      <name val="微软雅黑"/>
      <charset val="134"/>
    </font>
    <font>
      <sz val="11"/>
      <color theme="1"/>
      <name val="等线"/>
      <charset val="134"/>
      <scheme val="minor"/>
    </font>
    <font>
      <sz val="10"/>
      <name val="微软雅黑"/>
      <charset val="134"/>
    </font>
    <font>
      <b/>
      <sz val="10"/>
      <name val="微软雅黑"/>
      <charset val="134"/>
    </font>
    <font>
      <b/>
      <sz val="14"/>
      <color rgb="FFFF0000"/>
      <name val="微软雅黑"/>
      <charset val="134"/>
    </font>
    <font>
      <b/>
      <sz val="11"/>
      <color theme="0"/>
      <name val="微软雅黑"/>
      <charset val="134"/>
    </font>
    <font>
      <b/>
      <sz val="13"/>
      <color theme="3"/>
      <name val="微软雅黑"/>
      <charset val="134"/>
    </font>
    <font>
      <sz val="11"/>
      <color rgb="FFFF0000"/>
      <name val="微软雅黑"/>
      <charset val="134"/>
    </font>
    <font>
      <sz val="11"/>
      <color rgb="FF9C0006"/>
      <name val="微软雅黑"/>
      <charset val="134"/>
    </font>
    <font>
      <sz val="11"/>
      <color rgb="FF3F3F76"/>
      <name val="微软雅黑"/>
      <charset val="134"/>
    </font>
    <font>
      <sz val="11"/>
      <color theme="0"/>
      <name val="微软雅黑"/>
      <charset val="134"/>
    </font>
    <font>
      <sz val="11"/>
      <color rgb="FFFA7D00"/>
      <name val="微软雅黑"/>
      <charset val="134"/>
    </font>
    <font>
      <b/>
      <sz val="11"/>
      <color rgb="FFFA7D00"/>
      <name val="微软雅黑"/>
      <charset val="134"/>
    </font>
    <font>
      <b/>
      <sz val="11"/>
      <color theme="3"/>
      <name val="微软雅黑"/>
      <charset val="134"/>
    </font>
    <font>
      <sz val="18"/>
      <color theme="3"/>
      <name val="等线 Light"/>
      <charset val="134"/>
      <scheme val="major"/>
    </font>
    <font>
      <u/>
      <sz val="11"/>
      <color rgb="FF0000FF"/>
      <name val="等线"/>
      <charset val="0"/>
      <scheme val="minor"/>
    </font>
    <font>
      <b/>
      <sz val="11"/>
      <color theme="1"/>
      <name val="微软雅黑"/>
      <charset val="134"/>
    </font>
    <font>
      <sz val="11"/>
      <color rgb="FF9C5700"/>
      <name val="微软雅黑"/>
      <charset val="134"/>
    </font>
    <font>
      <i/>
      <sz val="11"/>
      <color rgb="FF7F7F7F"/>
      <name val="微软雅黑"/>
      <charset val="134"/>
    </font>
    <font>
      <u/>
      <sz val="11"/>
      <color rgb="FF800080"/>
      <name val="等线"/>
      <charset val="0"/>
      <scheme val="minor"/>
    </font>
    <font>
      <b/>
      <sz val="15"/>
      <color theme="3"/>
      <name val="微软雅黑"/>
      <charset val="134"/>
    </font>
    <font>
      <b/>
      <sz val="11"/>
      <color rgb="FF3F3F3F"/>
      <name val="微软雅黑"/>
      <charset val="134"/>
    </font>
    <font>
      <sz val="11"/>
      <color rgb="FF006100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thick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1" fillId="7" borderId="9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0" borderId="14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23" fillId="18" borderId="15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7" fillId="5" borderId="7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right" vertical="center"/>
    </xf>
    <xf numFmtId="176" fontId="4" fillId="3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0" fontId="4" fillId="3" borderId="1" xfId="0" applyNumberFormat="1" applyFont="1" applyFill="1" applyBorder="1" applyAlignment="1">
      <alignment horizontal="center" vertical="center"/>
    </xf>
    <xf numFmtId="176" fontId="5" fillId="3" borderId="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vertical="center" wrapText="1"/>
    </xf>
    <xf numFmtId="0" fontId="3" fillId="0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0"/>
  <sheetViews>
    <sheetView workbookViewId="0">
      <pane xSplit="9" ySplit="2" topLeftCell="J3" activePane="bottomRight" state="frozen"/>
      <selection/>
      <selection pane="topRight"/>
      <selection pane="bottomLeft"/>
      <selection pane="bottomRight" activeCell="B12" sqref="B12:B13"/>
    </sheetView>
  </sheetViews>
  <sheetFormatPr defaultColWidth="9" defaultRowHeight="16.5"/>
  <cols>
    <col min="4" max="4" width="15.6666666666667" customWidth="1"/>
    <col min="14" max="14" width="11.5555555555556" style="20" customWidth="1"/>
  </cols>
  <sheetData>
    <row r="1" spans="1:14">
      <c r="A1" t="s">
        <v>0</v>
      </c>
      <c r="J1" t="s">
        <v>1</v>
      </c>
      <c r="N1" s="23" t="s">
        <v>2</v>
      </c>
    </row>
    <row r="2" ht="66" spans="1:14">
      <c r="A2" s="21" t="s">
        <v>3</v>
      </c>
      <c r="B2" s="21" t="s">
        <v>4</v>
      </c>
      <c r="C2" s="21" t="s">
        <v>5</v>
      </c>
      <c r="D2" s="21" t="s">
        <v>6</v>
      </c>
      <c r="E2" s="21" t="s">
        <v>7</v>
      </c>
      <c r="F2" s="21" t="s">
        <v>8</v>
      </c>
      <c r="G2" s="21" t="s">
        <v>9</v>
      </c>
      <c r="H2" s="21" t="s">
        <v>10</v>
      </c>
      <c r="I2" s="21" t="s">
        <v>11</v>
      </c>
      <c r="J2" s="24" t="s">
        <v>12</v>
      </c>
      <c r="K2" s="25" t="s">
        <v>13</v>
      </c>
      <c r="L2" s="25" t="s">
        <v>14</v>
      </c>
      <c r="M2" s="26" t="s">
        <v>15</v>
      </c>
      <c r="N2" s="27" t="s">
        <v>16</v>
      </c>
    </row>
    <row r="3" s="19" customFormat="1" spans="1:14">
      <c r="A3" s="3" t="s">
        <v>17</v>
      </c>
      <c r="B3" s="3" t="str">
        <f>"600016"</f>
        <v>600016</v>
      </c>
      <c r="C3" s="3" t="s">
        <v>18</v>
      </c>
      <c r="D3" s="3" t="s">
        <v>19</v>
      </c>
      <c r="E3" s="3">
        <v>4.86</v>
      </c>
      <c r="F3" s="3">
        <v>0.58</v>
      </c>
      <c r="G3" s="3">
        <v>5.86</v>
      </c>
      <c r="H3" s="3">
        <v>5.89</v>
      </c>
      <c r="I3" s="3">
        <v>0.21</v>
      </c>
      <c r="J3" s="28">
        <f>RANK(E3,E:E,1)</f>
        <v>5</v>
      </c>
      <c r="K3" s="29">
        <f>RANK(F3,F:F,1)</f>
        <v>2</v>
      </c>
      <c r="L3" s="29">
        <f>RANK(G3,G:G,0)</f>
        <v>18</v>
      </c>
      <c r="M3" s="30">
        <f>SUM(J3:L3)</f>
        <v>25</v>
      </c>
      <c r="N3" s="31" t="str">
        <f>IF(I3&gt;20,"Del","OK")</f>
        <v>OK</v>
      </c>
    </row>
    <row r="4" s="19" customFormat="1" spans="1:14">
      <c r="A4" s="3" t="s">
        <v>17</v>
      </c>
      <c r="B4" s="3" t="str">
        <f>"601328"</f>
        <v>601328</v>
      </c>
      <c r="C4" s="3" t="s">
        <v>20</v>
      </c>
      <c r="D4" s="3" t="s">
        <v>19</v>
      </c>
      <c r="E4" s="3">
        <v>5.14</v>
      </c>
      <c r="F4" s="3">
        <v>0.58</v>
      </c>
      <c r="G4" s="3">
        <v>5.68</v>
      </c>
      <c r="H4" s="3">
        <v>5.28</v>
      </c>
      <c r="I4" s="3">
        <v>0.33</v>
      </c>
      <c r="J4" s="28">
        <f>RANK(E4,E:E,1)</f>
        <v>11</v>
      </c>
      <c r="K4" s="29">
        <f>RANK(F4,F:F,1)</f>
        <v>2</v>
      </c>
      <c r="L4" s="29">
        <f>RANK(G4,G:G,0)</f>
        <v>24</v>
      </c>
      <c r="M4" s="30">
        <f>SUM(J4:L4)</f>
        <v>37</v>
      </c>
      <c r="N4" s="31" t="str">
        <f>IF(I4&gt;20,"Del","OK")</f>
        <v>OK</v>
      </c>
    </row>
    <row r="5" s="19" customFormat="1" spans="1:14">
      <c r="A5" s="3" t="s">
        <v>17</v>
      </c>
      <c r="B5" s="3" t="str">
        <f>"601169"</f>
        <v>601169</v>
      </c>
      <c r="C5" s="3" t="s">
        <v>21</v>
      </c>
      <c r="D5" s="3" t="s">
        <v>19</v>
      </c>
      <c r="E5" s="3">
        <v>5.11</v>
      </c>
      <c r="F5" s="3">
        <v>0.6</v>
      </c>
      <c r="G5" s="3">
        <v>5.45</v>
      </c>
      <c r="H5" s="3">
        <v>5.25</v>
      </c>
      <c r="I5" s="3">
        <v>0.25</v>
      </c>
      <c r="J5" s="28">
        <f>RANK(E5,E:E,1)</f>
        <v>9</v>
      </c>
      <c r="K5" s="29">
        <f>RANK(F5,F:F,1)</f>
        <v>4</v>
      </c>
      <c r="L5" s="29">
        <f>RANK(G5,G:G,0)</f>
        <v>26</v>
      </c>
      <c r="M5" s="30">
        <f>SUM(J5:L5)</f>
        <v>39</v>
      </c>
      <c r="N5" s="31" t="str">
        <f>IF(I5&gt;20,"Del","OK")</f>
        <v>OK</v>
      </c>
    </row>
    <row r="6" s="19" customFormat="1" spans="1:14">
      <c r="A6" s="3" t="s">
        <v>17</v>
      </c>
      <c r="B6" s="3" t="str">
        <f>"600348"</f>
        <v>600348</v>
      </c>
      <c r="C6" s="3" t="s">
        <v>22</v>
      </c>
      <c r="D6" s="3" t="s">
        <v>23</v>
      </c>
      <c r="E6" s="3">
        <v>5.58</v>
      </c>
      <c r="F6" s="3">
        <v>0.66</v>
      </c>
      <c r="G6" s="3">
        <v>5.76</v>
      </c>
      <c r="H6" s="3">
        <v>4.86</v>
      </c>
      <c r="I6" s="3">
        <v>0.29</v>
      </c>
      <c r="J6" s="28">
        <f>RANK(E6,E:E,1)</f>
        <v>18</v>
      </c>
      <c r="K6" s="29">
        <f>RANK(F6,F:F,1)</f>
        <v>13</v>
      </c>
      <c r="L6" s="29">
        <f>RANK(G6,G:G,0)</f>
        <v>21</v>
      </c>
      <c r="M6" s="30">
        <f>SUM(J6:L6)</f>
        <v>52</v>
      </c>
      <c r="N6" s="31" t="str">
        <f>IF(I6&gt;20,"Del","OK")</f>
        <v>OK</v>
      </c>
    </row>
    <row r="7" s="19" customFormat="1" spans="1:14">
      <c r="A7" s="3" t="s">
        <v>17</v>
      </c>
      <c r="B7" s="3" t="str">
        <f>"600282"</f>
        <v>600282</v>
      </c>
      <c r="C7" s="3" t="s">
        <v>24</v>
      </c>
      <c r="D7" s="3" t="s">
        <v>25</v>
      </c>
      <c r="E7" s="3">
        <v>5.11</v>
      </c>
      <c r="F7" s="3">
        <v>0.85</v>
      </c>
      <c r="G7" s="3">
        <v>9.51</v>
      </c>
      <c r="H7" s="3">
        <v>3.15</v>
      </c>
      <c r="I7" s="3">
        <v>10.69</v>
      </c>
      <c r="J7" s="28">
        <f>RANK(E7,E:E,1)</f>
        <v>9</v>
      </c>
      <c r="K7" s="29">
        <f>RANK(F7,F:F,1)</f>
        <v>44</v>
      </c>
      <c r="L7" s="29">
        <f>RANK(G7,G:G,0)</f>
        <v>5</v>
      </c>
      <c r="M7" s="30">
        <f>SUM(J7:L7)</f>
        <v>58</v>
      </c>
      <c r="N7" s="31" t="str">
        <f>IF(I7&gt;20,"Del","OK")</f>
        <v>OK</v>
      </c>
    </row>
    <row r="8" s="19" customFormat="1" spans="1:14">
      <c r="A8" s="3" t="s">
        <v>17</v>
      </c>
      <c r="B8" s="3" t="str">
        <f>"600376"</f>
        <v>600376</v>
      </c>
      <c r="C8" s="3" t="s">
        <v>26</v>
      </c>
      <c r="D8" s="3" t="s">
        <v>27</v>
      </c>
      <c r="E8" s="3">
        <v>4.9</v>
      </c>
      <c r="F8" s="3">
        <v>0.75</v>
      </c>
      <c r="G8" s="3">
        <v>5.71</v>
      </c>
      <c r="H8" s="3">
        <v>7.01</v>
      </c>
      <c r="I8" s="3">
        <v>3.59</v>
      </c>
      <c r="J8" s="28">
        <f>RANK(E8,E:E,1)</f>
        <v>6</v>
      </c>
      <c r="K8" s="29">
        <f>RANK(F8,F:F,1)</f>
        <v>29</v>
      </c>
      <c r="L8" s="29">
        <f>RANK(G8,G:G,0)</f>
        <v>23</v>
      </c>
      <c r="M8" s="30">
        <f>SUM(J8:L8)</f>
        <v>58</v>
      </c>
      <c r="N8" s="31" t="str">
        <f>IF(I8&gt;20,"Del","OK")</f>
        <v>OK</v>
      </c>
    </row>
    <row r="9" s="19" customFormat="1" spans="1:14">
      <c r="A9" s="3" t="s">
        <v>17</v>
      </c>
      <c r="B9" s="3" t="str">
        <f>"600188"</f>
        <v>600188</v>
      </c>
      <c r="C9" s="3" t="s">
        <v>28</v>
      </c>
      <c r="D9" s="3" t="s">
        <v>23</v>
      </c>
      <c r="E9" s="3">
        <v>4.9</v>
      </c>
      <c r="F9" s="3">
        <v>0.89</v>
      </c>
      <c r="G9" s="3">
        <v>16.68</v>
      </c>
      <c r="H9" s="3">
        <v>9.23</v>
      </c>
      <c r="I9" s="3">
        <v>5.05</v>
      </c>
      <c r="J9" s="28">
        <f>RANK(E9,E:E,1)</f>
        <v>6</v>
      </c>
      <c r="K9" s="29">
        <f>RANK(F9,F:F,1)</f>
        <v>52</v>
      </c>
      <c r="L9" s="29">
        <f>RANK(G9,G:G,0)</f>
        <v>1</v>
      </c>
      <c r="M9" s="30">
        <f>SUM(J9:L9)</f>
        <v>59</v>
      </c>
      <c r="N9" s="31" t="str">
        <f>IF(I9&gt;20,"Del","OK")</f>
        <v>OK</v>
      </c>
    </row>
    <row r="10" s="19" customFormat="1" spans="1:14">
      <c r="A10" s="3" t="s">
        <v>17</v>
      </c>
      <c r="B10" s="3" t="str">
        <f>"600971"</f>
        <v>600971</v>
      </c>
      <c r="C10" s="3" t="s">
        <v>29</v>
      </c>
      <c r="D10" s="3" t="s">
        <v>23</v>
      </c>
      <c r="E10" s="3">
        <v>5.78</v>
      </c>
      <c r="F10" s="3">
        <v>0.74</v>
      </c>
      <c r="G10" s="3">
        <v>6.77</v>
      </c>
      <c r="H10" s="3">
        <v>5.05</v>
      </c>
      <c r="I10" s="3">
        <v>0.5</v>
      </c>
      <c r="J10" s="28">
        <f>RANK(E10,E:E,1)</f>
        <v>26</v>
      </c>
      <c r="K10" s="29">
        <f>RANK(F10,F:F,1)</f>
        <v>28</v>
      </c>
      <c r="L10" s="29">
        <f>RANK(G10,G:G,0)</f>
        <v>12</v>
      </c>
      <c r="M10" s="30">
        <f>SUM(J10:L10)</f>
        <v>66</v>
      </c>
      <c r="N10" s="31" t="str">
        <f>IF(I10&gt;20,"Del","OK")</f>
        <v>OK</v>
      </c>
    </row>
    <row r="11" s="19" customFormat="1" spans="1:14">
      <c r="A11" s="3" t="s">
        <v>17</v>
      </c>
      <c r="B11" s="3" t="str">
        <f>"601988"</f>
        <v>601988</v>
      </c>
      <c r="C11" s="3" t="s">
        <v>30</v>
      </c>
      <c r="D11" s="3" t="s">
        <v>19</v>
      </c>
      <c r="E11" s="3">
        <v>5.66</v>
      </c>
      <c r="F11" s="3">
        <v>0.65</v>
      </c>
      <c r="G11" s="3">
        <v>5.17</v>
      </c>
      <c r="H11" s="3">
        <v>3.56</v>
      </c>
      <c r="I11" s="3">
        <v>0.37</v>
      </c>
      <c r="J11" s="28">
        <f>RANK(E11,E:E,1)</f>
        <v>20</v>
      </c>
      <c r="K11" s="29">
        <f>RANK(F11,F:F,1)</f>
        <v>9</v>
      </c>
      <c r="L11" s="29">
        <f>RANK(G11,G:G,0)</f>
        <v>38</v>
      </c>
      <c r="M11" s="30">
        <f>SUM(J11:L11)</f>
        <v>67</v>
      </c>
      <c r="N11" s="32" t="str">
        <f>IF(I11&gt;20,"Del","OK")</f>
        <v>OK</v>
      </c>
    </row>
    <row r="12" s="19" customFormat="1" spans="1:14">
      <c r="A12" s="3" t="s">
        <v>17</v>
      </c>
      <c r="B12" s="3" t="str">
        <f>"600782"</f>
        <v>600782</v>
      </c>
      <c r="C12" s="3" t="s">
        <v>31</v>
      </c>
      <c r="D12" s="3" t="s">
        <v>25</v>
      </c>
      <c r="E12" s="3">
        <v>3.16</v>
      </c>
      <c r="F12" s="3">
        <v>0.67</v>
      </c>
      <c r="G12" s="3">
        <v>4.51</v>
      </c>
      <c r="H12" s="3">
        <v>4.43</v>
      </c>
      <c r="I12" s="3">
        <v>10.12</v>
      </c>
      <c r="J12" s="28">
        <f>RANK(E12,E:E,1)</f>
        <v>1</v>
      </c>
      <c r="K12" s="29">
        <f>RANK(F12,F:F,1)</f>
        <v>18</v>
      </c>
      <c r="L12" s="29">
        <f>RANK(G12,G:G,0)</f>
        <v>48</v>
      </c>
      <c r="M12" s="30">
        <f>SUM(J12:L12)</f>
        <v>67</v>
      </c>
      <c r="N12" s="31" t="str">
        <f>IF(I12&gt;20,"Del","OK")</f>
        <v>OK</v>
      </c>
    </row>
    <row r="13" s="19" customFormat="1" spans="1:14">
      <c r="A13" s="3" t="s">
        <v>17</v>
      </c>
      <c r="B13" s="3" t="str">
        <f>"600823"</f>
        <v>600823</v>
      </c>
      <c r="C13" s="3" t="s">
        <v>32</v>
      </c>
      <c r="D13" s="3" t="s">
        <v>27</v>
      </c>
      <c r="E13" s="3">
        <v>7.55</v>
      </c>
      <c r="F13" s="3">
        <v>0.65</v>
      </c>
      <c r="G13" s="3">
        <v>6.22</v>
      </c>
      <c r="H13" s="3">
        <v>4.18</v>
      </c>
      <c r="I13" s="3">
        <v>5.22</v>
      </c>
      <c r="J13" s="28">
        <f>RANK(E13,E:E,1)</f>
        <v>48</v>
      </c>
      <c r="K13" s="29">
        <f>RANK(F13,F:F,1)</f>
        <v>9</v>
      </c>
      <c r="L13" s="29">
        <f>RANK(G13,G:G,0)</f>
        <v>15</v>
      </c>
      <c r="M13" s="30">
        <f>SUM(J13:L13)</f>
        <v>72</v>
      </c>
      <c r="N13" s="31" t="str">
        <f>IF(I13&gt;20,"Del","OK")</f>
        <v>OK</v>
      </c>
    </row>
    <row r="14" s="19" customFormat="1" spans="1:14">
      <c r="A14" s="3" t="s">
        <v>17</v>
      </c>
      <c r="B14" s="3" t="str">
        <f>"600919"</f>
        <v>600919</v>
      </c>
      <c r="C14" s="3" t="s">
        <v>33</v>
      </c>
      <c r="D14" s="3" t="s">
        <v>19</v>
      </c>
      <c r="E14" s="3">
        <v>5.19</v>
      </c>
      <c r="F14" s="3">
        <v>0.7</v>
      </c>
      <c r="G14" s="3">
        <v>5.18</v>
      </c>
      <c r="H14" s="3">
        <v>6.56</v>
      </c>
      <c r="I14" s="3">
        <v>1.63</v>
      </c>
      <c r="J14" s="28">
        <f>RANK(E14,E:E,1)</f>
        <v>12</v>
      </c>
      <c r="K14" s="29">
        <f>RANK(F14,F:F,1)</f>
        <v>23</v>
      </c>
      <c r="L14" s="29">
        <f>RANK(G14,G:G,0)</f>
        <v>37</v>
      </c>
      <c r="M14" s="30">
        <f>SUM(J14:L14)</f>
        <v>72</v>
      </c>
      <c r="N14" s="31" t="str">
        <f>IF(I14&gt;20,"Del","OK")</f>
        <v>OK</v>
      </c>
    </row>
    <row r="15" spans="1:14">
      <c r="A15" s="3" t="s">
        <v>17</v>
      </c>
      <c r="B15" s="3" t="str">
        <f>"600708"</f>
        <v>600708</v>
      </c>
      <c r="C15" s="3" t="s">
        <v>34</v>
      </c>
      <c r="D15" s="3" t="s">
        <v>27</v>
      </c>
      <c r="E15" s="3">
        <v>7.96</v>
      </c>
      <c r="F15" s="3">
        <v>0.6</v>
      </c>
      <c r="G15" s="3">
        <v>6.49</v>
      </c>
      <c r="H15" s="3">
        <v>3.08</v>
      </c>
      <c r="I15" s="3">
        <v>0.38</v>
      </c>
      <c r="J15" s="28">
        <f>RANK(E15,E:E,1)</f>
        <v>55</v>
      </c>
      <c r="K15" s="29">
        <f>RANK(F15,F:F,1)</f>
        <v>4</v>
      </c>
      <c r="L15" s="29">
        <f>RANK(G15,G:G,0)</f>
        <v>14</v>
      </c>
      <c r="M15" s="30">
        <f>SUM(J15:L15)</f>
        <v>73</v>
      </c>
      <c r="N15" s="31" t="str">
        <f>IF(I15&gt;20,"Del","OK")</f>
        <v>OK</v>
      </c>
    </row>
    <row r="16" spans="1:14">
      <c r="A16" s="3" t="s">
        <v>17</v>
      </c>
      <c r="B16" s="3" t="str">
        <f>"600153"</f>
        <v>600153</v>
      </c>
      <c r="C16" s="3" t="s">
        <v>35</v>
      </c>
      <c r="D16" s="3" t="s">
        <v>36</v>
      </c>
      <c r="E16" s="3">
        <v>5.38</v>
      </c>
      <c r="F16" s="3">
        <v>0.83</v>
      </c>
      <c r="G16" s="3">
        <v>6.17</v>
      </c>
      <c r="H16" s="3">
        <v>8.1</v>
      </c>
      <c r="I16" s="3">
        <v>1.19</v>
      </c>
      <c r="J16" s="28">
        <f>RANK(E16,E:E,1)</f>
        <v>16</v>
      </c>
      <c r="K16" s="29">
        <f>RANK(F16,F:F,1)</f>
        <v>41</v>
      </c>
      <c r="L16" s="29">
        <f>RANK(G16,G:G,0)</f>
        <v>16</v>
      </c>
      <c r="M16" s="30">
        <f>SUM(J16:L16)</f>
        <v>73</v>
      </c>
      <c r="N16" s="32" t="str">
        <f>IF(I16&gt;20,"Del","OK")</f>
        <v>OK</v>
      </c>
    </row>
    <row r="17" spans="1:14">
      <c r="A17" s="3" t="s">
        <v>37</v>
      </c>
      <c r="B17" s="3" t="str">
        <f>"002110"</f>
        <v>002110</v>
      </c>
      <c r="C17" s="3" t="s">
        <v>38</v>
      </c>
      <c r="D17" s="3" t="s">
        <v>25</v>
      </c>
      <c r="E17" s="3">
        <v>4.83</v>
      </c>
      <c r="F17" s="3">
        <v>1.13</v>
      </c>
      <c r="G17" s="3">
        <v>16.2</v>
      </c>
      <c r="H17" s="3">
        <v>8.23</v>
      </c>
      <c r="I17" s="3">
        <v>26.71</v>
      </c>
      <c r="J17" s="28">
        <f>RANK(E17,E:E,1)</f>
        <v>4</v>
      </c>
      <c r="K17" s="29">
        <f>RANK(F17,F:F,1)</f>
        <v>68</v>
      </c>
      <c r="L17" s="29">
        <f>RANK(G17,G:G,0)</f>
        <v>2</v>
      </c>
      <c r="M17" s="30">
        <f>SUM(J17:L17)</f>
        <v>74</v>
      </c>
      <c r="N17" s="31" t="str">
        <f>IF(I17&gt;20,"Del","OK")</f>
        <v>Del</v>
      </c>
    </row>
    <row r="18" spans="1:14">
      <c r="A18" s="3" t="s">
        <v>17</v>
      </c>
      <c r="B18" s="3" t="str">
        <f>"600123"</f>
        <v>600123</v>
      </c>
      <c r="C18" s="3" t="s">
        <v>39</v>
      </c>
      <c r="D18" s="3" t="s">
        <v>23</v>
      </c>
      <c r="E18" s="3">
        <v>7.14</v>
      </c>
      <c r="F18" s="3">
        <v>0.61</v>
      </c>
      <c r="G18" s="3">
        <v>5.26</v>
      </c>
      <c r="H18" s="3">
        <v>5.7</v>
      </c>
      <c r="I18" s="3">
        <v>0.25</v>
      </c>
      <c r="J18" s="28">
        <f>RANK(E18,E:E,1)</f>
        <v>41</v>
      </c>
      <c r="K18" s="29">
        <f>RANK(F18,F:F,1)</f>
        <v>6</v>
      </c>
      <c r="L18" s="29">
        <f>RANK(G18,G:G,0)</f>
        <v>29</v>
      </c>
      <c r="M18" s="30">
        <f>SUM(J18:L18)</f>
        <v>76</v>
      </c>
      <c r="N18" s="31" t="str">
        <f>IF(I18&gt;20,"Del","OK")</f>
        <v>OK</v>
      </c>
    </row>
    <row r="19" spans="1:14">
      <c r="A19" s="3" t="s">
        <v>17</v>
      </c>
      <c r="B19" s="3" t="str">
        <f>"600997"</f>
        <v>600997</v>
      </c>
      <c r="C19" s="3" t="s">
        <v>40</v>
      </c>
      <c r="D19" s="3" t="s">
        <v>23</v>
      </c>
      <c r="E19" s="3">
        <v>5.67</v>
      </c>
      <c r="F19" s="3">
        <v>0.71</v>
      </c>
      <c r="G19" s="3">
        <v>5.23</v>
      </c>
      <c r="H19" s="3">
        <v>4.97</v>
      </c>
      <c r="I19" s="3">
        <v>0.3</v>
      </c>
      <c r="J19" s="28">
        <f>RANK(E19,E:E,1)</f>
        <v>21</v>
      </c>
      <c r="K19" s="29">
        <f>RANK(F19,F:F,1)</f>
        <v>25</v>
      </c>
      <c r="L19" s="29">
        <f>RANK(G19,G:G,0)</f>
        <v>32</v>
      </c>
      <c r="M19" s="30">
        <f>SUM(J19:L19)</f>
        <v>78</v>
      </c>
      <c r="N19" s="31" t="str">
        <f>IF(I19&gt;20,"Del","OK")</f>
        <v>OK</v>
      </c>
    </row>
    <row r="20" spans="1:14">
      <c r="A20" s="3" t="s">
        <v>17</v>
      </c>
      <c r="B20" s="3" t="str">
        <f>"601998"</f>
        <v>601998</v>
      </c>
      <c r="C20" s="3" t="s">
        <v>41</v>
      </c>
      <c r="D20" s="3" t="s">
        <v>19</v>
      </c>
      <c r="E20" s="3">
        <v>5.61</v>
      </c>
      <c r="F20" s="3">
        <v>0.63</v>
      </c>
      <c r="G20" s="3">
        <v>4.14</v>
      </c>
      <c r="H20" s="3">
        <v>5.56</v>
      </c>
      <c r="I20" s="3">
        <v>0.21</v>
      </c>
      <c r="J20" s="28">
        <f>RANK(E20,E:E,1)</f>
        <v>19</v>
      </c>
      <c r="K20" s="29">
        <f>RANK(F20,F:F,1)</f>
        <v>7</v>
      </c>
      <c r="L20" s="29">
        <f>RANK(G20,G:G,0)</f>
        <v>58</v>
      </c>
      <c r="M20" s="30">
        <f>SUM(J20:L20)</f>
        <v>84</v>
      </c>
      <c r="N20" s="32" t="str">
        <f>IF(I20&gt;20,"Del","OK")</f>
        <v>OK</v>
      </c>
    </row>
    <row r="21" spans="1:14">
      <c r="A21" s="3" t="s">
        <v>17</v>
      </c>
      <c r="B21" s="3" t="str">
        <f>"601003"</f>
        <v>601003</v>
      </c>
      <c r="C21" s="3" t="s">
        <v>42</v>
      </c>
      <c r="D21" s="3" t="s">
        <v>25</v>
      </c>
      <c r="E21" s="3">
        <v>4.66</v>
      </c>
      <c r="F21" s="3">
        <v>1.24</v>
      </c>
      <c r="G21" s="3">
        <v>11.83</v>
      </c>
      <c r="H21" s="3">
        <v>5.07</v>
      </c>
      <c r="I21" s="3">
        <v>16.87</v>
      </c>
      <c r="J21" s="28">
        <f>RANK(E21,E:E,1)</f>
        <v>3</v>
      </c>
      <c r="K21" s="29">
        <f>RANK(F21,F:F,1)</f>
        <v>77</v>
      </c>
      <c r="L21" s="29">
        <f>RANK(G21,G:G,0)</f>
        <v>4</v>
      </c>
      <c r="M21" s="30">
        <f>SUM(J21:L21)</f>
        <v>84</v>
      </c>
      <c r="N21" s="31" t="str">
        <f>IF(I21&gt;20,"Del","OK")</f>
        <v>OK</v>
      </c>
    </row>
    <row r="22" spans="1:14">
      <c r="A22" s="3" t="s">
        <v>17</v>
      </c>
      <c r="B22" s="3" t="str">
        <f>"601288"</f>
        <v>601288</v>
      </c>
      <c r="C22" s="3" t="s">
        <v>43</v>
      </c>
      <c r="D22" s="3" t="s">
        <v>19</v>
      </c>
      <c r="E22" s="3">
        <v>5.68</v>
      </c>
      <c r="F22" s="3">
        <v>0.7</v>
      </c>
      <c r="G22" s="3">
        <v>5.07</v>
      </c>
      <c r="H22" s="3">
        <v>3.43</v>
      </c>
      <c r="I22" s="3">
        <v>0.3</v>
      </c>
      <c r="J22" s="28">
        <f>RANK(E22,E:E,1)</f>
        <v>22</v>
      </c>
      <c r="K22" s="29">
        <f>RANK(F22,F:F,1)</f>
        <v>23</v>
      </c>
      <c r="L22" s="29">
        <f>RANK(G22,G:G,0)</f>
        <v>40</v>
      </c>
      <c r="M22" s="30">
        <f>SUM(J22:L22)</f>
        <v>85</v>
      </c>
      <c r="N22" s="31" t="str">
        <f>IF(I22&gt;20,"Del","OK")</f>
        <v>OK</v>
      </c>
    </row>
    <row r="23" spans="1:14">
      <c r="A23" s="3" t="s">
        <v>17</v>
      </c>
      <c r="B23" s="3" t="str">
        <f>"600019"</f>
        <v>600019</v>
      </c>
      <c r="C23" s="3" t="s">
        <v>44</v>
      </c>
      <c r="D23" s="3" t="s">
        <v>25</v>
      </c>
      <c r="E23" s="3">
        <v>8.19</v>
      </c>
      <c r="F23" s="3">
        <v>0.68</v>
      </c>
      <c r="G23" s="3">
        <v>9.45</v>
      </c>
      <c r="H23" s="3">
        <v>5.29</v>
      </c>
      <c r="I23" s="3">
        <v>14.66</v>
      </c>
      <c r="J23" s="28">
        <f>RANK(E23,E:E,1)</f>
        <v>61</v>
      </c>
      <c r="K23" s="29">
        <f>RANK(F23,F:F,1)</f>
        <v>20</v>
      </c>
      <c r="L23" s="29">
        <f>RANK(G23,G:G,0)</f>
        <v>6</v>
      </c>
      <c r="M23" s="30">
        <f>SUM(J23:L23)</f>
        <v>87</v>
      </c>
      <c r="N23" s="31" t="str">
        <f>IF(I23&gt;20,"Del","OK")</f>
        <v>OK</v>
      </c>
    </row>
    <row r="24" spans="1:14">
      <c r="A24" s="3" t="s">
        <v>17</v>
      </c>
      <c r="B24" s="3" t="str">
        <f>"601818"</f>
        <v>601818</v>
      </c>
      <c r="C24" s="3" t="s">
        <v>45</v>
      </c>
      <c r="D24" s="3" t="s">
        <v>19</v>
      </c>
      <c r="E24" s="3">
        <v>5.47</v>
      </c>
      <c r="F24" s="3">
        <v>0.66</v>
      </c>
      <c r="G24" s="3">
        <v>4.14</v>
      </c>
      <c r="H24" s="3">
        <v>3.89</v>
      </c>
      <c r="I24" s="3">
        <v>0.35</v>
      </c>
      <c r="J24" s="28">
        <f>RANK(E24,E:E,1)</f>
        <v>17</v>
      </c>
      <c r="K24" s="29">
        <f>RANK(F24,F:F,1)</f>
        <v>13</v>
      </c>
      <c r="L24" s="29">
        <f>RANK(G24,G:G,0)</f>
        <v>58</v>
      </c>
      <c r="M24" s="30">
        <f>SUM(J24:L24)</f>
        <v>88</v>
      </c>
      <c r="N24" s="31" t="str">
        <f>IF(I24&gt;20,"Del","OK")</f>
        <v>OK</v>
      </c>
    </row>
    <row r="25" spans="1:14">
      <c r="A25" s="3" t="s">
        <v>37</v>
      </c>
      <c r="B25" s="3" t="str">
        <f>"000402"</f>
        <v>000402</v>
      </c>
      <c r="C25" s="3" t="s">
        <v>46</v>
      </c>
      <c r="D25" s="3" t="s">
        <v>27</v>
      </c>
      <c r="E25" s="3">
        <v>5.98</v>
      </c>
      <c r="F25" s="3">
        <v>0.65</v>
      </c>
      <c r="G25" s="3">
        <v>4.23</v>
      </c>
      <c r="H25" s="3">
        <v>7.09</v>
      </c>
      <c r="I25" s="3">
        <v>1.12</v>
      </c>
      <c r="J25" s="28">
        <f>RANK(E25,E:E,1)</f>
        <v>29</v>
      </c>
      <c r="K25" s="29">
        <f>RANK(F25,F:F,1)</f>
        <v>9</v>
      </c>
      <c r="L25" s="29">
        <f>RANK(G25,G:G,0)</f>
        <v>54</v>
      </c>
      <c r="M25" s="30">
        <f>SUM(J25:L25)</f>
        <v>92</v>
      </c>
      <c r="N25" s="32" t="str">
        <f>IF(I25&gt;20,"Del","OK")</f>
        <v>OK</v>
      </c>
    </row>
    <row r="26" spans="1:14">
      <c r="A26" s="3" t="s">
        <v>17</v>
      </c>
      <c r="B26" s="3" t="str">
        <f>"600985"</f>
        <v>600985</v>
      </c>
      <c r="C26" s="3" t="s">
        <v>47</v>
      </c>
      <c r="D26" s="3" t="s">
        <v>48</v>
      </c>
      <c r="E26" s="3">
        <v>5.19</v>
      </c>
      <c r="F26" s="3">
        <v>1.04</v>
      </c>
      <c r="G26" s="3">
        <v>5.77</v>
      </c>
      <c r="H26" s="3">
        <v>8.66</v>
      </c>
      <c r="I26" s="3">
        <v>2.02</v>
      </c>
      <c r="J26" s="28">
        <f>RANK(E26,E:E,1)</f>
        <v>12</v>
      </c>
      <c r="K26" s="29">
        <f>RANK(F26,F:F,1)</f>
        <v>65</v>
      </c>
      <c r="L26" s="29">
        <f>RANK(G26,G:G,0)</f>
        <v>20</v>
      </c>
      <c r="M26" s="30">
        <f>SUM(J26:L26)</f>
        <v>97</v>
      </c>
      <c r="N26" s="32" t="str">
        <f>IF(I26&gt;20,"Del","OK")</f>
        <v>OK</v>
      </c>
    </row>
    <row r="27" spans="1:14">
      <c r="A27" s="3" t="s">
        <v>37</v>
      </c>
      <c r="B27" s="3" t="str">
        <f>"002146"</f>
        <v>002146</v>
      </c>
      <c r="C27" s="3" t="s">
        <v>49</v>
      </c>
      <c r="D27" s="3" t="s">
        <v>27</v>
      </c>
      <c r="E27" s="3">
        <v>4.4</v>
      </c>
      <c r="F27" s="3">
        <v>1.03</v>
      </c>
      <c r="G27" s="3">
        <v>5.19</v>
      </c>
      <c r="H27" s="3">
        <v>8.67</v>
      </c>
      <c r="I27" s="3">
        <v>0.92</v>
      </c>
      <c r="J27" s="28">
        <f>RANK(E27,E:E,1)</f>
        <v>2</v>
      </c>
      <c r="K27" s="29">
        <f>RANK(F27,F:F,1)</f>
        <v>63</v>
      </c>
      <c r="L27" s="29">
        <f>RANK(G27,G:G,0)</f>
        <v>36</v>
      </c>
      <c r="M27" s="30">
        <f>SUM(J27:L27)</f>
        <v>101</v>
      </c>
      <c r="N27" s="31" t="str">
        <f>IF(I27&gt;20,"Del","OK")</f>
        <v>OK</v>
      </c>
    </row>
    <row r="28" spans="1:14">
      <c r="A28" s="3" t="s">
        <v>17</v>
      </c>
      <c r="B28" s="3" t="str">
        <f>"600743"</f>
        <v>600743</v>
      </c>
      <c r="C28" s="3" t="s">
        <v>50</v>
      </c>
      <c r="D28" s="3" t="s">
        <v>27</v>
      </c>
      <c r="E28" s="3">
        <v>8.39</v>
      </c>
      <c r="F28" s="3">
        <v>0.66</v>
      </c>
      <c r="G28" s="3">
        <v>5.43</v>
      </c>
      <c r="H28" s="3">
        <v>2.21</v>
      </c>
      <c r="I28" s="3">
        <v>0.46</v>
      </c>
      <c r="J28" s="28">
        <f>RANK(E28,E:E,1)</f>
        <v>65</v>
      </c>
      <c r="K28" s="29">
        <f>RANK(F28,F:F,1)</f>
        <v>13</v>
      </c>
      <c r="L28" s="29">
        <f>RANK(G28,G:G,0)</f>
        <v>27</v>
      </c>
      <c r="M28" s="30">
        <f>SUM(J28:L28)</f>
        <v>105</v>
      </c>
      <c r="N28" s="31" t="str">
        <f>IF(I28&gt;20,"Del","OK")</f>
        <v>OK</v>
      </c>
    </row>
    <row r="29" spans="1:14">
      <c r="A29" s="3" t="s">
        <v>37</v>
      </c>
      <c r="B29" s="3" t="str">
        <f>"000778"</f>
        <v>000778</v>
      </c>
      <c r="C29" s="3" t="s">
        <v>51</v>
      </c>
      <c r="D29" s="3" t="s">
        <v>25</v>
      </c>
      <c r="E29" s="3">
        <v>8.23</v>
      </c>
      <c r="F29" s="3">
        <v>0.68</v>
      </c>
      <c r="G29" s="3">
        <v>5.62</v>
      </c>
      <c r="H29" s="3">
        <v>3.56</v>
      </c>
      <c r="I29" s="3">
        <v>0.3</v>
      </c>
      <c r="J29" s="28">
        <f>RANK(E29,E:E,1)</f>
        <v>62</v>
      </c>
      <c r="K29" s="29">
        <f>RANK(F29,F:F,1)</f>
        <v>20</v>
      </c>
      <c r="L29" s="29">
        <f>RANK(G29,G:G,0)</f>
        <v>25</v>
      </c>
      <c r="M29" s="30">
        <f>SUM(J29:L29)</f>
        <v>107</v>
      </c>
      <c r="N29" s="31" t="str">
        <f>IF(I29&gt;20,"Del","OK")</f>
        <v>OK</v>
      </c>
    </row>
    <row r="30" spans="1:14">
      <c r="A30" s="3" t="s">
        <v>17</v>
      </c>
      <c r="B30" s="3" t="str">
        <f>"601009"</f>
        <v>601009</v>
      </c>
      <c r="C30" s="3" t="s">
        <v>52</v>
      </c>
      <c r="D30" s="3" t="s">
        <v>19</v>
      </c>
      <c r="E30" s="3">
        <v>5.37</v>
      </c>
      <c r="F30" s="3">
        <v>0.89</v>
      </c>
      <c r="G30" s="3">
        <v>5.02</v>
      </c>
      <c r="H30" s="3">
        <v>7.81</v>
      </c>
      <c r="I30" s="3">
        <v>5.56</v>
      </c>
      <c r="J30" s="28">
        <f>RANK(E30,E:E,1)</f>
        <v>15</v>
      </c>
      <c r="K30" s="29">
        <f>RANK(F30,F:F,1)</f>
        <v>52</v>
      </c>
      <c r="L30" s="29">
        <f>RANK(G30,G:G,0)</f>
        <v>41</v>
      </c>
      <c r="M30" s="30">
        <f>SUM(J30:L30)</f>
        <v>108</v>
      </c>
      <c r="N30" s="31" t="str">
        <f>IF(I30&gt;20,"Del","OK")</f>
        <v>OK</v>
      </c>
    </row>
    <row r="31" spans="1:14">
      <c r="A31" s="3" t="s">
        <v>17</v>
      </c>
      <c r="B31" s="3" t="str">
        <f>"601588"</f>
        <v>601588</v>
      </c>
      <c r="C31" s="3" t="s">
        <v>53</v>
      </c>
      <c r="D31" s="3" t="s">
        <v>27</v>
      </c>
      <c r="E31" s="3">
        <v>7.31</v>
      </c>
      <c r="F31" s="3">
        <v>0.66</v>
      </c>
      <c r="G31" s="3">
        <v>4.24</v>
      </c>
      <c r="H31" s="3">
        <v>2.83</v>
      </c>
      <c r="I31" s="3">
        <v>0.71</v>
      </c>
      <c r="J31" s="28">
        <f>RANK(E31,E:E,1)</f>
        <v>43</v>
      </c>
      <c r="K31" s="29">
        <f>RANK(F31,F:F,1)</f>
        <v>13</v>
      </c>
      <c r="L31" s="29">
        <f>RANK(G31,G:G,0)</f>
        <v>53</v>
      </c>
      <c r="M31" s="30">
        <f>SUM(J31:L31)</f>
        <v>109</v>
      </c>
      <c r="N31" s="31" t="str">
        <f>IF(I31&gt;20,"Del","OK")</f>
        <v>OK</v>
      </c>
    </row>
    <row r="32" spans="1:14">
      <c r="A32" s="3" t="s">
        <v>17</v>
      </c>
      <c r="B32" s="3" t="str">
        <f>"600657"</f>
        <v>600657</v>
      </c>
      <c r="C32" s="3" t="s">
        <v>54</v>
      </c>
      <c r="D32" s="3" t="s">
        <v>27</v>
      </c>
      <c r="E32" s="3">
        <v>6.3</v>
      </c>
      <c r="F32" s="3">
        <v>0.5</v>
      </c>
      <c r="G32" s="3">
        <v>3.41</v>
      </c>
      <c r="H32" s="3">
        <v>3.52</v>
      </c>
      <c r="I32" s="3">
        <v>0.39</v>
      </c>
      <c r="J32" s="28">
        <f>RANK(E32,E:E,1)</f>
        <v>36</v>
      </c>
      <c r="K32" s="29">
        <f>RANK(F32,F:F,1)</f>
        <v>1</v>
      </c>
      <c r="L32" s="29">
        <f>RANK(G32,G:G,0)</f>
        <v>74</v>
      </c>
      <c r="M32" s="30">
        <f>SUM(J32:L32)</f>
        <v>111</v>
      </c>
      <c r="N32" s="31" t="str">
        <f>IF(I32&gt;20,"Del","OK")</f>
        <v>OK</v>
      </c>
    </row>
    <row r="33" spans="1:14">
      <c r="A33" s="3" t="s">
        <v>17</v>
      </c>
      <c r="B33" s="3" t="str">
        <f>"601398"</f>
        <v>601398</v>
      </c>
      <c r="C33" s="3" t="s">
        <v>55</v>
      </c>
      <c r="D33" s="3" t="s">
        <v>19</v>
      </c>
      <c r="E33" s="3">
        <v>6.28</v>
      </c>
      <c r="F33" s="3">
        <v>0.8</v>
      </c>
      <c r="G33" s="3">
        <v>4.62</v>
      </c>
      <c r="H33" s="3">
        <v>5.43</v>
      </c>
      <c r="I33" s="3">
        <v>0.12</v>
      </c>
      <c r="J33" s="28">
        <f>RANK(E33,E:E,1)</f>
        <v>35</v>
      </c>
      <c r="K33" s="29">
        <f>RANK(F33,F:F,1)</f>
        <v>32</v>
      </c>
      <c r="L33" s="29">
        <f>RANK(G33,G:G,0)</f>
        <v>44</v>
      </c>
      <c r="M33" s="30">
        <f>SUM(J33:L33)</f>
        <v>111</v>
      </c>
      <c r="N33" s="31" t="str">
        <f>IF(I33&gt;20,"Del","OK")</f>
        <v>OK</v>
      </c>
    </row>
    <row r="34" spans="1:14">
      <c r="A34" s="3" t="s">
        <v>17</v>
      </c>
      <c r="B34" s="3" t="str">
        <f>"600000"</f>
        <v>600000</v>
      </c>
      <c r="C34" s="3" t="s">
        <v>56</v>
      </c>
      <c r="D34" s="3" t="s">
        <v>19</v>
      </c>
      <c r="E34" s="3">
        <v>5.34</v>
      </c>
      <c r="F34" s="3">
        <v>0.67</v>
      </c>
      <c r="G34" s="3">
        <v>3.22</v>
      </c>
      <c r="H34" s="3">
        <v>10.86</v>
      </c>
      <c r="I34" s="3">
        <v>0.25</v>
      </c>
      <c r="J34" s="28">
        <f>RANK(E34,E:E,1)</f>
        <v>14</v>
      </c>
      <c r="K34" s="29">
        <f>RANK(F34,F:F,1)</f>
        <v>18</v>
      </c>
      <c r="L34" s="29">
        <f>RANK(G34,G:G,0)</f>
        <v>82</v>
      </c>
      <c r="M34" s="30">
        <f>SUM(J34:L34)</f>
        <v>114</v>
      </c>
      <c r="N34" s="32" t="str">
        <f>IF(I34&gt;20,"Del","OK")</f>
        <v>OK</v>
      </c>
    </row>
    <row r="35" spans="1:14">
      <c r="A35" s="3" t="s">
        <v>17</v>
      </c>
      <c r="B35" s="3" t="str">
        <f>"601939"</f>
        <v>601939</v>
      </c>
      <c r="C35" s="3" t="s">
        <v>57</v>
      </c>
      <c r="D35" s="3" t="s">
        <v>19</v>
      </c>
      <c r="E35" s="3">
        <v>6.23</v>
      </c>
      <c r="F35" s="3">
        <v>0.81</v>
      </c>
      <c r="G35" s="3">
        <v>4.6</v>
      </c>
      <c r="H35" s="3">
        <v>6.65</v>
      </c>
      <c r="I35" s="3">
        <v>0.95</v>
      </c>
      <c r="J35" s="28">
        <f>RANK(E35,E:E,1)</f>
        <v>33</v>
      </c>
      <c r="K35" s="29">
        <f>RANK(F35,F:F,1)</f>
        <v>36</v>
      </c>
      <c r="L35" s="29">
        <f>RANK(G35,G:G,0)</f>
        <v>46</v>
      </c>
      <c r="M35" s="30">
        <f>SUM(J35:L35)</f>
        <v>115</v>
      </c>
      <c r="N35" s="31" t="str">
        <f>IF(I35&gt;20,"Del","OK")</f>
        <v>OK</v>
      </c>
    </row>
    <row r="36" spans="1:14">
      <c r="A36" s="3" t="s">
        <v>17</v>
      </c>
      <c r="B36" s="3" t="str">
        <f>"600565"</f>
        <v>600565</v>
      </c>
      <c r="C36" s="3" t="s">
        <v>58</v>
      </c>
      <c r="D36" s="3" t="s">
        <v>27</v>
      </c>
      <c r="E36" s="3">
        <v>8.01</v>
      </c>
      <c r="F36" s="3">
        <v>0.9</v>
      </c>
      <c r="G36" s="3">
        <v>9.34</v>
      </c>
      <c r="H36" s="3">
        <v>3</v>
      </c>
      <c r="I36" s="3">
        <v>3.46</v>
      </c>
      <c r="J36" s="28">
        <f>RANK(E36,E:E,1)</f>
        <v>56</v>
      </c>
      <c r="K36" s="29">
        <f>RANK(F36,F:F,1)</f>
        <v>54</v>
      </c>
      <c r="L36" s="29">
        <f>RANK(G36,G:G,0)</f>
        <v>8</v>
      </c>
      <c r="M36" s="30">
        <f>SUM(J36:L36)</f>
        <v>118</v>
      </c>
      <c r="N36" s="31" t="str">
        <f>IF(I36&gt;20,"Del","OK")</f>
        <v>OK</v>
      </c>
    </row>
    <row r="37" spans="1:14">
      <c r="A37" s="3" t="s">
        <v>17</v>
      </c>
      <c r="B37" s="3" t="str">
        <f>"601006"</f>
        <v>601006</v>
      </c>
      <c r="C37" s="3" t="s">
        <v>59</v>
      </c>
      <c r="D37" s="3" t="s">
        <v>60</v>
      </c>
      <c r="E37" s="3">
        <v>7.44</v>
      </c>
      <c r="F37" s="3">
        <v>0.97</v>
      </c>
      <c r="G37" s="3">
        <v>6.58</v>
      </c>
      <c r="H37" s="3">
        <v>7.3</v>
      </c>
      <c r="I37" s="3">
        <v>0.08</v>
      </c>
      <c r="J37" s="28">
        <f>RANK(E37,E:E,1)</f>
        <v>46</v>
      </c>
      <c r="K37" s="29">
        <f>RANK(F37,F:F,1)</f>
        <v>59</v>
      </c>
      <c r="L37" s="29">
        <f>RANK(G37,G:G,0)</f>
        <v>13</v>
      </c>
      <c r="M37" s="30">
        <f>SUM(J37:L37)</f>
        <v>118</v>
      </c>
      <c r="N37" s="31" t="str">
        <f>IF(I37&gt;20,"Del","OK")</f>
        <v>OK</v>
      </c>
    </row>
    <row r="38" spans="1:14">
      <c r="A38" s="3" t="s">
        <v>37</v>
      </c>
      <c r="B38" s="3" t="str">
        <f>"000900"</f>
        <v>000900</v>
      </c>
      <c r="C38" s="3" t="s">
        <v>61</v>
      </c>
      <c r="D38" s="3" t="s">
        <v>62</v>
      </c>
      <c r="E38" s="3">
        <v>6.76</v>
      </c>
      <c r="F38" s="3">
        <v>0.65</v>
      </c>
      <c r="G38" s="3">
        <v>3.63</v>
      </c>
      <c r="H38" s="3">
        <v>4.13</v>
      </c>
      <c r="I38" s="3">
        <v>1.12</v>
      </c>
      <c r="J38" s="28">
        <f>RANK(E38,E:E,1)</f>
        <v>39</v>
      </c>
      <c r="K38" s="29">
        <f>RANK(F38,F:F,1)</f>
        <v>9</v>
      </c>
      <c r="L38" s="29">
        <f>RANK(G38,G:G,0)</f>
        <v>70</v>
      </c>
      <c r="M38" s="30">
        <f>SUM(J38:L38)</f>
        <v>118</v>
      </c>
      <c r="N38" s="31" t="str">
        <f>IF(I38&gt;20,"Del","OK")</f>
        <v>OK</v>
      </c>
    </row>
    <row r="39" spans="1:14">
      <c r="A39" s="3" t="s">
        <v>37</v>
      </c>
      <c r="B39" s="3" t="str">
        <f>"000983"</f>
        <v>000983</v>
      </c>
      <c r="C39" s="3" t="s">
        <v>63</v>
      </c>
      <c r="D39" s="3" t="s">
        <v>23</v>
      </c>
      <c r="E39" s="3">
        <v>8.17</v>
      </c>
      <c r="F39" s="3">
        <v>0.82</v>
      </c>
      <c r="G39" s="3">
        <v>5.75</v>
      </c>
      <c r="H39" s="3">
        <v>5.22</v>
      </c>
      <c r="I39" s="3">
        <v>0.29</v>
      </c>
      <c r="J39" s="28">
        <f>RANK(E39,E:E,1)</f>
        <v>59</v>
      </c>
      <c r="K39" s="29">
        <f>RANK(F39,F:F,1)</f>
        <v>40</v>
      </c>
      <c r="L39" s="29">
        <f>RANK(G39,G:G,0)</f>
        <v>22</v>
      </c>
      <c r="M39" s="30">
        <f>SUM(J39:L39)</f>
        <v>121</v>
      </c>
      <c r="N39" s="31" t="str">
        <f>IF(I39&gt;20,"Del","OK")</f>
        <v>OK</v>
      </c>
    </row>
    <row r="40" spans="1:14">
      <c r="A40" s="3" t="s">
        <v>17</v>
      </c>
      <c r="B40" s="3" t="str">
        <f>"601166"</f>
        <v>601166</v>
      </c>
      <c r="C40" s="3" t="s">
        <v>64</v>
      </c>
      <c r="D40" s="3" t="s">
        <v>19</v>
      </c>
      <c r="E40" s="3">
        <v>5.83</v>
      </c>
      <c r="F40" s="3">
        <v>0.78</v>
      </c>
      <c r="G40" s="3">
        <v>3.89</v>
      </c>
      <c r="H40" s="3">
        <v>17.75</v>
      </c>
      <c r="I40" s="3">
        <v>4.24</v>
      </c>
      <c r="J40" s="28">
        <f>RANK(E40,E:E,1)</f>
        <v>27</v>
      </c>
      <c r="K40" s="29">
        <f>RANK(F40,F:F,1)</f>
        <v>31</v>
      </c>
      <c r="L40" s="29">
        <f>RANK(G40,G:G,0)</f>
        <v>64</v>
      </c>
      <c r="M40" s="30">
        <f>SUM(J40:L40)</f>
        <v>122</v>
      </c>
      <c r="N40" s="31" t="str">
        <f>IF(I40&gt;20,"Del","OK")</f>
        <v>OK</v>
      </c>
    </row>
    <row r="41" spans="1:14">
      <c r="A41" s="3" t="s">
        <v>37</v>
      </c>
      <c r="B41" s="3" t="str">
        <f>"000069"</f>
        <v>000069</v>
      </c>
      <c r="C41" s="3" t="s">
        <v>65</v>
      </c>
      <c r="D41" s="3" t="s">
        <v>66</v>
      </c>
      <c r="E41" s="3">
        <v>5.69</v>
      </c>
      <c r="F41" s="3">
        <v>0.88</v>
      </c>
      <c r="G41" s="3">
        <v>4.49</v>
      </c>
      <c r="H41" s="3">
        <v>6.68</v>
      </c>
      <c r="I41" s="3">
        <v>0.67</v>
      </c>
      <c r="J41" s="28">
        <f>RANK(E41,E:E,1)</f>
        <v>23</v>
      </c>
      <c r="K41" s="29">
        <f>RANK(F41,F:F,1)</f>
        <v>50</v>
      </c>
      <c r="L41" s="29">
        <f>RANK(G41,G:G,0)</f>
        <v>49</v>
      </c>
      <c r="M41" s="30">
        <f>SUM(J41:L41)</f>
        <v>122</v>
      </c>
      <c r="N41" s="31" t="str">
        <f>IF(I41&gt;20,"Del","OK")</f>
        <v>OK</v>
      </c>
    </row>
    <row r="42" spans="1:14">
      <c r="A42" s="22" t="s">
        <v>17</v>
      </c>
      <c r="B42" s="22" t="str">
        <f>"601699"</f>
        <v>601699</v>
      </c>
      <c r="C42" s="22" t="s">
        <v>67</v>
      </c>
      <c r="D42" s="22" t="s">
        <v>23</v>
      </c>
      <c r="E42" s="22">
        <v>7.51</v>
      </c>
      <c r="F42" s="22">
        <v>0.73</v>
      </c>
      <c r="G42" s="22">
        <v>4.22</v>
      </c>
      <c r="H42" s="22">
        <v>6.35</v>
      </c>
      <c r="I42" s="22">
        <v>0.29</v>
      </c>
      <c r="J42" s="28">
        <f>RANK(E42,E:E,1)</f>
        <v>47</v>
      </c>
      <c r="K42" s="29">
        <f>RANK(F42,F:F,1)</f>
        <v>26</v>
      </c>
      <c r="L42" s="29">
        <f>RANK(G42,G:G,0)</f>
        <v>55</v>
      </c>
      <c r="M42" s="30">
        <f>SUM(J42:L42)</f>
        <v>128</v>
      </c>
      <c r="N42" s="31" t="str">
        <f>IF(I42&gt;20,"Del","OK")</f>
        <v>OK</v>
      </c>
    </row>
    <row r="43" spans="1:14">
      <c r="A43" s="3" t="s">
        <v>17</v>
      </c>
      <c r="B43" s="3" t="str">
        <f>"601088"</f>
        <v>601088</v>
      </c>
      <c r="C43" s="3" t="s">
        <v>68</v>
      </c>
      <c r="D43" s="3" t="s">
        <v>23</v>
      </c>
      <c r="E43" s="3">
        <v>7.28</v>
      </c>
      <c r="F43" s="3">
        <v>0.96</v>
      </c>
      <c r="G43" s="3">
        <v>5.26</v>
      </c>
      <c r="H43" s="3">
        <v>16.72</v>
      </c>
      <c r="I43" s="3">
        <v>4.15</v>
      </c>
      <c r="J43" s="28">
        <f>RANK(E43,E:E,1)</f>
        <v>42</v>
      </c>
      <c r="K43" s="29">
        <f>RANK(F43,F:F,1)</f>
        <v>57</v>
      </c>
      <c r="L43" s="29">
        <f>RANK(G43,G:G,0)</f>
        <v>29</v>
      </c>
      <c r="M43" s="30">
        <f>SUM(J43:L43)</f>
        <v>128</v>
      </c>
      <c r="N43" s="31" t="str">
        <f>IF(I43&gt;20,"Del","OK")</f>
        <v>OK</v>
      </c>
    </row>
    <row r="44" spans="1:14">
      <c r="A44" s="3" t="s">
        <v>17</v>
      </c>
      <c r="B44" s="3" t="str">
        <f>"601838"</f>
        <v>601838</v>
      </c>
      <c r="C44" s="3" t="s">
        <v>69</v>
      </c>
      <c r="D44" s="3" t="s">
        <v>19</v>
      </c>
      <c r="E44" s="3">
        <v>5.69</v>
      </c>
      <c r="F44" s="3">
        <v>0.88</v>
      </c>
      <c r="G44" s="3">
        <v>4.22</v>
      </c>
      <c r="H44" s="3">
        <v>8.29</v>
      </c>
      <c r="I44" s="3">
        <v>1.63</v>
      </c>
      <c r="J44" s="28">
        <f>RANK(E44,E:E,1)</f>
        <v>23</v>
      </c>
      <c r="K44" s="29">
        <f>RANK(F44,F:F,1)</f>
        <v>50</v>
      </c>
      <c r="L44" s="29">
        <f>RANK(G44,G:G,0)</f>
        <v>55</v>
      </c>
      <c r="M44" s="30">
        <f>SUM(J44:L44)</f>
        <v>128</v>
      </c>
      <c r="N44" s="31" t="str">
        <f>IF(I44&gt;20,"Del","OK")</f>
        <v>OK</v>
      </c>
    </row>
    <row r="45" spans="1:14">
      <c r="A45" s="3" t="s">
        <v>17</v>
      </c>
      <c r="B45" s="3" t="str">
        <f>"601997"</f>
        <v>601997</v>
      </c>
      <c r="C45" s="3" t="s">
        <v>70</v>
      </c>
      <c r="D45" s="3" t="s">
        <v>19</v>
      </c>
      <c r="E45" s="3">
        <v>4.9</v>
      </c>
      <c r="F45" s="3">
        <v>0.85</v>
      </c>
      <c r="G45" s="3">
        <v>3.32</v>
      </c>
      <c r="H45" s="3">
        <v>8.61</v>
      </c>
      <c r="I45" s="3">
        <v>0.94</v>
      </c>
      <c r="J45" s="28">
        <f>RANK(E45,E:E,1)</f>
        <v>6</v>
      </c>
      <c r="K45" s="29">
        <f>RANK(F45,F:F,1)</f>
        <v>44</v>
      </c>
      <c r="L45" s="29">
        <f>RANK(G45,G:G,0)</f>
        <v>78</v>
      </c>
      <c r="M45" s="30">
        <f>SUM(J45:L45)</f>
        <v>128</v>
      </c>
      <c r="N45" s="32" t="str">
        <f>IF(I45&gt;20,"Del","OK")</f>
        <v>OK</v>
      </c>
    </row>
    <row r="46" spans="1:14">
      <c r="A46" s="3" t="s">
        <v>37</v>
      </c>
      <c r="B46" s="3" t="str">
        <f>"002128"</f>
        <v>002128</v>
      </c>
      <c r="C46" s="3" t="s">
        <v>71</v>
      </c>
      <c r="D46" s="3" t="s">
        <v>23</v>
      </c>
      <c r="E46" s="3">
        <v>6.32</v>
      </c>
      <c r="F46" s="3">
        <v>0.99</v>
      </c>
      <c r="G46" s="3">
        <v>5.22</v>
      </c>
      <c r="H46" s="3">
        <v>7.67</v>
      </c>
      <c r="I46" s="3">
        <v>0.83</v>
      </c>
      <c r="J46" s="28">
        <f>RANK(E46,E:E,1)</f>
        <v>37</v>
      </c>
      <c r="K46" s="29">
        <f>RANK(F46,F:F,1)</f>
        <v>60</v>
      </c>
      <c r="L46" s="29">
        <f>RANK(G46,G:G,0)</f>
        <v>33</v>
      </c>
      <c r="M46" s="30">
        <f>SUM(J46:L46)</f>
        <v>130</v>
      </c>
      <c r="N46" s="31" t="str">
        <f>IF(I46&gt;20,"Del","OK")</f>
        <v>OK</v>
      </c>
    </row>
    <row r="47" spans="1:14">
      <c r="A47" s="3" t="s">
        <v>17</v>
      </c>
      <c r="B47" s="3" t="str">
        <f>"601229"</f>
        <v>601229</v>
      </c>
      <c r="C47" s="3" t="s">
        <v>72</v>
      </c>
      <c r="D47" s="3" t="s">
        <v>19</v>
      </c>
      <c r="E47" s="3">
        <v>6.21</v>
      </c>
      <c r="F47" s="3">
        <v>0.81</v>
      </c>
      <c r="G47" s="3">
        <v>3.97</v>
      </c>
      <c r="H47" s="3">
        <v>8.73</v>
      </c>
      <c r="I47" s="3">
        <v>1.14</v>
      </c>
      <c r="J47" s="28">
        <f>RANK(E47,E:E,1)</f>
        <v>32</v>
      </c>
      <c r="K47" s="29">
        <f>RANK(F47,F:F,1)</f>
        <v>36</v>
      </c>
      <c r="L47" s="29">
        <f>RANK(G47,G:G,0)</f>
        <v>62</v>
      </c>
      <c r="M47" s="30">
        <f>SUM(J47:L47)</f>
        <v>130</v>
      </c>
      <c r="N47" s="31" t="str">
        <f>IF(I47&gt;20,"Del","OK")</f>
        <v>OK</v>
      </c>
    </row>
    <row r="48" spans="1:14">
      <c r="A48" s="3" t="s">
        <v>17</v>
      </c>
      <c r="B48" s="3" t="str">
        <f>"600350"</f>
        <v>600350</v>
      </c>
      <c r="C48" s="3" t="s">
        <v>73</v>
      </c>
      <c r="D48" s="3" t="s">
        <v>62</v>
      </c>
      <c r="E48" s="3">
        <v>8.6</v>
      </c>
      <c r="F48" s="3">
        <v>0.73</v>
      </c>
      <c r="G48" s="3">
        <v>5.16</v>
      </c>
      <c r="H48" s="3">
        <v>4.28</v>
      </c>
      <c r="I48" s="3">
        <v>3.06</v>
      </c>
      <c r="J48" s="28">
        <f>RANK(E48,E:E,1)</f>
        <v>68</v>
      </c>
      <c r="K48" s="29">
        <f>RANK(F48,F:F,1)</f>
        <v>26</v>
      </c>
      <c r="L48" s="29">
        <f>RANK(G48,G:G,0)</f>
        <v>39</v>
      </c>
      <c r="M48" s="30">
        <f>SUM(J48:L48)</f>
        <v>133</v>
      </c>
      <c r="N48" s="31" t="str">
        <f>IF(I48&gt;20,"Del","OK")</f>
        <v>OK</v>
      </c>
    </row>
    <row r="49" spans="1:14">
      <c r="A49" s="3" t="s">
        <v>37</v>
      </c>
      <c r="B49" s="3" t="str">
        <f>"000059"</f>
        <v>000059</v>
      </c>
      <c r="C49" s="3" t="s">
        <v>74</v>
      </c>
      <c r="D49" s="3" t="s">
        <v>75</v>
      </c>
      <c r="E49" s="3">
        <v>9.84</v>
      </c>
      <c r="F49" s="3">
        <v>0.63</v>
      </c>
      <c r="G49" s="3">
        <v>4.61</v>
      </c>
      <c r="H49" s="3">
        <v>5.42</v>
      </c>
      <c r="I49" s="3">
        <v>0.26</v>
      </c>
      <c r="J49" s="28">
        <f>RANK(E49,E:E,1)</f>
        <v>84</v>
      </c>
      <c r="K49" s="29">
        <f>RANK(F49,F:F,1)</f>
        <v>7</v>
      </c>
      <c r="L49" s="29">
        <f>RANK(G49,G:G,0)</f>
        <v>45</v>
      </c>
      <c r="M49" s="30">
        <f>SUM(J49:L49)</f>
        <v>136</v>
      </c>
      <c r="N49" s="31" t="str">
        <f>IF(I49&gt;20,"Del","OK")</f>
        <v>OK</v>
      </c>
    </row>
    <row r="50" spans="1:14">
      <c r="A50" s="3" t="s">
        <v>17</v>
      </c>
      <c r="B50" s="3" t="str">
        <f>"600606"</f>
        <v>600606</v>
      </c>
      <c r="C50" s="3" t="s">
        <v>76</v>
      </c>
      <c r="D50" s="3" t="s">
        <v>27</v>
      </c>
      <c r="E50" s="3">
        <v>6.04</v>
      </c>
      <c r="F50" s="3">
        <v>1.01</v>
      </c>
      <c r="G50" s="3">
        <v>4.93</v>
      </c>
      <c r="H50" s="3">
        <v>6.08</v>
      </c>
      <c r="I50" s="3">
        <v>0.43</v>
      </c>
      <c r="J50" s="28">
        <f>RANK(E50,E:E,1)</f>
        <v>31</v>
      </c>
      <c r="K50" s="29">
        <f>RANK(F50,F:F,1)</f>
        <v>62</v>
      </c>
      <c r="L50" s="29">
        <f>RANK(G50,G:G,0)</f>
        <v>43</v>
      </c>
      <c r="M50" s="30">
        <f>SUM(J50:L50)</f>
        <v>136</v>
      </c>
      <c r="N50" s="31" t="str">
        <f>IF(I50&gt;20,"Del","OK")</f>
        <v>OK</v>
      </c>
    </row>
    <row r="51" spans="1:14">
      <c r="A51" s="3" t="s">
        <v>37</v>
      </c>
      <c r="B51" s="3" t="str">
        <f>"000718"</f>
        <v>000718</v>
      </c>
      <c r="C51" s="3" t="s">
        <v>77</v>
      </c>
      <c r="D51" s="3" t="s">
        <v>27</v>
      </c>
      <c r="E51" s="3">
        <v>7.93</v>
      </c>
      <c r="F51" s="3">
        <v>1.25</v>
      </c>
      <c r="G51" s="3">
        <v>9.43</v>
      </c>
      <c r="H51" s="3">
        <v>3.18</v>
      </c>
      <c r="I51" s="3">
        <v>5.31</v>
      </c>
      <c r="J51" s="28">
        <f>RANK(E51,E:E,1)</f>
        <v>54</v>
      </c>
      <c r="K51" s="29">
        <f>RANK(F51,F:F,1)</f>
        <v>78</v>
      </c>
      <c r="L51" s="29">
        <f>RANK(G51,G:G,0)</f>
        <v>7</v>
      </c>
      <c r="M51" s="30">
        <f>SUM(J51:L51)</f>
        <v>139</v>
      </c>
      <c r="N51" s="31" t="str">
        <f>IF(I51&gt;20,"Del","OK")</f>
        <v>OK</v>
      </c>
    </row>
    <row r="52" spans="1:14">
      <c r="A52" s="3" t="s">
        <v>17</v>
      </c>
      <c r="B52" s="3" t="str">
        <f>"601577"</f>
        <v>601577</v>
      </c>
      <c r="C52" s="3" t="s">
        <v>78</v>
      </c>
      <c r="D52" s="3" t="s">
        <v>19</v>
      </c>
      <c r="E52" s="3">
        <v>5.74</v>
      </c>
      <c r="F52" s="3">
        <v>0.83</v>
      </c>
      <c r="G52" s="3">
        <v>3.41</v>
      </c>
      <c r="H52" s="3">
        <v>8.21</v>
      </c>
      <c r="I52" s="3">
        <v>1.81</v>
      </c>
      <c r="J52" s="28">
        <f>RANK(E52,E:E,1)</f>
        <v>25</v>
      </c>
      <c r="K52" s="29">
        <f>RANK(F52,F:F,1)</f>
        <v>41</v>
      </c>
      <c r="L52" s="29">
        <f>RANK(G52,G:G,0)</f>
        <v>74</v>
      </c>
      <c r="M52" s="30">
        <f>SUM(J52:L52)</f>
        <v>140</v>
      </c>
      <c r="N52" s="32" t="str">
        <f>IF(I52&gt;20,"Del","OK")</f>
        <v>OK</v>
      </c>
    </row>
    <row r="53" spans="1:14">
      <c r="A53" s="3" t="s">
        <v>37</v>
      </c>
      <c r="B53" s="3" t="str">
        <f>"000036"</f>
        <v>000036</v>
      </c>
      <c r="C53" s="3" t="s">
        <v>79</v>
      </c>
      <c r="D53" s="3" t="s">
        <v>27</v>
      </c>
      <c r="E53" s="3">
        <v>8.7</v>
      </c>
      <c r="F53" s="3">
        <v>1.17</v>
      </c>
      <c r="G53" s="3">
        <v>12.34</v>
      </c>
      <c r="H53" s="3">
        <v>3.74</v>
      </c>
      <c r="I53" s="3">
        <v>0.59</v>
      </c>
      <c r="J53" s="28">
        <f>RANK(E53,E:E,1)</f>
        <v>70</v>
      </c>
      <c r="K53" s="29">
        <f>RANK(F53,F:F,1)</f>
        <v>70</v>
      </c>
      <c r="L53" s="29">
        <f>RANK(G53,G:G,0)</f>
        <v>3</v>
      </c>
      <c r="M53" s="30">
        <f>SUM(J53:L53)</f>
        <v>143</v>
      </c>
      <c r="N53" s="31" t="str">
        <f>IF(I53&gt;20,"Del","OK")</f>
        <v>OK</v>
      </c>
    </row>
    <row r="54" spans="1:14">
      <c r="A54" s="3" t="s">
        <v>17</v>
      </c>
      <c r="B54" s="3" t="str">
        <f>"600502"</f>
        <v>600502</v>
      </c>
      <c r="C54" s="3" t="s">
        <v>80</v>
      </c>
      <c r="D54" s="3" t="s">
        <v>81</v>
      </c>
      <c r="E54" s="3">
        <v>7.03</v>
      </c>
      <c r="F54" s="3">
        <v>0.86</v>
      </c>
      <c r="G54" s="3">
        <v>4.2</v>
      </c>
      <c r="H54" s="3">
        <v>3.57</v>
      </c>
      <c r="I54" s="3">
        <v>0.22</v>
      </c>
      <c r="J54" s="28">
        <f>RANK(E54,E:E,1)</f>
        <v>40</v>
      </c>
      <c r="K54" s="29">
        <f>RANK(F54,F:F,1)</f>
        <v>47</v>
      </c>
      <c r="L54" s="29">
        <f>RANK(G54,G:G,0)</f>
        <v>57</v>
      </c>
      <c r="M54" s="30">
        <f>SUM(J54:L54)</f>
        <v>144</v>
      </c>
      <c r="N54" s="31" t="str">
        <f>IF(I54&gt;20,"Del","OK")</f>
        <v>OK</v>
      </c>
    </row>
    <row r="55" spans="1:14">
      <c r="A55" s="3" t="s">
        <v>37</v>
      </c>
      <c r="B55" s="3" t="str">
        <f>"002394"</f>
        <v>002394</v>
      </c>
      <c r="C55" s="3" t="s">
        <v>82</v>
      </c>
      <c r="D55" s="3" t="s">
        <v>83</v>
      </c>
      <c r="E55" s="3">
        <v>9.25</v>
      </c>
      <c r="F55" s="3">
        <v>0.91</v>
      </c>
      <c r="G55" s="3">
        <v>6.83</v>
      </c>
      <c r="H55" s="3">
        <v>8.79</v>
      </c>
      <c r="I55" s="3">
        <v>0.17</v>
      </c>
      <c r="J55" s="28">
        <f>RANK(E55,E:E,1)</f>
        <v>79</v>
      </c>
      <c r="K55" s="29">
        <f>RANK(F55,F:F,1)</f>
        <v>55</v>
      </c>
      <c r="L55" s="29">
        <f>RANK(G55,G:G,0)</f>
        <v>11</v>
      </c>
      <c r="M55" s="30">
        <f>SUM(J55:L55)</f>
        <v>145</v>
      </c>
      <c r="N55" s="31" t="str">
        <f>IF(I55&gt;20,"Del","OK")</f>
        <v>OK</v>
      </c>
    </row>
    <row r="56" spans="1:14">
      <c r="A56" s="3" t="s">
        <v>37</v>
      </c>
      <c r="B56" s="3" t="str">
        <f>"002936"</f>
        <v>002936</v>
      </c>
      <c r="C56" s="3" t="s">
        <v>84</v>
      </c>
      <c r="D56" s="3" t="s">
        <v>19</v>
      </c>
      <c r="E56" s="3">
        <v>7.66</v>
      </c>
      <c r="F56" s="3">
        <v>0.77</v>
      </c>
      <c r="G56" s="3">
        <v>3.64</v>
      </c>
      <c r="H56" s="3">
        <v>4.12</v>
      </c>
      <c r="I56" s="3">
        <v>3.57</v>
      </c>
      <c r="J56" s="28">
        <f>RANK(E56,E:E,1)</f>
        <v>50</v>
      </c>
      <c r="K56" s="29">
        <f>RANK(F56,F:F,1)</f>
        <v>30</v>
      </c>
      <c r="L56" s="29">
        <f>RANK(G56,G:G,0)</f>
        <v>69</v>
      </c>
      <c r="M56" s="30">
        <f>SUM(J56:L56)</f>
        <v>149</v>
      </c>
      <c r="N56" s="31" t="str">
        <f>IF(I56&gt;20,"Del","OK")</f>
        <v>OK</v>
      </c>
    </row>
    <row r="57" spans="1:14">
      <c r="A57" s="3" t="s">
        <v>17</v>
      </c>
      <c r="B57" s="3" t="str">
        <f>"600033"</f>
        <v>600033</v>
      </c>
      <c r="C57" s="3" t="s">
        <v>85</v>
      </c>
      <c r="D57" s="3" t="s">
        <v>62</v>
      </c>
      <c r="E57" s="3">
        <v>9.92</v>
      </c>
      <c r="F57" s="3">
        <v>0.81</v>
      </c>
      <c r="G57" s="3">
        <v>5.28</v>
      </c>
      <c r="H57" s="3">
        <v>2.84</v>
      </c>
      <c r="I57" s="3">
        <v>10.83</v>
      </c>
      <c r="J57" s="28">
        <f>RANK(E57,E:E,1)</f>
        <v>86</v>
      </c>
      <c r="K57" s="29">
        <f>RANK(F57,F:F,1)</f>
        <v>36</v>
      </c>
      <c r="L57" s="29">
        <f>RANK(G57,G:G,0)</f>
        <v>28</v>
      </c>
      <c r="M57" s="30">
        <f>SUM(J57:L57)</f>
        <v>150</v>
      </c>
      <c r="N57" s="31" t="str">
        <f>IF(I57&gt;20,"Del","OK")</f>
        <v>OK</v>
      </c>
    </row>
    <row r="58" spans="1:14">
      <c r="A58" s="3" t="s">
        <v>17</v>
      </c>
      <c r="B58" s="3" t="str">
        <f>"600325"</f>
        <v>600325</v>
      </c>
      <c r="C58" s="3" t="s">
        <v>86</v>
      </c>
      <c r="D58" s="3" t="s">
        <v>27</v>
      </c>
      <c r="E58" s="3">
        <v>6.24</v>
      </c>
      <c r="F58" s="3">
        <v>1.22</v>
      </c>
      <c r="G58" s="3">
        <v>4.98</v>
      </c>
      <c r="H58" s="3">
        <v>7.03</v>
      </c>
      <c r="I58" s="3">
        <v>42.29</v>
      </c>
      <c r="J58" s="28">
        <f>RANK(E58,E:E,1)</f>
        <v>34</v>
      </c>
      <c r="K58" s="29">
        <f>RANK(F58,F:F,1)</f>
        <v>74</v>
      </c>
      <c r="L58" s="29">
        <f>RANK(G58,G:G,0)</f>
        <v>42</v>
      </c>
      <c r="M58" s="30">
        <f>SUM(J58:L58)</f>
        <v>150</v>
      </c>
      <c r="N58" s="31" t="str">
        <f>IF(I58&gt;20,"Del","OK")</f>
        <v>Del</v>
      </c>
    </row>
    <row r="59" spans="1:14">
      <c r="A59" s="3" t="s">
        <v>37</v>
      </c>
      <c r="B59" s="3" t="str">
        <f>"000620"</f>
        <v>000620</v>
      </c>
      <c r="C59" s="3" t="s">
        <v>87</v>
      </c>
      <c r="D59" s="3" t="s">
        <v>27</v>
      </c>
      <c r="E59" s="3">
        <v>9.32</v>
      </c>
      <c r="F59" s="3">
        <v>0.95</v>
      </c>
      <c r="G59" s="3">
        <v>5.87</v>
      </c>
      <c r="H59" s="3">
        <v>3.41</v>
      </c>
      <c r="I59" s="3">
        <v>0.39</v>
      </c>
      <c r="J59" s="28">
        <f>RANK(E59,E:E,1)</f>
        <v>80</v>
      </c>
      <c r="K59" s="29">
        <f>RANK(F59,F:F,1)</f>
        <v>56</v>
      </c>
      <c r="L59" s="29">
        <f>RANK(G59,G:G,0)</f>
        <v>17</v>
      </c>
      <c r="M59" s="30">
        <f>SUM(J59:L59)</f>
        <v>153</v>
      </c>
      <c r="N59" s="31" t="str">
        <f>IF(I59&gt;20,"Del","OK")</f>
        <v>OK</v>
      </c>
    </row>
    <row r="60" spans="1:14">
      <c r="A60" s="3" t="s">
        <v>17</v>
      </c>
      <c r="B60" s="3" t="str">
        <f>"600012"</f>
        <v>600012</v>
      </c>
      <c r="C60" s="3" t="s">
        <v>88</v>
      </c>
      <c r="D60" s="3" t="s">
        <v>62</v>
      </c>
      <c r="E60" s="3">
        <v>8.18</v>
      </c>
      <c r="F60" s="3">
        <v>0.87</v>
      </c>
      <c r="G60" s="3">
        <v>4.55</v>
      </c>
      <c r="H60" s="3">
        <v>5.5</v>
      </c>
      <c r="I60" s="3">
        <v>0.5</v>
      </c>
      <c r="J60" s="28">
        <f>RANK(E60,E:E,1)</f>
        <v>60</v>
      </c>
      <c r="K60" s="29">
        <f>RANK(F60,F:F,1)</f>
        <v>48</v>
      </c>
      <c r="L60" s="29">
        <f>RANK(G60,G:G,0)</f>
        <v>47</v>
      </c>
      <c r="M60" s="30">
        <f>SUM(J60:L60)</f>
        <v>155</v>
      </c>
      <c r="N60" s="31" t="str">
        <f>IF(I60&gt;20,"Del","OK")</f>
        <v>OK</v>
      </c>
    </row>
    <row r="61" spans="1:14">
      <c r="A61" s="3" t="s">
        <v>17</v>
      </c>
      <c r="B61" s="3" t="str">
        <f>"600665"</f>
        <v>600665</v>
      </c>
      <c r="C61" s="3" t="s">
        <v>89</v>
      </c>
      <c r="D61" s="3" t="s">
        <v>27</v>
      </c>
      <c r="E61" s="3">
        <v>9.03</v>
      </c>
      <c r="F61" s="3">
        <v>0.8</v>
      </c>
      <c r="G61" s="3">
        <v>4.48</v>
      </c>
      <c r="H61" s="3">
        <v>3.26</v>
      </c>
      <c r="I61" s="3">
        <v>0.25</v>
      </c>
      <c r="J61" s="28">
        <f>RANK(E61,E:E,1)</f>
        <v>75</v>
      </c>
      <c r="K61" s="29">
        <f>RANK(F61,F:F,1)</f>
        <v>32</v>
      </c>
      <c r="L61" s="29">
        <f>RANK(G61,G:G,0)</f>
        <v>50</v>
      </c>
      <c r="M61" s="30">
        <f>SUM(J61:L61)</f>
        <v>157</v>
      </c>
      <c r="N61" s="31" t="str">
        <f>IF(I61&gt;20,"Del","OK")</f>
        <v>OK</v>
      </c>
    </row>
    <row r="62" spans="1:14">
      <c r="A62" s="3" t="s">
        <v>17</v>
      </c>
      <c r="B62" s="3" t="str">
        <f>"600510"</f>
        <v>600510</v>
      </c>
      <c r="C62" s="3" t="s">
        <v>90</v>
      </c>
      <c r="D62" s="3" t="s">
        <v>27</v>
      </c>
      <c r="E62" s="3">
        <v>6</v>
      </c>
      <c r="F62" s="3">
        <v>0.83</v>
      </c>
      <c r="G62" s="3">
        <v>3</v>
      </c>
      <c r="H62" s="3">
        <v>6.5</v>
      </c>
      <c r="I62" s="3">
        <v>6.32</v>
      </c>
      <c r="J62" s="28">
        <f>RANK(E62,E:E,1)</f>
        <v>30</v>
      </c>
      <c r="K62" s="29">
        <f>RANK(F62,F:F,1)</f>
        <v>41</v>
      </c>
      <c r="L62" s="29">
        <f>RANK(G62,G:G,0)</f>
        <v>86</v>
      </c>
      <c r="M62" s="30">
        <f>SUM(J62:L62)</f>
        <v>157</v>
      </c>
      <c r="N62" s="31" t="str">
        <f>IF(I62&gt;20,"Del","OK")</f>
        <v>OK</v>
      </c>
    </row>
    <row r="63" spans="1:14">
      <c r="A63" s="3" t="s">
        <v>17</v>
      </c>
      <c r="B63" s="3" t="str">
        <f>"600569"</f>
        <v>600569</v>
      </c>
      <c r="C63" s="3" t="s">
        <v>91</v>
      </c>
      <c r="D63" s="3" t="s">
        <v>25</v>
      </c>
      <c r="E63" s="3">
        <v>9.05</v>
      </c>
      <c r="F63" s="3">
        <v>0.66</v>
      </c>
      <c r="G63" s="3">
        <v>3.62</v>
      </c>
      <c r="H63" s="3">
        <v>2.3</v>
      </c>
      <c r="I63" s="3">
        <v>24.62</v>
      </c>
      <c r="J63" s="28">
        <f>RANK(E63,E:E,1)</f>
        <v>76</v>
      </c>
      <c r="K63" s="29">
        <f>RANK(F63,F:F,1)</f>
        <v>13</v>
      </c>
      <c r="L63" s="29">
        <f>RANK(G63,G:G,0)</f>
        <v>71</v>
      </c>
      <c r="M63" s="30">
        <f>SUM(J63:L63)</f>
        <v>160</v>
      </c>
      <c r="N63" s="31" t="str">
        <f>IF(I63&gt;20,"Del","OK")</f>
        <v>Del</v>
      </c>
    </row>
    <row r="64" spans="1:14">
      <c r="A64" s="3" t="s">
        <v>17</v>
      </c>
      <c r="B64" s="3" t="str">
        <f>"600104"</f>
        <v>600104</v>
      </c>
      <c r="C64" s="3" t="s">
        <v>92</v>
      </c>
      <c r="D64" s="3" t="s">
        <v>93</v>
      </c>
      <c r="E64" s="3">
        <v>9.69</v>
      </c>
      <c r="F64" s="3">
        <v>1.03</v>
      </c>
      <c r="G64" s="3">
        <v>5.86</v>
      </c>
      <c r="H64" s="3">
        <v>21.49</v>
      </c>
      <c r="I64" s="3">
        <v>0.34</v>
      </c>
      <c r="J64" s="28">
        <f>RANK(E64,E:E,1)</f>
        <v>83</v>
      </c>
      <c r="K64" s="29">
        <f>RANK(F64,F:F,1)</f>
        <v>63</v>
      </c>
      <c r="L64" s="29">
        <f>RANK(G64,G:G,0)</f>
        <v>18</v>
      </c>
      <c r="M64" s="30">
        <f>SUM(J64:L64)</f>
        <v>164</v>
      </c>
      <c r="N64" s="31" t="str">
        <f>IF(I64&gt;20,"Del","OK")</f>
        <v>OK</v>
      </c>
    </row>
    <row r="65" spans="1:14">
      <c r="A65" s="3" t="s">
        <v>17</v>
      </c>
      <c r="B65" s="3" t="str">
        <f>"600548"</f>
        <v>600548</v>
      </c>
      <c r="C65" s="3" t="s">
        <v>94</v>
      </c>
      <c r="D65" s="3" t="s">
        <v>62</v>
      </c>
      <c r="E65" s="3">
        <v>9.54</v>
      </c>
      <c r="F65" s="3">
        <v>1.22</v>
      </c>
      <c r="G65" s="3">
        <v>7.09</v>
      </c>
      <c r="H65" s="3">
        <v>10.02</v>
      </c>
      <c r="I65" s="3">
        <v>37.66</v>
      </c>
      <c r="J65" s="28">
        <f>RANK(E65,E:E,1)</f>
        <v>81</v>
      </c>
      <c r="K65" s="29">
        <f>RANK(F65,F:F,1)</f>
        <v>74</v>
      </c>
      <c r="L65" s="29">
        <f>RANK(G65,G:G,0)</f>
        <v>10</v>
      </c>
      <c r="M65" s="30">
        <f>SUM(J65:L65)</f>
        <v>165</v>
      </c>
      <c r="N65" s="31" t="str">
        <f>IF(I65&gt;20,"Del","OK")</f>
        <v>Del</v>
      </c>
    </row>
    <row r="66" spans="1:14">
      <c r="A66" s="3" t="s">
        <v>17</v>
      </c>
      <c r="B66" s="3" t="str">
        <f>"600395"</f>
        <v>600395</v>
      </c>
      <c r="C66" s="3" t="s">
        <v>95</v>
      </c>
      <c r="D66" s="3" t="s">
        <v>23</v>
      </c>
      <c r="E66" s="3">
        <v>9.05</v>
      </c>
      <c r="F66" s="3">
        <v>1.32</v>
      </c>
      <c r="G66" s="3">
        <v>7.1</v>
      </c>
      <c r="H66" s="3">
        <v>5.63</v>
      </c>
      <c r="I66" s="3">
        <v>4.93</v>
      </c>
      <c r="J66" s="28">
        <f>RANK(E66,E:E,1)</f>
        <v>76</v>
      </c>
      <c r="K66" s="29">
        <f>RANK(F66,F:F,1)</f>
        <v>81</v>
      </c>
      <c r="L66" s="29">
        <f>RANK(G66,G:G,0)</f>
        <v>9</v>
      </c>
      <c r="M66" s="30">
        <f>SUM(J66:L66)</f>
        <v>166</v>
      </c>
      <c r="N66" s="31" t="str">
        <f>IF(I66&gt;20,"Del","OK")</f>
        <v>OK</v>
      </c>
    </row>
    <row r="67" spans="1:14">
      <c r="A67" s="3" t="s">
        <v>17</v>
      </c>
      <c r="B67" s="3" t="str">
        <f>"600810"</f>
        <v>600810</v>
      </c>
      <c r="C67" s="3" t="s">
        <v>96</v>
      </c>
      <c r="D67" s="3" t="s">
        <v>97</v>
      </c>
      <c r="E67" s="3">
        <v>8.29</v>
      </c>
      <c r="F67" s="3">
        <v>1.14</v>
      </c>
      <c r="G67" s="3">
        <v>5.22</v>
      </c>
      <c r="H67" s="3">
        <v>6.63</v>
      </c>
      <c r="I67" s="3">
        <v>16.6</v>
      </c>
      <c r="J67" s="28">
        <f>RANK(E67,E:E,1)</f>
        <v>64</v>
      </c>
      <c r="K67" s="29">
        <f>RANK(F67,F:F,1)</f>
        <v>69</v>
      </c>
      <c r="L67" s="29">
        <f>RANK(G67,G:G,0)</f>
        <v>33</v>
      </c>
      <c r="M67" s="30">
        <f>SUM(J67:L67)</f>
        <v>166</v>
      </c>
      <c r="N67" s="31" t="str">
        <f>IF(I67&gt;20,"Del","OK")</f>
        <v>OK</v>
      </c>
    </row>
    <row r="68" spans="1:14">
      <c r="A68" s="3" t="s">
        <v>17</v>
      </c>
      <c r="B68" s="3" t="str">
        <f>"600970"</f>
        <v>600970</v>
      </c>
      <c r="C68" s="3" t="s">
        <v>98</v>
      </c>
      <c r="D68" s="3" t="s">
        <v>99</v>
      </c>
      <c r="E68" s="3">
        <v>7.37</v>
      </c>
      <c r="F68" s="3">
        <v>1.17</v>
      </c>
      <c r="G68" s="3">
        <v>4.46</v>
      </c>
      <c r="H68" s="3">
        <v>5.94</v>
      </c>
      <c r="I68" s="3">
        <v>0.21</v>
      </c>
      <c r="J68" s="28">
        <f>RANK(E68,E:E,1)</f>
        <v>45</v>
      </c>
      <c r="K68" s="29">
        <f>RANK(F68,F:F,1)</f>
        <v>70</v>
      </c>
      <c r="L68" s="29">
        <f>RANK(G68,G:G,0)</f>
        <v>51</v>
      </c>
      <c r="M68" s="30">
        <f>SUM(J68:L68)</f>
        <v>166</v>
      </c>
      <c r="N68" s="31" t="str">
        <f>IF(I68&gt;20,"Del","OK")</f>
        <v>OK</v>
      </c>
    </row>
    <row r="69" spans="1:14">
      <c r="A69" s="3" t="s">
        <v>17</v>
      </c>
      <c r="B69" s="3" t="str">
        <f>"601000"</f>
        <v>601000</v>
      </c>
      <c r="C69" s="3" t="s">
        <v>100</v>
      </c>
      <c r="D69" s="3" t="s">
        <v>62</v>
      </c>
      <c r="E69" s="3">
        <v>7.63</v>
      </c>
      <c r="F69" s="3">
        <v>0.81</v>
      </c>
      <c r="G69" s="3">
        <v>3.08</v>
      </c>
      <c r="H69" s="3">
        <v>2.27</v>
      </c>
      <c r="I69" s="3">
        <v>0.22</v>
      </c>
      <c r="J69" s="28">
        <f>RANK(E69,E:E,1)</f>
        <v>49</v>
      </c>
      <c r="K69" s="29">
        <f>RANK(F69,F:F,1)</f>
        <v>36</v>
      </c>
      <c r="L69" s="29">
        <f>RANK(G69,G:G,0)</f>
        <v>84</v>
      </c>
      <c r="M69" s="30">
        <f>SUM(J69:L69)</f>
        <v>169</v>
      </c>
      <c r="N69" s="31" t="str">
        <f>IF(I69&gt;20,"Del","OK")</f>
        <v>OK</v>
      </c>
    </row>
    <row r="70" spans="1:14">
      <c r="A70" s="3" t="s">
        <v>17</v>
      </c>
      <c r="B70" s="3" t="str">
        <f>"601668"</f>
        <v>601668</v>
      </c>
      <c r="C70" s="3" t="s">
        <v>101</v>
      </c>
      <c r="D70" s="3" t="s">
        <v>81</v>
      </c>
      <c r="E70" s="3">
        <v>5.96</v>
      </c>
      <c r="F70" s="3">
        <v>0.96</v>
      </c>
      <c r="G70" s="3">
        <v>3.05</v>
      </c>
      <c r="H70" s="3">
        <v>5.5</v>
      </c>
      <c r="I70" s="3">
        <v>15</v>
      </c>
      <c r="J70" s="28">
        <f>RANK(E70,E:E,1)</f>
        <v>28</v>
      </c>
      <c r="K70" s="29">
        <f>RANK(F70,F:F,1)</f>
        <v>57</v>
      </c>
      <c r="L70" s="29">
        <f>RANK(G70,G:G,0)</f>
        <v>85</v>
      </c>
      <c r="M70" s="30">
        <f>SUM(J70:L70)</f>
        <v>170</v>
      </c>
      <c r="N70" s="31" t="str">
        <f>IF(I70&gt;20,"Del","OK")</f>
        <v>OK</v>
      </c>
    </row>
    <row r="71" spans="1:14">
      <c r="A71" s="3" t="s">
        <v>17</v>
      </c>
      <c r="B71" s="3" t="str">
        <f>"600177"</f>
        <v>600177</v>
      </c>
      <c r="C71" s="3" t="s">
        <v>102</v>
      </c>
      <c r="D71" s="3" t="s">
        <v>27</v>
      </c>
      <c r="E71" s="3">
        <v>8.27</v>
      </c>
      <c r="F71" s="3">
        <v>1.26</v>
      </c>
      <c r="G71" s="3">
        <v>5.26</v>
      </c>
      <c r="H71" s="3">
        <v>6.79</v>
      </c>
      <c r="I71" s="3">
        <v>26.96</v>
      </c>
      <c r="J71" s="28">
        <f>RANK(E71,E:E,1)</f>
        <v>63</v>
      </c>
      <c r="K71" s="29">
        <f>RANK(F71,F:F,1)</f>
        <v>79</v>
      </c>
      <c r="L71" s="29">
        <f>RANK(G71,G:G,0)</f>
        <v>29</v>
      </c>
      <c r="M71" s="30">
        <f>SUM(J71:L71)</f>
        <v>171</v>
      </c>
      <c r="N71" s="31" t="str">
        <f>IF(I71&gt;20,"Del","OK")</f>
        <v>Del</v>
      </c>
    </row>
    <row r="72" spans="1:14">
      <c r="A72" s="3" t="s">
        <v>17</v>
      </c>
      <c r="B72" s="3" t="str">
        <f>"600908"</f>
        <v>600908</v>
      </c>
      <c r="C72" s="3" t="s">
        <v>103</v>
      </c>
      <c r="D72" s="3" t="s">
        <v>19</v>
      </c>
      <c r="E72" s="3">
        <v>7.72</v>
      </c>
      <c r="F72" s="3">
        <v>0.87</v>
      </c>
      <c r="G72" s="3">
        <v>3.57</v>
      </c>
      <c r="H72" s="3">
        <v>5.04</v>
      </c>
      <c r="I72" s="3">
        <v>0.98</v>
      </c>
      <c r="J72" s="28">
        <f>RANK(E72,E:E,1)</f>
        <v>51</v>
      </c>
      <c r="K72" s="29">
        <f>RANK(F72,F:F,1)</f>
        <v>48</v>
      </c>
      <c r="L72" s="29">
        <f>RANK(G72,G:G,0)</f>
        <v>72</v>
      </c>
      <c r="M72" s="30">
        <f>SUM(J72:L72)</f>
        <v>171</v>
      </c>
      <c r="N72" s="31" t="str">
        <f>IF(I72&gt;20,"Del","OK")</f>
        <v>OK</v>
      </c>
    </row>
    <row r="73" spans="1:14">
      <c r="A73" s="3" t="s">
        <v>17</v>
      </c>
      <c r="B73" s="3" t="str">
        <f>"600820"</f>
        <v>600820</v>
      </c>
      <c r="C73" s="3" t="s">
        <v>104</v>
      </c>
      <c r="D73" s="3" t="s">
        <v>81</v>
      </c>
      <c r="E73" s="3">
        <v>8.51</v>
      </c>
      <c r="F73" s="3">
        <v>0.8</v>
      </c>
      <c r="G73" s="3">
        <v>3.51</v>
      </c>
      <c r="H73" s="3">
        <v>5.42</v>
      </c>
      <c r="I73" s="3">
        <v>0.51</v>
      </c>
      <c r="J73" s="28">
        <f>RANK(E73,E:E,1)</f>
        <v>67</v>
      </c>
      <c r="K73" s="29">
        <f>RANK(F73,F:F,1)</f>
        <v>32</v>
      </c>
      <c r="L73" s="29">
        <f>RANK(G73,G:G,0)</f>
        <v>73</v>
      </c>
      <c r="M73" s="30">
        <f>SUM(J73:L73)</f>
        <v>172</v>
      </c>
      <c r="N73" s="31" t="str">
        <f>IF(I73&gt;20,"Del","OK")</f>
        <v>OK</v>
      </c>
    </row>
    <row r="74" spans="1:14">
      <c r="A74" s="3" t="s">
        <v>17</v>
      </c>
      <c r="B74" s="3" t="str">
        <f>"600740"</f>
        <v>600740</v>
      </c>
      <c r="C74" s="3" t="s">
        <v>105</v>
      </c>
      <c r="D74" s="3" t="s">
        <v>23</v>
      </c>
      <c r="E74" s="3">
        <v>7.74</v>
      </c>
      <c r="F74" s="3">
        <v>0.85</v>
      </c>
      <c r="G74" s="3">
        <v>3.37</v>
      </c>
      <c r="H74" s="3">
        <v>5.94</v>
      </c>
      <c r="I74" s="3">
        <v>0.31</v>
      </c>
      <c r="J74" s="28">
        <f>RANK(E74,E:E,1)</f>
        <v>52</v>
      </c>
      <c r="K74" s="29">
        <f>RANK(F74,F:F,1)</f>
        <v>44</v>
      </c>
      <c r="L74" s="29">
        <f>RANK(G74,G:G,0)</f>
        <v>76</v>
      </c>
      <c r="M74" s="30">
        <f>SUM(J74:L74)</f>
        <v>172</v>
      </c>
      <c r="N74" s="31" t="str">
        <f>IF(I74&gt;20,"Del","OK")</f>
        <v>OK</v>
      </c>
    </row>
    <row r="75" spans="1:14">
      <c r="A75" s="3" t="s">
        <v>37</v>
      </c>
      <c r="B75" s="3" t="str">
        <f>"000006"</f>
        <v>000006</v>
      </c>
      <c r="C75" s="3" t="s">
        <v>106</v>
      </c>
      <c r="D75" s="3" t="s">
        <v>27</v>
      </c>
      <c r="E75" s="3">
        <v>7.75</v>
      </c>
      <c r="F75" s="3">
        <v>1</v>
      </c>
      <c r="G75" s="3">
        <v>4.13</v>
      </c>
      <c r="H75" s="3">
        <v>4.72</v>
      </c>
      <c r="I75" s="3">
        <v>0.39</v>
      </c>
      <c r="J75" s="28">
        <f>RANK(E75,E:E,1)</f>
        <v>53</v>
      </c>
      <c r="K75" s="29">
        <f>RANK(F75,F:F,1)</f>
        <v>61</v>
      </c>
      <c r="L75" s="29">
        <f>RANK(G75,G:G,0)</f>
        <v>60</v>
      </c>
      <c r="M75" s="30">
        <f>SUM(J75:L75)</f>
        <v>174</v>
      </c>
      <c r="N75" s="31" t="str">
        <f>IF(I75&gt;20,"Del","OK")</f>
        <v>OK</v>
      </c>
    </row>
    <row r="76" spans="1:14">
      <c r="A76" s="3" t="s">
        <v>37</v>
      </c>
      <c r="B76" s="3" t="str">
        <f>"000877"</f>
        <v>000877</v>
      </c>
      <c r="C76" s="3" t="s">
        <v>107</v>
      </c>
      <c r="D76" s="3" t="s">
        <v>108</v>
      </c>
      <c r="E76" s="3">
        <v>6.74</v>
      </c>
      <c r="F76" s="3">
        <v>1.19</v>
      </c>
      <c r="G76" s="3">
        <v>3.66</v>
      </c>
      <c r="H76" s="3">
        <v>10.39</v>
      </c>
      <c r="I76" s="3">
        <v>42.89</v>
      </c>
      <c r="J76" s="28">
        <f>RANK(E76,E:E,1)</f>
        <v>38</v>
      </c>
      <c r="K76" s="29">
        <f>RANK(F76,F:F,1)</f>
        <v>72</v>
      </c>
      <c r="L76" s="29">
        <f>RANK(G76,G:G,0)</f>
        <v>67</v>
      </c>
      <c r="M76" s="30">
        <f>SUM(J76:L76)</f>
        <v>177</v>
      </c>
      <c r="N76" s="31" t="str">
        <f>IF(I76&gt;20,"Del","OK")</f>
        <v>Del</v>
      </c>
    </row>
    <row r="77" spans="1:14">
      <c r="A77" s="3" t="s">
        <v>37</v>
      </c>
      <c r="B77" s="3" t="str">
        <f>"000830"</f>
        <v>000830</v>
      </c>
      <c r="C77" s="3" t="s">
        <v>109</v>
      </c>
      <c r="D77" s="3" t="s">
        <v>110</v>
      </c>
      <c r="E77" s="3">
        <v>8.5</v>
      </c>
      <c r="F77" s="3">
        <v>1.35</v>
      </c>
      <c r="G77" s="3">
        <v>5.22</v>
      </c>
      <c r="H77" s="3">
        <v>9.57</v>
      </c>
      <c r="I77" s="3">
        <v>35.46</v>
      </c>
      <c r="J77" s="28">
        <f>RANK(E77,E:E,1)</f>
        <v>66</v>
      </c>
      <c r="K77" s="29">
        <f>RANK(F77,F:F,1)</f>
        <v>83</v>
      </c>
      <c r="L77" s="29">
        <f>RANK(G77,G:G,0)</f>
        <v>33</v>
      </c>
      <c r="M77" s="30">
        <f>SUM(J77:L77)</f>
        <v>182</v>
      </c>
      <c r="N77" s="31" t="str">
        <f>IF(I77&gt;20,"Del","OK")</f>
        <v>Del</v>
      </c>
    </row>
    <row r="78" spans="1:14">
      <c r="A78" s="3" t="s">
        <v>37</v>
      </c>
      <c r="B78" s="3" t="str">
        <f>"000791"</f>
        <v>000791</v>
      </c>
      <c r="C78" s="3" t="s">
        <v>111</v>
      </c>
      <c r="D78" s="3" t="s">
        <v>112</v>
      </c>
      <c r="E78" s="3">
        <v>9.61</v>
      </c>
      <c r="F78" s="3">
        <v>0.69</v>
      </c>
      <c r="G78" s="3">
        <v>3.3</v>
      </c>
      <c r="H78" s="3">
        <v>3.25</v>
      </c>
      <c r="I78" s="3">
        <v>0.21</v>
      </c>
      <c r="J78" s="28">
        <f>RANK(E78,E:E,1)</f>
        <v>82</v>
      </c>
      <c r="K78" s="29">
        <f>RANK(F78,F:F,1)</f>
        <v>22</v>
      </c>
      <c r="L78" s="29">
        <f>RANK(G78,G:G,0)</f>
        <v>79</v>
      </c>
      <c r="M78" s="30">
        <f>SUM(J78:L78)</f>
        <v>183</v>
      </c>
      <c r="N78" s="31" t="str">
        <f>IF(I78&gt;20,"Del","OK")</f>
        <v>OK</v>
      </c>
    </row>
    <row r="79" spans="1:14">
      <c r="A79" s="3" t="s">
        <v>17</v>
      </c>
      <c r="B79" s="3" t="str">
        <f>"600533"</f>
        <v>600533</v>
      </c>
      <c r="C79" s="3" t="s">
        <v>113</v>
      </c>
      <c r="D79" s="3" t="s">
        <v>27</v>
      </c>
      <c r="E79" s="3">
        <v>8.86</v>
      </c>
      <c r="F79" s="3">
        <v>0.8</v>
      </c>
      <c r="G79" s="3">
        <v>3.25</v>
      </c>
      <c r="H79" s="3">
        <v>3.08</v>
      </c>
      <c r="I79" s="3">
        <v>0.52</v>
      </c>
      <c r="J79" s="28">
        <f>RANK(E79,E:E,1)</f>
        <v>74</v>
      </c>
      <c r="K79" s="29">
        <f>RANK(F79,F:F,1)</f>
        <v>32</v>
      </c>
      <c r="L79" s="29">
        <f>RANK(G79,G:G,0)</f>
        <v>81</v>
      </c>
      <c r="M79" s="30">
        <f>SUM(J79:L79)</f>
        <v>187</v>
      </c>
      <c r="N79" s="31" t="str">
        <f>IF(I79&gt;20,"Del","OK")</f>
        <v>OK</v>
      </c>
    </row>
    <row r="80" spans="1:14">
      <c r="A80" s="3" t="s">
        <v>17</v>
      </c>
      <c r="B80" s="3" t="str">
        <f>"601225"</f>
        <v>601225</v>
      </c>
      <c r="C80" s="3" t="s">
        <v>114</v>
      </c>
      <c r="D80" s="3" t="s">
        <v>23</v>
      </c>
      <c r="E80" s="3">
        <v>7.34</v>
      </c>
      <c r="F80" s="3">
        <v>1.45</v>
      </c>
      <c r="G80" s="3">
        <v>4.04</v>
      </c>
      <c r="H80" s="3">
        <v>8.17</v>
      </c>
      <c r="I80" s="3">
        <v>19.51</v>
      </c>
      <c r="J80" s="28">
        <f>RANK(E80,E:E,1)</f>
        <v>44</v>
      </c>
      <c r="K80" s="29">
        <f>RANK(F80,F:F,1)</f>
        <v>85</v>
      </c>
      <c r="L80" s="29">
        <f>RANK(G80,G:G,0)</f>
        <v>61</v>
      </c>
      <c r="M80" s="30">
        <f>SUM(J80:L80)</f>
        <v>190</v>
      </c>
      <c r="N80" s="31" t="str">
        <f>IF(I80&gt;20,"Del","OK")</f>
        <v>OK</v>
      </c>
    </row>
    <row r="81" spans="1:14">
      <c r="A81" s="3" t="s">
        <v>37</v>
      </c>
      <c r="B81" s="3" t="str">
        <f>"000828"</f>
        <v>000828</v>
      </c>
      <c r="C81" s="3" t="s">
        <v>115</v>
      </c>
      <c r="D81" s="3" t="s">
        <v>62</v>
      </c>
      <c r="E81" s="3">
        <v>8.04</v>
      </c>
      <c r="F81" s="3">
        <v>1.1</v>
      </c>
      <c r="G81" s="3">
        <v>3.65</v>
      </c>
      <c r="H81" s="3">
        <v>7.4</v>
      </c>
      <c r="I81" s="3">
        <v>0.3</v>
      </c>
      <c r="J81" s="28">
        <f>RANK(E81,E:E,1)</f>
        <v>58</v>
      </c>
      <c r="K81" s="29">
        <f>RANK(F81,F:F,1)</f>
        <v>67</v>
      </c>
      <c r="L81" s="29">
        <f>RANK(G81,G:G,0)</f>
        <v>68</v>
      </c>
      <c r="M81" s="30">
        <f>SUM(J81:L81)</f>
        <v>193</v>
      </c>
      <c r="N81" s="31" t="str">
        <f>IF(I81&gt;20,"Del","OK")</f>
        <v>OK</v>
      </c>
    </row>
    <row r="82" spans="1:14">
      <c r="A82" s="3" t="s">
        <v>17</v>
      </c>
      <c r="B82" s="3" t="str">
        <f>"603113"</f>
        <v>603113</v>
      </c>
      <c r="C82" s="3" t="s">
        <v>116</v>
      </c>
      <c r="D82" s="3" t="s">
        <v>23</v>
      </c>
      <c r="E82" s="3">
        <v>8.02</v>
      </c>
      <c r="F82" s="3">
        <v>1.23</v>
      </c>
      <c r="G82" s="3">
        <v>3.92</v>
      </c>
      <c r="H82" s="3">
        <v>9.78</v>
      </c>
      <c r="I82" s="3">
        <v>0.89</v>
      </c>
      <c r="J82" s="28">
        <f>RANK(E82,E:E,1)</f>
        <v>57</v>
      </c>
      <c r="K82" s="29">
        <f>RANK(F82,F:F,1)</f>
        <v>76</v>
      </c>
      <c r="L82" s="29">
        <f>RANK(G82,G:G,0)</f>
        <v>63</v>
      </c>
      <c r="M82" s="30">
        <f>SUM(J82:L82)</f>
        <v>196</v>
      </c>
      <c r="N82" s="31" t="str">
        <f>IF(I82&gt;20,"Del","OK")</f>
        <v>OK</v>
      </c>
    </row>
    <row r="83" spans="1:14">
      <c r="A83" s="3" t="s">
        <v>17</v>
      </c>
      <c r="B83" s="3" t="str">
        <f>"600383"</f>
        <v>600383</v>
      </c>
      <c r="C83" s="3" t="s">
        <v>117</v>
      </c>
      <c r="D83" s="3" t="s">
        <v>27</v>
      </c>
      <c r="E83" s="3">
        <v>8.73</v>
      </c>
      <c r="F83" s="3">
        <v>1.29</v>
      </c>
      <c r="G83" s="3">
        <v>4.29</v>
      </c>
      <c r="H83" s="3">
        <v>13.98</v>
      </c>
      <c r="I83" s="3">
        <v>32.92</v>
      </c>
      <c r="J83" s="28">
        <f>RANK(E83,E:E,1)</f>
        <v>71</v>
      </c>
      <c r="K83" s="29">
        <f>RANK(F83,F:F,1)</f>
        <v>80</v>
      </c>
      <c r="L83" s="29">
        <f>RANK(G83,G:G,0)</f>
        <v>52</v>
      </c>
      <c r="M83" s="30">
        <f>SUM(J83:L83)</f>
        <v>203</v>
      </c>
      <c r="N83" s="31" t="str">
        <f>IF(I83&gt;20,"Del","OK")</f>
        <v>Del</v>
      </c>
    </row>
    <row r="84" spans="1:14">
      <c r="A84" s="3" t="s">
        <v>37</v>
      </c>
      <c r="B84" s="3" t="str">
        <f>"002948"</f>
        <v>002948</v>
      </c>
      <c r="C84" s="3" t="s">
        <v>118</v>
      </c>
      <c r="D84" s="3" t="s">
        <v>19</v>
      </c>
      <c r="E84" s="3">
        <v>8.76</v>
      </c>
      <c r="F84" s="3">
        <v>1.09</v>
      </c>
      <c r="G84" s="3">
        <v>3.8</v>
      </c>
      <c r="H84" s="3">
        <v>5.27</v>
      </c>
      <c r="I84" s="3">
        <v>4.63</v>
      </c>
      <c r="J84" s="28">
        <f>RANK(E84,E:E,1)</f>
        <v>73</v>
      </c>
      <c r="K84" s="29">
        <f>RANK(F84,F:F,1)</f>
        <v>66</v>
      </c>
      <c r="L84" s="29">
        <f>RANK(G84,G:G,0)</f>
        <v>65</v>
      </c>
      <c r="M84" s="30">
        <f>SUM(J84:L84)</f>
        <v>204</v>
      </c>
      <c r="N84" s="31" t="str">
        <f>IF(I84&gt;20,"Del","OK")</f>
        <v>OK</v>
      </c>
    </row>
    <row r="85" spans="1:14">
      <c r="A85" s="3" t="s">
        <v>37</v>
      </c>
      <c r="B85" s="3" t="str">
        <f>"000011"</f>
        <v>000011</v>
      </c>
      <c r="C85" s="3" t="s">
        <v>119</v>
      </c>
      <c r="D85" s="3" t="s">
        <v>27</v>
      </c>
      <c r="E85" s="3">
        <v>8.74</v>
      </c>
      <c r="F85" s="3">
        <v>1.47</v>
      </c>
      <c r="G85" s="3">
        <v>3.72</v>
      </c>
      <c r="H85" s="3">
        <v>8.07</v>
      </c>
      <c r="I85" s="3">
        <v>0.38</v>
      </c>
      <c r="J85" s="28">
        <f>RANK(E85,E:E,1)</f>
        <v>72</v>
      </c>
      <c r="K85" s="29">
        <f>RANK(F85,F:F,1)</f>
        <v>86</v>
      </c>
      <c r="L85" s="29">
        <f>RANK(G85,G:G,0)</f>
        <v>66</v>
      </c>
      <c r="M85" s="30">
        <f>SUM(J85:L85)</f>
        <v>224</v>
      </c>
      <c r="N85" s="31" t="str">
        <f>IF(I85&gt;20,"Del","OK")</f>
        <v>OK</v>
      </c>
    </row>
    <row r="86" spans="1:14">
      <c r="A86" s="3" t="s">
        <v>17</v>
      </c>
      <c r="B86" s="3" t="str">
        <f>"600622"</f>
        <v>600622</v>
      </c>
      <c r="C86" s="3" t="s">
        <v>120</v>
      </c>
      <c r="D86" s="3" t="s">
        <v>27</v>
      </c>
      <c r="E86" s="3">
        <v>8.65</v>
      </c>
      <c r="F86" s="3">
        <v>1.2</v>
      </c>
      <c r="G86" s="3">
        <v>3.09</v>
      </c>
      <c r="H86" s="3">
        <v>3.98</v>
      </c>
      <c r="I86" s="3">
        <v>8.23</v>
      </c>
      <c r="J86" s="28">
        <f>RANK(E86,E:E,1)</f>
        <v>69</v>
      </c>
      <c r="K86" s="29">
        <f>RANK(F86,F:F,1)</f>
        <v>73</v>
      </c>
      <c r="L86" s="29">
        <f>RANK(G86,G:G,0)</f>
        <v>83</v>
      </c>
      <c r="M86" s="30">
        <f>SUM(J86:L86)</f>
        <v>225</v>
      </c>
      <c r="N86" s="31" t="str">
        <f>IF(I86&gt;20,"Del","OK")</f>
        <v>OK</v>
      </c>
    </row>
    <row r="87" spans="1:14">
      <c r="A87" s="3" t="s">
        <v>17</v>
      </c>
      <c r="B87" s="3" t="str">
        <f>"603458"</f>
        <v>603458</v>
      </c>
      <c r="C87" s="3" t="s">
        <v>121</v>
      </c>
      <c r="D87" s="3" t="s">
        <v>122</v>
      </c>
      <c r="E87" s="3">
        <v>9.05</v>
      </c>
      <c r="F87" s="3">
        <v>1.32</v>
      </c>
      <c r="G87" s="3">
        <v>3.37</v>
      </c>
      <c r="H87" s="3">
        <v>16.9</v>
      </c>
      <c r="I87" s="3">
        <v>0.98</v>
      </c>
      <c r="J87" s="28">
        <f>RANK(E87,E:E,1)</f>
        <v>76</v>
      </c>
      <c r="K87" s="29">
        <f>RANK(F87,F:F,1)</f>
        <v>81</v>
      </c>
      <c r="L87" s="29">
        <f>RANK(G87,G:G,0)</f>
        <v>76</v>
      </c>
      <c r="M87" s="30">
        <f>SUM(J87:L87)</f>
        <v>233</v>
      </c>
      <c r="N87" s="31" t="str">
        <f>IF(I87&gt;20,"Del","OK")</f>
        <v>OK</v>
      </c>
    </row>
    <row r="88" spans="1:14">
      <c r="A88" s="3" t="s">
        <v>17</v>
      </c>
      <c r="B88" s="3" t="str">
        <f>"600987"</f>
        <v>600987</v>
      </c>
      <c r="C88" s="3" t="s">
        <v>123</v>
      </c>
      <c r="D88" s="3" t="s">
        <v>83</v>
      </c>
      <c r="E88" s="3">
        <v>9.86</v>
      </c>
      <c r="F88" s="3">
        <v>1.39</v>
      </c>
      <c r="G88" s="3">
        <v>3.27</v>
      </c>
      <c r="H88" s="3">
        <v>5.9</v>
      </c>
      <c r="I88" s="3">
        <v>0.68</v>
      </c>
      <c r="J88" s="28">
        <f>RANK(E88,E:E,1)</f>
        <v>85</v>
      </c>
      <c r="K88" s="29">
        <f>RANK(F88,F:F,1)</f>
        <v>84</v>
      </c>
      <c r="L88" s="29">
        <f>RANK(G88,G:G,0)</f>
        <v>80</v>
      </c>
      <c r="M88" s="30">
        <f>SUM(J88:L88)</f>
        <v>249</v>
      </c>
      <c r="N88" s="31" t="str">
        <f>IF(I88&gt;20,"Del","OK")</f>
        <v>OK</v>
      </c>
    </row>
    <row r="89" spans="1:14">
      <c r="A89" s="3"/>
      <c r="B89" s="3"/>
      <c r="C89" s="3"/>
      <c r="D89" s="3"/>
      <c r="E89" s="3"/>
      <c r="F89" s="3"/>
      <c r="G89" s="3"/>
      <c r="H89" s="3"/>
      <c r="I89" s="3"/>
      <c r="J89" s="28" t="e">
        <f>RANK(E89,E:E,1)</f>
        <v>#N/A</v>
      </c>
      <c r="K89" s="29" t="e">
        <f>RANK(F89,F:F,1)</f>
        <v>#N/A</v>
      </c>
      <c r="L89" s="29" t="e">
        <f>RANK(G89,G:G,0)</f>
        <v>#N/A</v>
      </c>
      <c r="M89" s="30" t="e">
        <f>SUM(J89:L89)</f>
        <v>#N/A</v>
      </c>
      <c r="N89" s="32" t="str">
        <f>IF(I89&gt;20,"Del","OK")</f>
        <v>OK</v>
      </c>
    </row>
    <row r="90" spans="1:14">
      <c r="A90" s="3"/>
      <c r="B90" s="3"/>
      <c r="C90" s="3"/>
      <c r="D90" s="3"/>
      <c r="E90" s="3"/>
      <c r="F90" s="3"/>
      <c r="G90" s="3"/>
      <c r="H90" s="3"/>
      <c r="I90" s="3"/>
      <c r="J90" s="28" t="e">
        <f>RANK(E90,E:E,1)</f>
        <v>#N/A</v>
      </c>
      <c r="K90" s="29" t="e">
        <f>RANK(F90,F:F,1)</f>
        <v>#N/A</v>
      </c>
      <c r="L90" s="29" t="e">
        <f>RANK(G90,G:G,0)</f>
        <v>#N/A</v>
      </c>
      <c r="M90" s="30" t="e">
        <f>SUM(J90:L90)</f>
        <v>#N/A</v>
      </c>
      <c r="N90" s="31" t="str">
        <f>IF(I90&gt;20,"Del","OK")</f>
        <v>OK</v>
      </c>
    </row>
    <row r="91" spans="1:14">
      <c r="A91" s="3"/>
      <c r="B91" s="3"/>
      <c r="C91" s="3"/>
      <c r="D91" s="3"/>
      <c r="E91" s="3"/>
      <c r="F91" s="3"/>
      <c r="G91" s="3"/>
      <c r="H91" s="3"/>
      <c r="I91" s="3"/>
      <c r="J91" s="28" t="e">
        <f>RANK(E91,E:E,1)</f>
        <v>#N/A</v>
      </c>
      <c r="K91" s="29" t="e">
        <f>RANK(F91,F:F,1)</f>
        <v>#N/A</v>
      </c>
      <c r="L91" s="29" t="e">
        <f>RANK(G91,G:G,0)</f>
        <v>#N/A</v>
      </c>
      <c r="M91" s="30" t="e">
        <f>SUM(J91:L91)</f>
        <v>#N/A</v>
      </c>
      <c r="N91" s="32" t="str">
        <f>IF(I91&gt;20,"Del","OK")</f>
        <v>OK</v>
      </c>
    </row>
    <row r="92" spans="1:14">
      <c r="A92" s="3"/>
      <c r="B92" s="3"/>
      <c r="C92" s="3"/>
      <c r="D92" s="3"/>
      <c r="E92" s="3"/>
      <c r="F92" s="3"/>
      <c r="G92" s="3"/>
      <c r="H92" s="3"/>
      <c r="I92" s="3"/>
      <c r="J92" s="28" t="e">
        <f>RANK(E92,E:E,1)</f>
        <v>#N/A</v>
      </c>
      <c r="K92" s="29" t="e">
        <f>RANK(F92,F:F,1)</f>
        <v>#N/A</v>
      </c>
      <c r="L92" s="29" t="e">
        <f>RANK(G92,G:G,0)</f>
        <v>#N/A</v>
      </c>
      <c r="M92" s="30" t="e">
        <f>SUM(J92:L92)</f>
        <v>#N/A</v>
      </c>
      <c r="N92" s="31" t="str">
        <f>IF(I92&gt;20,"Del","OK")</f>
        <v>OK</v>
      </c>
    </row>
    <row r="93" spans="1:14">
      <c r="A93" s="3"/>
      <c r="B93" s="3"/>
      <c r="C93" s="3"/>
      <c r="D93" s="3"/>
      <c r="E93" s="3"/>
      <c r="F93" s="3"/>
      <c r="G93" s="3"/>
      <c r="H93" s="3"/>
      <c r="I93" s="3"/>
      <c r="J93" s="28" t="e">
        <f>RANK(E93,E:E,1)</f>
        <v>#N/A</v>
      </c>
      <c r="K93" s="29" t="e">
        <f>RANK(F93,F:F,1)</f>
        <v>#N/A</v>
      </c>
      <c r="L93" s="29" t="e">
        <f>RANK(G93,G:G,0)</f>
        <v>#N/A</v>
      </c>
      <c r="M93" s="30" t="e">
        <f>SUM(J93:L93)</f>
        <v>#N/A</v>
      </c>
      <c r="N93" s="31" t="str">
        <f>IF(I93&gt;20,"Del","OK")</f>
        <v>OK</v>
      </c>
    </row>
    <row r="94" spans="1:14">
      <c r="A94" s="3"/>
      <c r="B94" s="3"/>
      <c r="C94" s="3"/>
      <c r="D94" s="3"/>
      <c r="E94" s="3"/>
      <c r="F94" s="3"/>
      <c r="G94" s="3"/>
      <c r="H94" s="3"/>
      <c r="I94" s="3"/>
      <c r="J94" s="28" t="e">
        <f>RANK(E94,E:E,1)</f>
        <v>#N/A</v>
      </c>
      <c r="K94" s="29" t="e">
        <f>RANK(F94,F:F,1)</f>
        <v>#N/A</v>
      </c>
      <c r="L94" s="29" t="e">
        <f>RANK(G94,G:G,0)</f>
        <v>#N/A</v>
      </c>
      <c r="M94" s="30" t="e">
        <f>SUM(J94:L94)</f>
        <v>#N/A</v>
      </c>
      <c r="N94" s="31" t="str">
        <f>IF(I94&gt;20,"Del","OK")</f>
        <v>OK</v>
      </c>
    </row>
    <row r="95" spans="1:14">
      <c r="A95" s="3"/>
      <c r="B95" s="3"/>
      <c r="C95" s="3"/>
      <c r="D95" s="3"/>
      <c r="E95" s="3"/>
      <c r="F95" s="3"/>
      <c r="G95" s="3"/>
      <c r="H95" s="3"/>
      <c r="I95" s="3"/>
      <c r="J95" s="28" t="e">
        <f>RANK(E95,E:E,1)</f>
        <v>#N/A</v>
      </c>
      <c r="K95" s="29" t="e">
        <f>RANK(F95,F:F,1)</f>
        <v>#N/A</v>
      </c>
      <c r="L95" s="29" t="e">
        <f>RANK(G95,G:G,0)</f>
        <v>#N/A</v>
      </c>
      <c r="M95" s="30" t="e">
        <f>SUM(J95:L95)</f>
        <v>#N/A</v>
      </c>
      <c r="N95" s="31" t="str">
        <f>IF(I95&gt;20,"Del","OK")</f>
        <v>OK</v>
      </c>
    </row>
    <row r="96" spans="1:14">
      <c r="A96" s="3"/>
      <c r="B96" s="3"/>
      <c r="C96" s="3"/>
      <c r="D96" s="3"/>
      <c r="E96" s="3"/>
      <c r="F96" s="3"/>
      <c r="G96" s="3"/>
      <c r="H96" s="3"/>
      <c r="I96" s="3"/>
      <c r="J96" s="28" t="e">
        <f>RANK(E96,E:E,1)</f>
        <v>#N/A</v>
      </c>
      <c r="K96" s="29" t="e">
        <f>RANK(F96,F:F,1)</f>
        <v>#N/A</v>
      </c>
      <c r="L96" s="29" t="e">
        <f>RANK(G96,G:G,0)</f>
        <v>#N/A</v>
      </c>
      <c r="M96" s="30" t="e">
        <f>SUM(J96:L96)</f>
        <v>#N/A</v>
      </c>
      <c r="N96" s="31" t="str">
        <f>IF(I96&gt;20,"Del","OK")</f>
        <v>OK</v>
      </c>
    </row>
    <row r="97" spans="1:14">
      <c r="A97" s="3"/>
      <c r="B97" s="3"/>
      <c r="C97" s="3"/>
      <c r="D97" s="3"/>
      <c r="E97" s="3"/>
      <c r="F97" s="3"/>
      <c r="G97" s="3"/>
      <c r="H97" s="3"/>
      <c r="I97" s="3"/>
      <c r="J97" s="28" t="e">
        <f>RANK(E97,E:E,1)</f>
        <v>#N/A</v>
      </c>
      <c r="K97" s="29" t="e">
        <f>RANK(F97,F:F,1)</f>
        <v>#N/A</v>
      </c>
      <c r="L97" s="29" t="e">
        <f>RANK(G97,G:G,0)</f>
        <v>#N/A</v>
      </c>
      <c r="M97" s="30" t="e">
        <f>SUM(J97:L97)</f>
        <v>#N/A</v>
      </c>
      <c r="N97" s="31" t="str">
        <f>IF(I97&gt;20,"Del","OK")</f>
        <v>OK</v>
      </c>
    </row>
    <row r="98" spans="1:14">
      <c r="A98" s="3"/>
      <c r="B98" s="3"/>
      <c r="C98" s="3"/>
      <c r="D98" s="3"/>
      <c r="E98" s="3"/>
      <c r="F98" s="3"/>
      <c r="G98" s="3"/>
      <c r="H98" s="3"/>
      <c r="I98" s="3"/>
      <c r="J98" s="28" t="e">
        <f>RANK(E98,E:E,1)</f>
        <v>#N/A</v>
      </c>
      <c r="K98" s="29" t="e">
        <f>RANK(F98,F:F,1)</f>
        <v>#N/A</v>
      </c>
      <c r="L98" s="29" t="e">
        <f>RANK(G98,G:G,0)</f>
        <v>#N/A</v>
      </c>
      <c r="M98" s="30" t="e">
        <f>SUM(J98:L98)</f>
        <v>#N/A</v>
      </c>
      <c r="N98" s="31" t="str">
        <f>IF(I98&gt;20,"Del","OK")</f>
        <v>OK</v>
      </c>
    </row>
    <row r="99" spans="1:14">
      <c r="A99" s="3"/>
      <c r="B99" s="3"/>
      <c r="C99" s="3"/>
      <c r="D99" s="3"/>
      <c r="E99" s="3"/>
      <c r="F99" s="3"/>
      <c r="G99" s="3"/>
      <c r="H99" s="3"/>
      <c r="I99" s="3"/>
      <c r="J99" s="28" t="e">
        <f>RANK(E99,E:E,1)</f>
        <v>#N/A</v>
      </c>
      <c r="K99" s="29" t="e">
        <f>RANK(F99,F:F,1)</f>
        <v>#N/A</v>
      </c>
      <c r="L99" s="29" t="e">
        <f>RANK(G99,G:G,0)</f>
        <v>#N/A</v>
      </c>
      <c r="M99" s="30" t="e">
        <f>SUM(J99:L99)</f>
        <v>#N/A</v>
      </c>
      <c r="N99" s="31" t="str">
        <f>IF(I99&gt;20,"Del","OK")</f>
        <v>OK</v>
      </c>
    </row>
    <row r="100" spans="1:14">
      <c r="A100" s="3"/>
      <c r="B100" s="3"/>
      <c r="C100" s="3"/>
      <c r="D100" s="3"/>
      <c r="E100" s="3"/>
      <c r="F100" s="3"/>
      <c r="G100" s="3"/>
      <c r="H100" s="3"/>
      <c r="I100" s="3"/>
      <c r="J100" s="28" t="e">
        <f>RANK(E100,E:E,1)</f>
        <v>#N/A</v>
      </c>
      <c r="K100" s="29" t="e">
        <f>RANK(F100,F:F,1)</f>
        <v>#N/A</v>
      </c>
      <c r="L100" s="29" t="e">
        <f>RANK(G100,G:G,0)</f>
        <v>#N/A</v>
      </c>
      <c r="M100" s="30" t="e">
        <f>SUM(J100:L100)</f>
        <v>#N/A</v>
      </c>
      <c r="N100" s="32" t="str">
        <f>IF(I100&gt;20,"Del","OK")</f>
        <v>OK</v>
      </c>
    </row>
    <row r="101" spans="1:14">
      <c r="A101" s="3"/>
      <c r="B101" s="3"/>
      <c r="C101" s="3"/>
      <c r="D101" s="3"/>
      <c r="E101" s="3"/>
      <c r="F101" s="3"/>
      <c r="G101" s="3"/>
      <c r="H101" s="3"/>
      <c r="I101" s="3"/>
      <c r="J101" s="28" t="e">
        <f>RANK(E101,E:E,1)</f>
        <v>#N/A</v>
      </c>
      <c r="K101" s="29" t="e">
        <f>RANK(F101,F:F,1)</f>
        <v>#N/A</v>
      </c>
      <c r="L101" s="29" t="e">
        <f>RANK(G101,G:G,0)</f>
        <v>#N/A</v>
      </c>
      <c r="M101" s="30" t="e">
        <f>SUM(J101:L101)</f>
        <v>#N/A</v>
      </c>
      <c r="N101" s="32" t="str">
        <f>IF(I101&gt;20,"Del","OK")</f>
        <v>OK</v>
      </c>
    </row>
    <row r="102" spans="10:14">
      <c r="J102" s="28" t="e">
        <f t="shared" ref="J99:J130" si="0">RANK(E102,E:E,1)</f>
        <v>#N/A</v>
      </c>
      <c r="K102" s="29" t="e">
        <f t="shared" ref="K99:K130" si="1">RANK(F102,F:F,1)</f>
        <v>#N/A</v>
      </c>
      <c r="L102" s="29" t="e">
        <f t="shared" ref="L99:L130" si="2">RANK(G102,G:G,0)</f>
        <v>#N/A</v>
      </c>
      <c r="M102" s="30" t="e">
        <f t="shared" ref="M99:M130" si="3">SUM(J102:L102)</f>
        <v>#N/A</v>
      </c>
      <c r="N102" s="20" t="str">
        <f t="shared" ref="N99:N130" si="4">IF(I102&gt;20,"Del","OK")</f>
        <v>OK</v>
      </c>
    </row>
    <row r="103" spans="10:14">
      <c r="J103" s="28" t="e">
        <f t="shared" si="0"/>
        <v>#N/A</v>
      </c>
      <c r="K103" s="29" t="e">
        <f t="shared" si="1"/>
        <v>#N/A</v>
      </c>
      <c r="L103" s="29" t="e">
        <f t="shared" si="2"/>
        <v>#N/A</v>
      </c>
      <c r="M103" s="30" t="e">
        <f t="shared" si="3"/>
        <v>#N/A</v>
      </c>
      <c r="N103" s="20" t="str">
        <f t="shared" si="4"/>
        <v>OK</v>
      </c>
    </row>
    <row r="104" spans="10:14">
      <c r="J104" s="28" t="e">
        <f t="shared" si="0"/>
        <v>#N/A</v>
      </c>
      <c r="K104" s="29" t="e">
        <f t="shared" si="1"/>
        <v>#N/A</v>
      </c>
      <c r="L104" s="29" t="e">
        <f t="shared" si="2"/>
        <v>#N/A</v>
      </c>
      <c r="M104" s="30" t="e">
        <f t="shared" si="3"/>
        <v>#N/A</v>
      </c>
      <c r="N104" s="20" t="str">
        <f t="shared" si="4"/>
        <v>OK</v>
      </c>
    </row>
    <row r="105" spans="10:14">
      <c r="J105" s="28" t="e">
        <f t="shared" si="0"/>
        <v>#N/A</v>
      </c>
      <c r="K105" s="29" t="e">
        <f t="shared" si="1"/>
        <v>#N/A</v>
      </c>
      <c r="L105" s="29" t="e">
        <f t="shared" si="2"/>
        <v>#N/A</v>
      </c>
      <c r="M105" s="30" t="e">
        <f t="shared" si="3"/>
        <v>#N/A</v>
      </c>
      <c r="N105" s="20" t="str">
        <f t="shared" si="4"/>
        <v>OK</v>
      </c>
    </row>
    <row r="106" spans="10:14">
      <c r="J106" s="28" t="e">
        <f t="shared" si="0"/>
        <v>#N/A</v>
      </c>
      <c r="K106" s="29" t="e">
        <f t="shared" si="1"/>
        <v>#N/A</v>
      </c>
      <c r="L106" s="29" t="e">
        <f t="shared" si="2"/>
        <v>#N/A</v>
      </c>
      <c r="M106" s="30" t="e">
        <f t="shared" si="3"/>
        <v>#N/A</v>
      </c>
      <c r="N106" s="20" t="str">
        <f t="shared" si="4"/>
        <v>OK</v>
      </c>
    </row>
    <row r="107" spans="10:14">
      <c r="J107" s="28" t="e">
        <f t="shared" si="0"/>
        <v>#N/A</v>
      </c>
      <c r="K107" s="29" t="e">
        <f t="shared" si="1"/>
        <v>#N/A</v>
      </c>
      <c r="L107" s="29" t="e">
        <f t="shared" si="2"/>
        <v>#N/A</v>
      </c>
      <c r="M107" s="30" t="e">
        <f t="shared" si="3"/>
        <v>#N/A</v>
      </c>
      <c r="N107" s="20" t="str">
        <f t="shared" si="4"/>
        <v>OK</v>
      </c>
    </row>
    <row r="108" spans="10:14">
      <c r="J108" s="28" t="e">
        <f t="shared" si="0"/>
        <v>#N/A</v>
      </c>
      <c r="K108" s="29" t="e">
        <f t="shared" si="1"/>
        <v>#N/A</v>
      </c>
      <c r="L108" s="29" t="e">
        <f t="shared" si="2"/>
        <v>#N/A</v>
      </c>
      <c r="M108" s="30" t="e">
        <f t="shared" si="3"/>
        <v>#N/A</v>
      </c>
      <c r="N108" s="20" t="str">
        <f t="shared" si="4"/>
        <v>OK</v>
      </c>
    </row>
    <row r="109" spans="10:14">
      <c r="J109" s="28" t="e">
        <f t="shared" si="0"/>
        <v>#N/A</v>
      </c>
      <c r="K109" s="29" t="e">
        <f t="shared" si="1"/>
        <v>#N/A</v>
      </c>
      <c r="L109" s="29" t="e">
        <f t="shared" si="2"/>
        <v>#N/A</v>
      </c>
      <c r="M109" s="30" t="e">
        <f t="shared" si="3"/>
        <v>#N/A</v>
      </c>
      <c r="N109" s="20" t="str">
        <f t="shared" si="4"/>
        <v>OK</v>
      </c>
    </row>
    <row r="110" spans="10:14">
      <c r="J110" s="28" t="e">
        <f t="shared" si="0"/>
        <v>#N/A</v>
      </c>
      <c r="K110" s="29" t="e">
        <f t="shared" si="1"/>
        <v>#N/A</v>
      </c>
      <c r="L110" s="29" t="e">
        <f t="shared" si="2"/>
        <v>#N/A</v>
      </c>
      <c r="M110" s="30" t="e">
        <f t="shared" si="3"/>
        <v>#N/A</v>
      </c>
      <c r="N110" s="20" t="str">
        <f t="shared" si="4"/>
        <v>OK</v>
      </c>
    </row>
    <row r="111" spans="10:14">
      <c r="J111" s="28" t="e">
        <f t="shared" si="0"/>
        <v>#N/A</v>
      </c>
      <c r="K111" s="29" t="e">
        <f t="shared" si="1"/>
        <v>#N/A</v>
      </c>
      <c r="L111" s="29" t="e">
        <f t="shared" si="2"/>
        <v>#N/A</v>
      </c>
      <c r="M111" s="30" t="e">
        <f t="shared" si="3"/>
        <v>#N/A</v>
      </c>
      <c r="N111" s="20" t="str">
        <f t="shared" si="4"/>
        <v>OK</v>
      </c>
    </row>
    <row r="112" spans="10:14">
      <c r="J112" s="28" t="e">
        <f t="shared" si="0"/>
        <v>#N/A</v>
      </c>
      <c r="K112" s="29" t="e">
        <f t="shared" si="1"/>
        <v>#N/A</v>
      </c>
      <c r="L112" s="29" t="e">
        <f t="shared" si="2"/>
        <v>#N/A</v>
      </c>
      <c r="M112" s="30" t="e">
        <f t="shared" si="3"/>
        <v>#N/A</v>
      </c>
      <c r="N112" s="20" t="str">
        <f t="shared" si="4"/>
        <v>OK</v>
      </c>
    </row>
    <row r="113" spans="10:14">
      <c r="J113" s="28" t="e">
        <f t="shared" si="0"/>
        <v>#N/A</v>
      </c>
      <c r="K113" s="29" t="e">
        <f t="shared" si="1"/>
        <v>#N/A</v>
      </c>
      <c r="L113" s="29" t="e">
        <f t="shared" si="2"/>
        <v>#N/A</v>
      </c>
      <c r="M113" s="30" t="e">
        <f t="shared" si="3"/>
        <v>#N/A</v>
      </c>
      <c r="N113" s="20" t="str">
        <f t="shared" si="4"/>
        <v>OK</v>
      </c>
    </row>
    <row r="114" spans="10:14">
      <c r="J114" s="28" t="e">
        <f t="shared" si="0"/>
        <v>#N/A</v>
      </c>
      <c r="K114" s="29" t="e">
        <f t="shared" si="1"/>
        <v>#N/A</v>
      </c>
      <c r="L114" s="29" t="e">
        <f t="shared" si="2"/>
        <v>#N/A</v>
      </c>
      <c r="M114" s="30" t="e">
        <f t="shared" si="3"/>
        <v>#N/A</v>
      </c>
      <c r="N114" s="20" t="str">
        <f t="shared" si="4"/>
        <v>OK</v>
      </c>
    </row>
    <row r="115" spans="10:14">
      <c r="J115" s="28" t="e">
        <f t="shared" si="0"/>
        <v>#N/A</v>
      </c>
      <c r="K115" s="29" t="e">
        <f t="shared" si="1"/>
        <v>#N/A</v>
      </c>
      <c r="L115" s="29" t="e">
        <f t="shared" si="2"/>
        <v>#N/A</v>
      </c>
      <c r="M115" s="30" t="e">
        <f t="shared" si="3"/>
        <v>#N/A</v>
      </c>
      <c r="N115" s="20" t="str">
        <f t="shared" si="4"/>
        <v>OK</v>
      </c>
    </row>
    <row r="116" spans="10:14">
      <c r="J116" s="28" t="e">
        <f t="shared" si="0"/>
        <v>#N/A</v>
      </c>
      <c r="K116" s="29" t="e">
        <f t="shared" si="1"/>
        <v>#N/A</v>
      </c>
      <c r="L116" s="29" t="e">
        <f t="shared" si="2"/>
        <v>#N/A</v>
      </c>
      <c r="M116" s="30" t="e">
        <f t="shared" si="3"/>
        <v>#N/A</v>
      </c>
      <c r="N116" s="20" t="str">
        <f t="shared" si="4"/>
        <v>OK</v>
      </c>
    </row>
    <row r="117" spans="10:14">
      <c r="J117" s="28" t="e">
        <f t="shared" si="0"/>
        <v>#N/A</v>
      </c>
      <c r="K117" s="29" t="e">
        <f t="shared" si="1"/>
        <v>#N/A</v>
      </c>
      <c r="L117" s="29" t="e">
        <f t="shared" si="2"/>
        <v>#N/A</v>
      </c>
      <c r="M117" s="30" t="e">
        <f t="shared" si="3"/>
        <v>#N/A</v>
      </c>
      <c r="N117" s="20" t="str">
        <f t="shared" si="4"/>
        <v>OK</v>
      </c>
    </row>
    <row r="118" spans="10:14">
      <c r="J118" s="28" t="e">
        <f t="shared" si="0"/>
        <v>#N/A</v>
      </c>
      <c r="K118" s="29" t="e">
        <f t="shared" si="1"/>
        <v>#N/A</v>
      </c>
      <c r="L118" s="29" t="e">
        <f t="shared" si="2"/>
        <v>#N/A</v>
      </c>
      <c r="M118" s="30" t="e">
        <f t="shared" si="3"/>
        <v>#N/A</v>
      </c>
      <c r="N118" s="20" t="str">
        <f t="shared" si="4"/>
        <v>OK</v>
      </c>
    </row>
    <row r="119" spans="10:14">
      <c r="J119" s="28" t="e">
        <f t="shared" si="0"/>
        <v>#N/A</v>
      </c>
      <c r="K119" s="29" t="e">
        <f t="shared" si="1"/>
        <v>#N/A</v>
      </c>
      <c r="L119" s="29" t="e">
        <f t="shared" si="2"/>
        <v>#N/A</v>
      </c>
      <c r="M119" s="30" t="e">
        <f t="shared" si="3"/>
        <v>#N/A</v>
      </c>
      <c r="N119" s="20" t="str">
        <f t="shared" si="4"/>
        <v>OK</v>
      </c>
    </row>
    <row r="120" spans="10:14">
      <c r="J120" s="28" t="e">
        <f t="shared" si="0"/>
        <v>#N/A</v>
      </c>
      <c r="K120" s="29" t="e">
        <f t="shared" si="1"/>
        <v>#N/A</v>
      </c>
      <c r="L120" s="29" t="e">
        <f t="shared" si="2"/>
        <v>#N/A</v>
      </c>
      <c r="M120" s="30" t="e">
        <f t="shared" si="3"/>
        <v>#N/A</v>
      </c>
      <c r="N120" s="20" t="str">
        <f t="shared" si="4"/>
        <v>OK</v>
      </c>
    </row>
    <row r="121" spans="10:14">
      <c r="J121" s="28" t="e">
        <f t="shared" si="0"/>
        <v>#N/A</v>
      </c>
      <c r="K121" s="29" t="e">
        <f t="shared" si="1"/>
        <v>#N/A</v>
      </c>
      <c r="L121" s="29" t="e">
        <f t="shared" si="2"/>
        <v>#N/A</v>
      </c>
      <c r="M121" s="30" t="e">
        <f t="shared" si="3"/>
        <v>#N/A</v>
      </c>
      <c r="N121" s="20" t="str">
        <f t="shared" si="4"/>
        <v>OK</v>
      </c>
    </row>
    <row r="122" spans="10:14">
      <c r="J122" s="28" t="e">
        <f t="shared" si="0"/>
        <v>#N/A</v>
      </c>
      <c r="K122" s="29" t="e">
        <f t="shared" si="1"/>
        <v>#N/A</v>
      </c>
      <c r="L122" s="29" t="e">
        <f t="shared" si="2"/>
        <v>#N/A</v>
      </c>
      <c r="M122" s="30" t="e">
        <f t="shared" si="3"/>
        <v>#N/A</v>
      </c>
      <c r="N122" s="20" t="str">
        <f t="shared" si="4"/>
        <v>OK</v>
      </c>
    </row>
    <row r="123" spans="10:14">
      <c r="J123" s="28" t="e">
        <f t="shared" si="0"/>
        <v>#N/A</v>
      </c>
      <c r="K123" s="29" t="e">
        <f t="shared" si="1"/>
        <v>#N/A</v>
      </c>
      <c r="L123" s="29" t="e">
        <f t="shared" si="2"/>
        <v>#N/A</v>
      </c>
      <c r="M123" s="30" t="e">
        <f t="shared" si="3"/>
        <v>#N/A</v>
      </c>
      <c r="N123" s="20" t="str">
        <f t="shared" si="4"/>
        <v>OK</v>
      </c>
    </row>
    <row r="124" spans="10:14">
      <c r="J124" s="28" t="e">
        <f t="shared" si="0"/>
        <v>#N/A</v>
      </c>
      <c r="K124" s="29" t="e">
        <f t="shared" si="1"/>
        <v>#N/A</v>
      </c>
      <c r="L124" s="29" t="e">
        <f t="shared" si="2"/>
        <v>#N/A</v>
      </c>
      <c r="M124" s="30" t="e">
        <f t="shared" si="3"/>
        <v>#N/A</v>
      </c>
      <c r="N124" s="20" t="str">
        <f t="shared" si="4"/>
        <v>OK</v>
      </c>
    </row>
    <row r="125" spans="10:14">
      <c r="J125" s="28" t="e">
        <f t="shared" si="0"/>
        <v>#N/A</v>
      </c>
      <c r="K125" s="29" t="e">
        <f t="shared" si="1"/>
        <v>#N/A</v>
      </c>
      <c r="L125" s="29" t="e">
        <f t="shared" si="2"/>
        <v>#N/A</v>
      </c>
      <c r="M125" s="30" t="e">
        <f t="shared" si="3"/>
        <v>#N/A</v>
      </c>
      <c r="N125" s="20" t="str">
        <f t="shared" si="4"/>
        <v>OK</v>
      </c>
    </row>
    <row r="126" spans="10:14">
      <c r="J126" s="28" t="e">
        <f t="shared" si="0"/>
        <v>#N/A</v>
      </c>
      <c r="K126" s="29" t="e">
        <f t="shared" si="1"/>
        <v>#N/A</v>
      </c>
      <c r="L126" s="29" t="e">
        <f t="shared" si="2"/>
        <v>#N/A</v>
      </c>
      <c r="M126" s="30" t="e">
        <f t="shared" si="3"/>
        <v>#N/A</v>
      </c>
      <c r="N126" s="20" t="str">
        <f t="shared" si="4"/>
        <v>OK</v>
      </c>
    </row>
    <row r="127" spans="10:14">
      <c r="J127" s="28" t="e">
        <f t="shared" si="0"/>
        <v>#N/A</v>
      </c>
      <c r="K127" s="29" t="e">
        <f t="shared" si="1"/>
        <v>#N/A</v>
      </c>
      <c r="L127" s="29" t="e">
        <f t="shared" si="2"/>
        <v>#N/A</v>
      </c>
      <c r="M127" s="30" t="e">
        <f t="shared" si="3"/>
        <v>#N/A</v>
      </c>
      <c r="N127" s="20" t="str">
        <f t="shared" si="4"/>
        <v>OK</v>
      </c>
    </row>
    <row r="128" spans="10:14">
      <c r="J128" s="28" t="e">
        <f t="shared" si="0"/>
        <v>#N/A</v>
      </c>
      <c r="K128" s="29" t="e">
        <f t="shared" si="1"/>
        <v>#N/A</v>
      </c>
      <c r="L128" s="29" t="e">
        <f t="shared" si="2"/>
        <v>#N/A</v>
      </c>
      <c r="M128" s="30" t="e">
        <f t="shared" si="3"/>
        <v>#N/A</v>
      </c>
      <c r="N128" s="20" t="str">
        <f t="shared" si="4"/>
        <v>OK</v>
      </c>
    </row>
    <row r="129" spans="10:14">
      <c r="J129" s="28" t="e">
        <f t="shared" si="0"/>
        <v>#N/A</v>
      </c>
      <c r="K129" s="29" t="e">
        <f t="shared" si="1"/>
        <v>#N/A</v>
      </c>
      <c r="L129" s="29" t="e">
        <f t="shared" si="2"/>
        <v>#N/A</v>
      </c>
      <c r="M129" s="30" t="e">
        <f t="shared" si="3"/>
        <v>#N/A</v>
      </c>
      <c r="N129" s="20" t="str">
        <f t="shared" si="4"/>
        <v>OK</v>
      </c>
    </row>
    <row r="130" spans="10:14">
      <c r="J130" s="28" t="e">
        <f t="shared" si="0"/>
        <v>#N/A</v>
      </c>
      <c r="K130" s="29" t="e">
        <f t="shared" si="1"/>
        <v>#N/A</v>
      </c>
      <c r="L130" s="29" t="e">
        <f t="shared" si="2"/>
        <v>#N/A</v>
      </c>
      <c r="M130" s="30" t="e">
        <f t="shared" si="3"/>
        <v>#N/A</v>
      </c>
      <c r="N130" s="20" t="str">
        <f t="shared" si="4"/>
        <v>OK</v>
      </c>
    </row>
    <row r="131" spans="10:14">
      <c r="J131" s="28" t="e">
        <f t="shared" ref="J131:J150" si="5">RANK(E131,E:E,1)</f>
        <v>#N/A</v>
      </c>
      <c r="K131" s="29" t="e">
        <f t="shared" ref="K131:K150" si="6">RANK(F131,F:F,1)</f>
        <v>#N/A</v>
      </c>
      <c r="L131" s="29" t="e">
        <f t="shared" ref="L131:L150" si="7">RANK(G131,G:G,0)</f>
        <v>#N/A</v>
      </c>
      <c r="M131" s="30" t="e">
        <f t="shared" ref="M131:M162" si="8">SUM(J131:L131)</f>
        <v>#N/A</v>
      </c>
      <c r="N131" s="20" t="str">
        <f t="shared" ref="N131:N150" si="9">IF(I131&gt;20,"Del","OK")</f>
        <v>OK</v>
      </c>
    </row>
    <row r="132" spans="10:14">
      <c r="J132" s="28" t="e">
        <f t="shared" si="5"/>
        <v>#N/A</v>
      </c>
      <c r="K132" s="29" t="e">
        <f t="shared" si="6"/>
        <v>#N/A</v>
      </c>
      <c r="L132" s="29" t="e">
        <f t="shared" si="7"/>
        <v>#N/A</v>
      </c>
      <c r="M132" s="30" t="e">
        <f t="shared" si="8"/>
        <v>#N/A</v>
      </c>
      <c r="N132" s="20" t="str">
        <f t="shared" si="9"/>
        <v>OK</v>
      </c>
    </row>
    <row r="133" spans="10:14">
      <c r="J133" s="28" t="e">
        <f t="shared" si="5"/>
        <v>#N/A</v>
      </c>
      <c r="K133" s="29" t="e">
        <f t="shared" si="6"/>
        <v>#N/A</v>
      </c>
      <c r="L133" s="29" t="e">
        <f t="shared" si="7"/>
        <v>#N/A</v>
      </c>
      <c r="M133" s="30" t="e">
        <f t="shared" si="8"/>
        <v>#N/A</v>
      </c>
      <c r="N133" s="20" t="str">
        <f t="shared" si="9"/>
        <v>OK</v>
      </c>
    </row>
    <row r="134" spans="10:14">
      <c r="J134" s="28" t="e">
        <f t="shared" si="5"/>
        <v>#N/A</v>
      </c>
      <c r="K134" s="29" t="e">
        <f t="shared" si="6"/>
        <v>#N/A</v>
      </c>
      <c r="L134" s="29" t="e">
        <f t="shared" si="7"/>
        <v>#N/A</v>
      </c>
      <c r="M134" s="30" t="e">
        <f t="shared" si="8"/>
        <v>#N/A</v>
      </c>
      <c r="N134" s="20" t="str">
        <f t="shared" si="9"/>
        <v>OK</v>
      </c>
    </row>
    <row r="135" spans="10:14">
      <c r="J135" s="28" t="e">
        <f t="shared" si="5"/>
        <v>#N/A</v>
      </c>
      <c r="K135" s="29" t="e">
        <f t="shared" si="6"/>
        <v>#N/A</v>
      </c>
      <c r="L135" s="29" t="e">
        <f t="shared" si="7"/>
        <v>#N/A</v>
      </c>
      <c r="M135" s="30" t="e">
        <f t="shared" si="8"/>
        <v>#N/A</v>
      </c>
      <c r="N135" s="20" t="str">
        <f t="shared" si="9"/>
        <v>OK</v>
      </c>
    </row>
    <row r="136" spans="10:14">
      <c r="J136" s="28" t="e">
        <f t="shared" si="5"/>
        <v>#N/A</v>
      </c>
      <c r="K136" s="29" t="e">
        <f t="shared" si="6"/>
        <v>#N/A</v>
      </c>
      <c r="L136" s="29" t="e">
        <f t="shared" si="7"/>
        <v>#N/A</v>
      </c>
      <c r="M136" s="30" t="e">
        <f t="shared" si="8"/>
        <v>#N/A</v>
      </c>
      <c r="N136" s="20" t="str">
        <f t="shared" si="9"/>
        <v>OK</v>
      </c>
    </row>
    <row r="137" spans="10:14">
      <c r="J137" s="28" t="e">
        <f t="shared" si="5"/>
        <v>#N/A</v>
      </c>
      <c r="K137" s="29" t="e">
        <f t="shared" si="6"/>
        <v>#N/A</v>
      </c>
      <c r="L137" s="29" t="e">
        <f t="shared" si="7"/>
        <v>#N/A</v>
      </c>
      <c r="M137" s="30" t="e">
        <f t="shared" si="8"/>
        <v>#N/A</v>
      </c>
      <c r="N137" s="20" t="str">
        <f t="shared" si="9"/>
        <v>OK</v>
      </c>
    </row>
    <row r="138" spans="10:14">
      <c r="J138" s="28" t="e">
        <f t="shared" si="5"/>
        <v>#N/A</v>
      </c>
      <c r="K138" s="29" t="e">
        <f t="shared" si="6"/>
        <v>#N/A</v>
      </c>
      <c r="L138" s="29" t="e">
        <f t="shared" si="7"/>
        <v>#N/A</v>
      </c>
      <c r="M138" s="30" t="e">
        <f t="shared" si="8"/>
        <v>#N/A</v>
      </c>
      <c r="N138" s="20" t="str">
        <f t="shared" si="9"/>
        <v>OK</v>
      </c>
    </row>
    <row r="139" spans="10:14">
      <c r="J139" s="28" t="e">
        <f t="shared" si="5"/>
        <v>#N/A</v>
      </c>
      <c r="K139" s="29" t="e">
        <f t="shared" si="6"/>
        <v>#N/A</v>
      </c>
      <c r="L139" s="29" t="e">
        <f t="shared" si="7"/>
        <v>#N/A</v>
      </c>
      <c r="M139" s="30" t="e">
        <f t="shared" si="8"/>
        <v>#N/A</v>
      </c>
      <c r="N139" s="20" t="str">
        <f t="shared" si="9"/>
        <v>OK</v>
      </c>
    </row>
    <row r="140" spans="10:14">
      <c r="J140" s="28" t="e">
        <f t="shared" si="5"/>
        <v>#N/A</v>
      </c>
      <c r="K140" s="29" t="e">
        <f t="shared" si="6"/>
        <v>#N/A</v>
      </c>
      <c r="L140" s="29" t="e">
        <f t="shared" si="7"/>
        <v>#N/A</v>
      </c>
      <c r="M140" s="30" t="e">
        <f t="shared" si="8"/>
        <v>#N/A</v>
      </c>
      <c r="N140" s="20" t="str">
        <f t="shared" si="9"/>
        <v>OK</v>
      </c>
    </row>
    <row r="141" spans="10:14">
      <c r="J141" s="28" t="e">
        <f t="shared" si="5"/>
        <v>#N/A</v>
      </c>
      <c r="K141" s="29" t="e">
        <f t="shared" si="6"/>
        <v>#N/A</v>
      </c>
      <c r="L141" s="29" t="e">
        <f t="shared" si="7"/>
        <v>#N/A</v>
      </c>
      <c r="M141" s="30" t="e">
        <f t="shared" si="8"/>
        <v>#N/A</v>
      </c>
      <c r="N141" s="20" t="str">
        <f t="shared" si="9"/>
        <v>OK</v>
      </c>
    </row>
    <row r="142" spans="10:14">
      <c r="J142" s="28" t="e">
        <f t="shared" si="5"/>
        <v>#N/A</v>
      </c>
      <c r="K142" s="29" t="e">
        <f t="shared" si="6"/>
        <v>#N/A</v>
      </c>
      <c r="L142" s="29" t="e">
        <f t="shared" si="7"/>
        <v>#N/A</v>
      </c>
      <c r="M142" s="30" t="e">
        <f t="shared" si="8"/>
        <v>#N/A</v>
      </c>
      <c r="N142" s="20" t="str">
        <f t="shared" si="9"/>
        <v>OK</v>
      </c>
    </row>
    <row r="143" spans="10:14">
      <c r="J143" s="28" t="e">
        <f t="shared" si="5"/>
        <v>#N/A</v>
      </c>
      <c r="K143" s="29" t="e">
        <f t="shared" si="6"/>
        <v>#N/A</v>
      </c>
      <c r="L143" s="29" t="e">
        <f t="shared" si="7"/>
        <v>#N/A</v>
      </c>
      <c r="M143" s="30" t="e">
        <f t="shared" si="8"/>
        <v>#N/A</v>
      </c>
      <c r="N143" s="20" t="str">
        <f t="shared" si="9"/>
        <v>OK</v>
      </c>
    </row>
    <row r="144" spans="10:14">
      <c r="J144" s="28" t="e">
        <f t="shared" si="5"/>
        <v>#N/A</v>
      </c>
      <c r="K144" s="29" t="e">
        <f t="shared" si="6"/>
        <v>#N/A</v>
      </c>
      <c r="L144" s="29" t="e">
        <f t="shared" si="7"/>
        <v>#N/A</v>
      </c>
      <c r="M144" s="30" t="e">
        <f t="shared" si="8"/>
        <v>#N/A</v>
      </c>
      <c r="N144" s="20" t="str">
        <f t="shared" si="9"/>
        <v>OK</v>
      </c>
    </row>
    <row r="145" spans="10:14">
      <c r="J145" s="28" t="e">
        <f t="shared" si="5"/>
        <v>#N/A</v>
      </c>
      <c r="K145" s="29" t="e">
        <f t="shared" si="6"/>
        <v>#N/A</v>
      </c>
      <c r="L145" s="29" t="e">
        <f t="shared" si="7"/>
        <v>#N/A</v>
      </c>
      <c r="M145" s="30" t="e">
        <f t="shared" si="8"/>
        <v>#N/A</v>
      </c>
      <c r="N145" s="20" t="str">
        <f t="shared" si="9"/>
        <v>OK</v>
      </c>
    </row>
    <row r="146" spans="10:14">
      <c r="J146" s="28" t="e">
        <f t="shared" si="5"/>
        <v>#N/A</v>
      </c>
      <c r="K146" s="29" t="e">
        <f t="shared" si="6"/>
        <v>#N/A</v>
      </c>
      <c r="L146" s="29" t="e">
        <f t="shared" si="7"/>
        <v>#N/A</v>
      </c>
      <c r="M146" s="30" t="e">
        <f t="shared" si="8"/>
        <v>#N/A</v>
      </c>
      <c r="N146" s="20" t="str">
        <f t="shared" si="9"/>
        <v>OK</v>
      </c>
    </row>
    <row r="147" spans="10:14">
      <c r="J147" s="28" t="e">
        <f t="shared" si="5"/>
        <v>#N/A</v>
      </c>
      <c r="K147" s="29" t="e">
        <f t="shared" si="6"/>
        <v>#N/A</v>
      </c>
      <c r="L147" s="29" t="e">
        <f t="shared" si="7"/>
        <v>#N/A</v>
      </c>
      <c r="M147" s="30" t="e">
        <f t="shared" si="8"/>
        <v>#N/A</v>
      </c>
      <c r="N147" s="20" t="str">
        <f t="shared" si="9"/>
        <v>OK</v>
      </c>
    </row>
    <row r="148" spans="10:14">
      <c r="J148" s="28" t="e">
        <f t="shared" si="5"/>
        <v>#N/A</v>
      </c>
      <c r="K148" s="29" t="e">
        <f t="shared" si="6"/>
        <v>#N/A</v>
      </c>
      <c r="L148" s="29" t="e">
        <f t="shared" si="7"/>
        <v>#N/A</v>
      </c>
      <c r="M148" s="30" t="e">
        <f t="shared" si="8"/>
        <v>#N/A</v>
      </c>
      <c r="N148" s="20" t="str">
        <f t="shared" si="9"/>
        <v>OK</v>
      </c>
    </row>
    <row r="149" spans="10:14">
      <c r="J149" s="28" t="e">
        <f t="shared" si="5"/>
        <v>#N/A</v>
      </c>
      <c r="K149" s="29" t="e">
        <f t="shared" si="6"/>
        <v>#N/A</v>
      </c>
      <c r="L149" s="29" t="e">
        <f t="shared" si="7"/>
        <v>#N/A</v>
      </c>
      <c r="M149" s="30" t="e">
        <f t="shared" si="8"/>
        <v>#N/A</v>
      </c>
      <c r="N149" s="20" t="str">
        <f t="shared" si="9"/>
        <v>OK</v>
      </c>
    </row>
    <row r="150" spans="10:14">
      <c r="J150" s="28" t="e">
        <f t="shared" si="5"/>
        <v>#N/A</v>
      </c>
      <c r="K150" s="29" t="e">
        <f t="shared" si="6"/>
        <v>#N/A</v>
      </c>
      <c r="L150" s="29" t="e">
        <f t="shared" si="7"/>
        <v>#N/A</v>
      </c>
      <c r="M150" s="30" t="e">
        <f t="shared" si="8"/>
        <v>#N/A</v>
      </c>
      <c r="N150" s="20" t="str">
        <f t="shared" si="9"/>
        <v>OK</v>
      </c>
    </row>
  </sheetData>
  <autoFilter ref="A2:N150">
    <sortState ref="A3:N150">
      <sortCondition ref="M2"/>
    </sortState>
    <extLst/>
  </autoFilter>
  <sortState ref="A3:M57">
    <sortCondition ref="M3:M57"/>
  </sortState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tabSelected="1" workbookViewId="0">
      <selection activeCell="L12" sqref="L12"/>
    </sheetView>
  </sheetViews>
  <sheetFormatPr defaultColWidth="8" defaultRowHeight="14.25"/>
  <cols>
    <col min="1" max="1" width="8.88888888888889" style="1" customWidth="1"/>
    <col min="2" max="2" width="11.7037037037037" style="1" customWidth="1"/>
    <col min="3" max="3" width="24.2962962962963" style="1" customWidth="1"/>
    <col min="4" max="4" width="8.59259259259259" style="1" customWidth="1"/>
    <col min="5" max="5" width="10.8148148148148" style="1" customWidth="1"/>
    <col min="6" max="6" width="10.962962962963" style="1" customWidth="1"/>
    <col min="7" max="7" width="8.14814814814815" style="1" customWidth="1"/>
    <col min="8" max="8" width="10.3703703703704" style="1" customWidth="1"/>
    <col min="9" max="9" width="14.3703703703704" style="1" customWidth="1"/>
    <col min="10" max="16383" width="8" style="1"/>
  </cols>
  <sheetData>
    <row r="1" s="1" customFormat="1"/>
    <row r="2" s="1" customFormat="1" ht="31" customHeight="1" spans="1:10">
      <c r="A2" s="2" t="s">
        <v>124</v>
      </c>
      <c r="B2" s="2" t="s">
        <v>125</v>
      </c>
      <c r="C2" s="2" t="s">
        <v>6</v>
      </c>
      <c r="D2" s="2" t="s">
        <v>126</v>
      </c>
      <c r="E2" s="2" t="s">
        <v>127</v>
      </c>
      <c r="F2" s="2" t="s">
        <v>128</v>
      </c>
      <c r="G2" s="2" t="s">
        <v>129</v>
      </c>
      <c r="H2" s="2" t="s">
        <v>130</v>
      </c>
      <c r="I2" s="2" t="s">
        <v>131</v>
      </c>
      <c r="J2" s="2" t="s">
        <v>132</v>
      </c>
    </row>
    <row r="3" s="1" customFormat="1" ht="24" customHeight="1" spans="1:10">
      <c r="A3" s="3" t="str">
        <f>"600016"</f>
        <v>600016</v>
      </c>
      <c r="B3" s="4" t="str">
        <f>IF(ISBLANK(A3),"",IFERROR(VLOOKUP(A3,模版!B:M,2,0),"查找报错！"))</f>
        <v>民生银行</v>
      </c>
      <c r="C3" s="4" t="str">
        <f>IF(ISBLANK(A3),"",IFERROR(VLOOKUP(A3,模版!B:M,3,0),"查找报错！"))</f>
        <v>银行</v>
      </c>
      <c r="D3" s="5">
        <f>IF(ISBLANK(A3),"",IFERROR(VLOOKUP(A3,模版!B:M,7,0),"查找报错！"))</f>
        <v>5.89</v>
      </c>
      <c r="E3" s="6">
        <v>1000</v>
      </c>
      <c r="F3" s="7">
        <f t="shared" ref="F3:F12" si="0">IFERROR(D3*100,0)</f>
        <v>589</v>
      </c>
      <c r="G3" s="8">
        <f t="shared" ref="G3:G12" si="1">IFERROR(E3/F3,0)</f>
        <v>1.69779286926995</v>
      </c>
      <c r="H3" s="6">
        <v>2</v>
      </c>
      <c r="I3" s="8">
        <f t="shared" ref="I3:I12" si="2">IFERROR(H3*F3,0)</f>
        <v>1178</v>
      </c>
      <c r="J3" s="17">
        <f t="shared" ref="J3:J12" si="3">IFERROR(I3/$E$13,0%)</f>
        <v>0.14725</v>
      </c>
    </row>
    <row r="4" s="1" customFormat="1" ht="24" customHeight="1" spans="1:10">
      <c r="A4" s="3" t="str">
        <f>"601328"</f>
        <v>601328</v>
      </c>
      <c r="B4" s="4" t="str">
        <f>IF(ISBLANK(A4),"",IFERROR(VLOOKUP(A4,模版!B:M,2,0),"查找报错！"))</f>
        <v>交通银行</v>
      </c>
      <c r="C4" s="4" t="str">
        <f>IF(ISBLANK(A4),"",IFERROR(VLOOKUP(A4,模版!B:M,3,0),"查找报错！"))</f>
        <v>银行</v>
      </c>
      <c r="D4" s="5">
        <f>IF(ISBLANK(A4),"",IFERROR(VLOOKUP(A4,模版!B:M,7,0),"查找报错！"))</f>
        <v>5.28</v>
      </c>
      <c r="E4" s="6">
        <v>1000</v>
      </c>
      <c r="F4" s="7">
        <f t="shared" si="0"/>
        <v>528</v>
      </c>
      <c r="G4" s="8">
        <f t="shared" si="1"/>
        <v>1.89393939393939</v>
      </c>
      <c r="H4" s="6">
        <v>2</v>
      </c>
      <c r="I4" s="8">
        <f t="shared" si="2"/>
        <v>1056</v>
      </c>
      <c r="J4" s="17">
        <f t="shared" si="3"/>
        <v>0.132</v>
      </c>
    </row>
    <row r="5" s="1" customFormat="1" ht="24" customHeight="1" spans="1:10">
      <c r="A5" s="3" t="str">
        <f>"600348"</f>
        <v>600348</v>
      </c>
      <c r="B5" s="4" t="str">
        <f>IF(ISBLANK(A5),"",IFERROR(VLOOKUP(A5,模版!B:M,2,0),"查找报错！"))</f>
        <v>阳泉煤业</v>
      </c>
      <c r="C5" s="4" t="str">
        <f>IF(ISBLANK(A5),"",IFERROR(VLOOKUP(A5,模版!B:M,3,0),"查找报错！"))</f>
        <v>煤炭</v>
      </c>
      <c r="D5" s="5">
        <f>IF(ISBLANK(A5),"",IFERROR(VLOOKUP(A5,模版!B:M,7,0),"查找报错！"))</f>
        <v>4.86</v>
      </c>
      <c r="E5" s="6">
        <v>1000</v>
      </c>
      <c r="F5" s="7">
        <f t="shared" si="0"/>
        <v>486</v>
      </c>
      <c r="G5" s="8">
        <f t="shared" si="1"/>
        <v>2.05761316872428</v>
      </c>
      <c r="H5" s="6">
        <v>2</v>
      </c>
      <c r="I5" s="8">
        <f t="shared" si="2"/>
        <v>972</v>
      </c>
      <c r="J5" s="17">
        <f t="shared" si="3"/>
        <v>0.1215</v>
      </c>
    </row>
    <row r="6" s="1" customFormat="1" ht="24" customHeight="1" spans="1:10">
      <c r="A6" s="3" t="str">
        <f>"600282"</f>
        <v>600282</v>
      </c>
      <c r="B6" s="4" t="str">
        <f>IF(ISBLANK(A6),"",IFERROR(VLOOKUP(A6,模版!B:M,2,0),"查找报错！"))</f>
        <v>南钢股份</v>
      </c>
      <c r="C6" s="4" t="str">
        <f>IF(ISBLANK(A6),"",IFERROR(VLOOKUP(A6,模版!B:M,3,0),"查找报错！"))</f>
        <v>黑色金属</v>
      </c>
      <c r="D6" s="5">
        <f>IF(ISBLANK(A6),"",IFERROR(VLOOKUP(A6,模版!B:M,7,0),"查找报错！"))</f>
        <v>3.15</v>
      </c>
      <c r="E6" s="6">
        <v>1000</v>
      </c>
      <c r="F6" s="7">
        <f t="shared" si="0"/>
        <v>315</v>
      </c>
      <c r="G6" s="8">
        <f t="shared" si="1"/>
        <v>3.17460317460317</v>
      </c>
      <c r="H6" s="6">
        <v>3</v>
      </c>
      <c r="I6" s="8">
        <f t="shared" si="2"/>
        <v>945</v>
      </c>
      <c r="J6" s="17">
        <f t="shared" si="3"/>
        <v>0.118125</v>
      </c>
    </row>
    <row r="7" s="1" customFormat="1" ht="24" customHeight="1" spans="1:10">
      <c r="A7" s="3" t="str">
        <f>"600376"</f>
        <v>600376</v>
      </c>
      <c r="B7" s="4" t="str">
        <f>IF(ISBLANK(A7),"",IFERROR(VLOOKUP(A7,模版!B:M,2,0),"查找报错！"))</f>
        <v>首开股份</v>
      </c>
      <c r="C7" s="4" t="str">
        <f>IF(ISBLANK(A7),"",IFERROR(VLOOKUP(A7,模版!B:M,3,0),"查找报错！"))</f>
        <v>住宅地产开发和管理</v>
      </c>
      <c r="D7" s="5">
        <f>IF(ISBLANK(A7),"",IFERROR(VLOOKUP(A7,模版!B:M,7,0),"查找报错！"))</f>
        <v>7.01</v>
      </c>
      <c r="E7" s="6">
        <v>1000</v>
      </c>
      <c r="F7" s="7">
        <f t="shared" si="0"/>
        <v>701</v>
      </c>
      <c r="G7" s="8">
        <f t="shared" si="1"/>
        <v>1.4265335235378</v>
      </c>
      <c r="H7" s="6">
        <v>1</v>
      </c>
      <c r="I7" s="8">
        <f t="shared" si="2"/>
        <v>701</v>
      </c>
      <c r="J7" s="17">
        <f t="shared" si="3"/>
        <v>0.087625</v>
      </c>
    </row>
    <row r="8" s="1" customFormat="1" ht="24" customHeight="1" spans="1:10">
      <c r="A8" s="3" t="str">
        <f>"600188"</f>
        <v>600188</v>
      </c>
      <c r="B8" s="4" t="str">
        <f>IF(ISBLANK(A8),"",IFERROR(VLOOKUP(A8,模版!B:M,2,0),"查找报错！"))</f>
        <v>兖州煤业</v>
      </c>
      <c r="C8" s="4" t="str">
        <f>IF(ISBLANK(A8),"",IFERROR(VLOOKUP(A8,模版!B:M,3,0),"查找报错！"))</f>
        <v>煤炭</v>
      </c>
      <c r="D8" s="5">
        <f>IF(ISBLANK(A8),"",IFERROR(VLOOKUP(A8,模版!B:M,7,0),"查找报错！"))</f>
        <v>9.23</v>
      </c>
      <c r="E8" s="6">
        <v>1000</v>
      </c>
      <c r="F8" s="7">
        <f t="shared" si="0"/>
        <v>923</v>
      </c>
      <c r="G8" s="8">
        <f t="shared" si="1"/>
        <v>1.08342361863489</v>
      </c>
      <c r="H8" s="6">
        <v>1</v>
      </c>
      <c r="I8" s="8">
        <f t="shared" si="2"/>
        <v>923</v>
      </c>
      <c r="J8" s="17">
        <f t="shared" si="3"/>
        <v>0.115375</v>
      </c>
    </row>
    <row r="9" s="1" customFormat="1" ht="24" customHeight="1" spans="1:10">
      <c r="A9" s="3" t="str">
        <f>"600782"</f>
        <v>600782</v>
      </c>
      <c r="B9" s="4" t="str">
        <f>IF(ISBLANK(A9),"",IFERROR(VLOOKUP(A9,模版!B:M,2,0),"查找报错！"))</f>
        <v>新钢股份</v>
      </c>
      <c r="C9" s="4" t="str">
        <f>IF(ISBLANK(A9),"",IFERROR(VLOOKUP(A9,模版!B:M,3,0),"查找报错！"))</f>
        <v>黑色金属</v>
      </c>
      <c r="D9" s="5">
        <f>IF(ISBLANK(A9),"",IFERROR(VLOOKUP(A9,模版!B:M,7,0),"查找报错！"))</f>
        <v>4.43</v>
      </c>
      <c r="E9" s="6">
        <v>1000</v>
      </c>
      <c r="F9" s="7">
        <f t="shared" si="0"/>
        <v>443</v>
      </c>
      <c r="G9" s="8">
        <f t="shared" si="1"/>
        <v>2.25733634311512</v>
      </c>
      <c r="H9" s="6">
        <v>2</v>
      </c>
      <c r="I9" s="8">
        <f t="shared" si="2"/>
        <v>886</v>
      </c>
      <c r="J9" s="17">
        <f t="shared" si="3"/>
        <v>0.11075</v>
      </c>
    </row>
    <row r="10" s="1" customFormat="1" ht="24" customHeight="1" spans="1:10">
      <c r="A10" s="3" t="str">
        <f>"600823"</f>
        <v>600823</v>
      </c>
      <c r="B10" s="4" t="str">
        <f>IF(ISBLANK(A10),"",IFERROR(VLOOKUP(A10,模版!B:M,2,0),"查找报错！"))</f>
        <v>世茂股份</v>
      </c>
      <c r="C10" s="4" t="str">
        <f>IF(ISBLANK(A10),"",IFERROR(VLOOKUP(A10,模版!B:M,3,0),"查找报错！"))</f>
        <v>住宅地产开发和管理</v>
      </c>
      <c r="D10" s="5">
        <f>IF(ISBLANK(A10),"",IFERROR(VLOOKUP(A10,模版!B:M,7,0),"查找报错！"))</f>
        <v>4.18</v>
      </c>
      <c r="E10" s="6">
        <v>1000</v>
      </c>
      <c r="F10" s="7">
        <f t="shared" si="0"/>
        <v>418</v>
      </c>
      <c r="G10" s="8">
        <f t="shared" si="1"/>
        <v>2.39234449760766</v>
      </c>
      <c r="H10" s="6">
        <v>2</v>
      </c>
      <c r="I10" s="8">
        <f t="shared" si="2"/>
        <v>836</v>
      </c>
      <c r="J10" s="17">
        <f t="shared" si="3"/>
        <v>0.1045</v>
      </c>
    </row>
    <row r="11" s="1" customFormat="1" ht="24" customHeight="1" spans="1:10">
      <c r="A11" s="9"/>
      <c r="B11" s="4" t="str">
        <f>IF(ISBLANK(A11),"",IFERROR(VLOOKUP(A11,模版!B:M,2,0),"查找报错！"))</f>
        <v/>
      </c>
      <c r="C11" s="4" t="str">
        <f>IF(ISBLANK(A11),"",IFERROR(VLOOKUP(A11,模版!B:M,3,0),"查找报错！"))</f>
        <v/>
      </c>
      <c r="D11" s="5" t="str">
        <f>IF(ISBLANK(A11),"",IFERROR(VLOOKUP(A11,模版!B:M,7,0),"查找报错！"))</f>
        <v/>
      </c>
      <c r="E11" s="6"/>
      <c r="F11" s="7">
        <f t="shared" si="0"/>
        <v>0</v>
      </c>
      <c r="G11" s="8">
        <f t="shared" si="1"/>
        <v>0</v>
      </c>
      <c r="H11" s="6"/>
      <c r="I11" s="8">
        <f t="shared" si="2"/>
        <v>0</v>
      </c>
      <c r="J11" s="17">
        <f t="shared" si="3"/>
        <v>0</v>
      </c>
    </row>
    <row r="12" s="1" customFormat="1" ht="24" customHeight="1" spans="1:10">
      <c r="A12" s="9"/>
      <c r="B12" s="4" t="str">
        <f>IF(ISBLANK(A12),"",IFERROR(VLOOKUP(A12,模版!B:M,2,0),"查找报错！"))</f>
        <v/>
      </c>
      <c r="C12" s="4" t="str">
        <f>IF(ISBLANK(A12),"",IFERROR(VLOOKUP(A12,模版!B:M,3,0),"查找报错！"))</f>
        <v/>
      </c>
      <c r="D12" s="5" t="str">
        <f>IF(ISBLANK(A12),"",IFERROR(VLOOKUP(A12,模版!B:M,7,0),"查找报错！"))</f>
        <v/>
      </c>
      <c r="E12" s="6"/>
      <c r="F12" s="7">
        <f t="shared" si="0"/>
        <v>0</v>
      </c>
      <c r="G12" s="8">
        <f t="shared" si="1"/>
        <v>0</v>
      </c>
      <c r="H12" s="6"/>
      <c r="I12" s="8">
        <f t="shared" si="2"/>
        <v>0</v>
      </c>
      <c r="J12" s="17">
        <f t="shared" si="3"/>
        <v>0</v>
      </c>
    </row>
    <row r="13" s="1" customFormat="1" ht="24" customHeight="1" spans="1:10">
      <c r="A13" s="10" t="s">
        <v>133</v>
      </c>
      <c r="B13" s="11"/>
      <c r="C13" s="12"/>
      <c r="D13" s="12"/>
      <c r="E13" s="13">
        <f>SUM(E3:E12)</f>
        <v>8000</v>
      </c>
      <c r="F13" s="12"/>
      <c r="G13" s="13"/>
      <c r="H13" s="12"/>
      <c r="I13" s="13">
        <f>SUM(I3:I12)</f>
        <v>7497</v>
      </c>
      <c r="J13" s="17">
        <f>SUM(J3:J12)</f>
        <v>0.937125</v>
      </c>
    </row>
    <row r="14" s="1" customFormat="1" ht="16.5" spans="2:10">
      <c r="B14" s="14"/>
      <c r="C14" s="14"/>
      <c r="D14" s="14"/>
      <c r="E14" s="14" t="s">
        <v>134</v>
      </c>
      <c r="F14" s="14"/>
      <c r="G14" s="14"/>
      <c r="I14" s="14" t="s">
        <v>135</v>
      </c>
      <c r="J14" s="15"/>
    </row>
    <row r="15" s="1" customFormat="1" ht="16.5" spans="2:10">
      <c r="B15" s="14"/>
      <c r="C15" s="14"/>
      <c r="D15" s="14"/>
      <c r="E15" s="14"/>
      <c r="F15" s="14"/>
      <c r="G15" s="14"/>
      <c r="H15" s="14"/>
      <c r="I15" s="14"/>
      <c r="J15" s="15"/>
    </row>
    <row r="16" s="1" customFormat="1" ht="16.5" spans="2:10">
      <c r="B16" s="15"/>
      <c r="C16" s="15"/>
      <c r="D16" s="15"/>
      <c r="E16" s="15"/>
      <c r="G16" s="14"/>
      <c r="H16" s="14" t="s">
        <v>136</v>
      </c>
      <c r="I16" s="18">
        <f>E13-I13</f>
        <v>503</v>
      </c>
      <c r="J16" s="15"/>
    </row>
    <row r="17" s="1" customFormat="1" ht="21" spans="2:10">
      <c r="B17" s="16" t="s">
        <v>137</v>
      </c>
      <c r="C17" s="16"/>
      <c r="D17" s="15"/>
      <c r="E17" s="15"/>
      <c r="F17" s="15"/>
      <c r="G17" s="15"/>
      <c r="H17" s="15"/>
      <c r="I17" s="15"/>
      <c r="J17" s="15"/>
    </row>
  </sheetData>
  <mergeCells count="1">
    <mergeCell ref="A13:B1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模版</vt:lpstr>
      <vt:lpstr>计算投资资金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鸡肠。</cp:lastModifiedBy>
  <dcterms:created xsi:type="dcterms:W3CDTF">2018-11-08T12:38:00Z</dcterms:created>
  <dcterms:modified xsi:type="dcterms:W3CDTF">2020-02-14T15:11:00Z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