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Project SIM\"/>
    </mc:Choice>
  </mc:AlternateContent>
  <xr:revisionPtr revIDLastSave="0" documentId="8_{3C225A27-E00B-4F2A-A534-E8C52C44CAE1}" xr6:coauthVersionLast="47" xr6:coauthVersionMax="47" xr10:uidLastSave="{00000000-0000-0000-0000-000000000000}"/>
  <bookViews>
    <workbookView xWindow="-108" yWindow="-108" windowWidth="23256" windowHeight="12456" firstSheet="1" activeTab="8" xr2:uid="{26D7092C-8539-48F8-9AF8-F062AF79FEAE}"/>
  </bookViews>
  <sheets>
    <sheet name="Sheet4" sheetId="4" r:id="rId1"/>
    <sheet name="Sheet5" sheetId="5" r:id="rId2"/>
    <sheet name="Sheet6" sheetId="6" r:id="rId3"/>
    <sheet name="Sheet3" sheetId="15" r:id="rId4"/>
    <sheet name="Sheet1" sheetId="1" r:id="rId5"/>
    <sheet name="Sheet2" sheetId="14" r:id="rId6"/>
    <sheet name="jurnal" sheetId="16" r:id="rId7"/>
    <sheet name="bukbes" sheetId="18" r:id="rId8"/>
    <sheet name="NERACA" sheetId="19" r:id="rId9"/>
    <sheet name="Sheet7" sheetId="20" r:id="rId10"/>
  </sheets>
  <calcPr calcId="191029"/>
  <pivotCaches>
    <pivotCache cacheId="0" r:id="rId11"/>
    <pivotCache cacheId="1" r:id="rId12"/>
    <pivotCache cacheId="2" r:id="rId13"/>
    <pivotCache cacheId="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9" l="1"/>
  <c r="H28" i="19"/>
  <c r="J174" i="16"/>
  <c r="I174" i="16"/>
  <c r="H17" i="19"/>
  <c r="G17" i="19"/>
  <c r="G362" i="18"/>
  <c r="F362" i="18"/>
  <c r="G312" i="18"/>
  <c r="F312" i="18"/>
  <c r="G262" i="18"/>
  <c r="F262" i="18"/>
  <c r="G160" i="18"/>
  <c r="F109" i="18"/>
  <c r="F56" i="18"/>
  <c r="G56" i="18"/>
  <c r="G57" i="18" s="1"/>
  <c r="L56" i="18"/>
  <c r="M56" i="18"/>
  <c r="P174" i="16"/>
  <c r="O174" i="16"/>
  <c r="G50" i="16"/>
  <c r="G49" i="16"/>
  <c r="D225" i="16"/>
  <c r="D287" i="16"/>
  <c r="D300" i="16" s="1"/>
  <c r="E299" i="16" s="1"/>
  <c r="F299" i="16" s="1"/>
  <c r="D275" i="16"/>
  <c r="D261" i="16"/>
  <c r="D252" i="16"/>
  <c r="D243" i="16"/>
  <c r="D231" i="16"/>
  <c r="D238" i="16" s="1"/>
  <c r="D209" i="16"/>
  <c r="D201" i="16"/>
  <c r="D192" i="16"/>
  <c r="D204" i="16" s="1"/>
  <c r="D178" i="16"/>
  <c r="D188" i="16" s="1"/>
  <c r="D167" i="16"/>
  <c r="D174" i="16" s="1"/>
  <c r="D131" i="16"/>
  <c r="D153" i="16"/>
  <c r="D159" i="16"/>
  <c r="D143" i="16"/>
  <c r="G95" i="16"/>
  <c r="G94" i="16"/>
  <c r="E89" i="16"/>
  <c r="F89" i="16" s="1"/>
  <c r="F88" i="16"/>
  <c r="F87" i="16"/>
  <c r="F86" i="16"/>
  <c r="F85" i="16"/>
  <c r="F84" i="16"/>
  <c r="F83" i="16"/>
  <c r="E82" i="16"/>
  <c r="F82" i="16" s="1"/>
  <c r="E81" i="16"/>
  <c r="F81" i="16" s="1"/>
  <c r="E80" i="16"/>
  <c r="F80" i="16" s="1"/>
  <c r="E79" i="16"/>
  <c r="E78" i="16"/>
  <c r="E77" i="16"/>
  <c r="E76" i="16"/>
  <c r="F75" i="16"/>
  <c r="E74" i="16"/>
  <c r="E69" i="16"/>
  <c r="F67" i="16"/>
  <c r="E66" i="16"/>
  <c r="E65" i="16"/>
  <c r="E64" i="16"/>
  <c r="F63" i="16"/>
  <c r="F62" i="16"/>
  <c r="F61" i="16"/>
  <c r="F60" i="16"/>
  <c r="E59" i="16"/>
  <c r="F58" i="16"/>
  <c r="C52" i="16"/>
  <c r="B52" i="16"/>
  <c r="D50" i="16"/>
  <c r="D49" i="16"/>
  <c r="G31" i="16"/>
  <c r="G26" i="16"/>
  <c r="G14" i="16"/>
  <c r="G7" i="16"/>
  <c r="P1087" i="1"/>
  <c r="Z169" i="1"/>
  <c r="Z168" i="1"/>
  <c r="Y167" i="1"/>
  <c r="Z150" i="1"/>
  <c r="Z77" i="1"/>
  <c r="Q285" i="1"/>
  <c r="P285" i="1"/>
  <c r="Q267" i="1"/>
  <c r="Q194" i="1"/>
  <c r="P964" i="1"/>
  <c r="X744" i="1"/>
  <c r="P398" i="1"/>
  <c r="Y723" i="1"/>
  <c r="Y744" i="1" s="1"/>
  <c r="P1656" i="1"/>
  <c r="Q1639" i="1"/>
  <c r="Q1566" i="1"/>
  <c r="Q1656" i="1" s="1"/>
  <c r="P1544" i="1"/>
  <c r="Q1527" i="1"/>
  <c r="Q1454" i="1"/>
  <c r="Q1544" i="1" s="1"/>
  <c r="P1429" i="1"/>
  <c r="Q1412" i="1"/>
  <c r="Q1339" i="1"/>
  <c r="P1314" i="1"/>
  <c r="Q1297" i="1"/>
  <c r="Q1224" i="1"/>
  <c r="P1201" i="1"/>
  <c r="Q1184" i="1"/>
  <c r="Q1111" i="1"/>
  <c r="Q1201" i="1" s="1"/>
  <c r="Q1070" i="1"/>
  <c r="Q997" i="1"/>
  <c r="Q947" i="1"/>
  <c r="Q874" i="1"/>
  <c r="Q964" i="1" s="1"/>
  <c r="P853" i="1"/>
  <c r="Q836" i="1"/>
  <c r="Q763" i="1"/>
  <c r="Q853" i="1" s="1"/>
  <c r="P741" i="1"/>
  <c r="Q724" i="1"/>
  <c r="Q651" i="1"/>
  <c r="Q741" i="1" s="1"/>
  <c r="Q626" i="1"/>
  <c r="P626" i="1"/>
  <c r="Q609" i="1"/>
  <c r="Q536" i="1"/>
  <c r="P511" i="1"/>
  <c r="Q494" i="1"/>
  <c r="Q421" i="1"/>
  <c r="Q511" i="1" s="1"/>
  <c r="Q381" i="1"/>
  <c r="Q308" i="1"/>
  <c r="Q398" i="1" s="1"/>
  <c r="F96" i="1"/>
  <c r="P166" i="1"/>
  <c r="Q149" i="1"/>
  <c r="Q76" i="1"/>
  <c r="Q166" i="1" s="1"/>
  <c r="J89" i="1"/>
  <c r="J83" i="1"/>
  <c r="J79" i="1"/>
  <c r="J74" i="1"/>
  <c r="J66" i="1"/>
  <c r="G96" i="14"/>
  <c r="G95" i="14"/>
  <c r="G94" i="14"/>
  <c r="E89" i="14"/>
  <c r="F89" i="14" s="1"/>
  <c r="F88" i="14"/>
  <c r="F87" i="14"/>
  <c r="F86" i="14"/>
  <c r="F85" i="14"/>
  <c r="F84" i="14"/>
  <c r="F83" i="14"/>
  <c r="E82" i="14"/>
  <c r="F82" i="14" s="1"/>
  <c r="E81" i="14"/>
  <c r="F81" i="14" s="1"/>
  <c r="E80" i="14"/>
  <c r="F80" i="14" s="1"/>
  <c r="E79" i="14"/>
  <c r="F79" i="14" s="1"/>
  <c r="E78" i="14"/>
  <c r="F78" i="14" s="1"/>
  <c r="E77" i="14"/>
  <c r="F77" i="14" s="1"/>
  <c r="F76" i="14"/>
  <c r="E76" i="14"/>
  <c r="F75" i="14"/>
  <c r="F74" i="14"/>
  <c r="E74" i="14"/>
  <c r="F73" i="14"/>
  <c r="F72" i="14"/>
  <c r="F71" i="14"/>
  <c r="F70" i="14"/>
  <c r="E69" i="14"/>
  <c r="E90" i="14" s="1"/>
  <c r="F68" i="14"/>
  <c r="F67" i="14"/>
  <c r="E66" i="14"/>
  <c r="F66" i="14" s="1"/>
  <c r="E65" i="14"/>
  <c r="F65" i="14" s="1"/>
  <c r="E64" i="14"/>
  <c r="F64" i="14" s="1"/>
  <c r="F63" i="14"/>
  <c r="F62" i="14"/>
  <c r="F61" i="14"/>
  <c r="F60" i="14"/>
  <c r="E59" i="14"/>
  <c r="F59" i="14" s="1"/>
  <c r="F58" i="14"/>
  <c r="D52" i="14"/>
  <c r="E52" i="14" s="1"/>
  <c r="G97" i="14" s="1"/>
  <c r="C52" i="14"/>
  <c r="B52" i="14"/>
  <c r="D50" i="14"/>
  <c r="D49" i="14"/>
  <c r="G31" i="14"/>
  <c r="G26" i="14"/>
  <c r="G14" i="14"/>
  <c r="G38" i="14" s="1"/>
  <c r="G7" i="14"/>
  <c r="F83" i="1"/>
  <c r="F84" i="1"/>
  <c r="F85" i="1"/>
  <c r="F86" i="1"/>
  <c r="F87" i="1"/>
  <c r="F88" i="1"/>
  <c r="F75" i="1"/>
  <c r="F67" i="1"/>
  <c r="B52" i="1"/>
  <c r="F63" i="1"/>
  <c r="F62" i="1"/>
  <c r="F61" i="1"/>
  <c r="F60" i="1"/>
  <c r="C52" i="1"/>
  <c r="F73" i="1" s="1"/>
  <c r="F58" i="1"/>
  <c r="D50" i="1"/>
  <c r="D49" i="1"/>
  <c r="G95" i="1"/>
  <c r="G94" i="1"/>
  <c r="E89" i="1"/>
  <c r="F89" i="1" s="1"/>
  <c r="E82" i="1"/>
  <c r="F82" i="1" s="1"/>
  <c r="E80" i="1"/>
  <c r="F80" i="1" s="1"/>
  <c r="E81" i="1"/>
  <c r="F81" i="1" s="1"/>
  <c r="E79" i="1"/>
  <c r="E78" i="1"/>
  <c r="E76" i="1"/>
  <c r="E74" i="1"/>
  <c r="E69" i="1"/>
  <c r="E66" i="1"/>
  <c r="E64" i="1"/>
  <c r="E65" i="1"/>
  <c r="E77" i="1"/>
  <c r="E59" i="1"/>
  <c r="G7" i="1"/>
  <c r="G31" i="1"/>
  <c r="G26" i="1"/>
  <c r="G14" i="1"/>
  <c r="B7" i="5"/>
  <c r="B12" i="6"/>
  <c r="B44" i="4"/>
  <c r="B36" i="4"/>
  <c r="B27" i="4"/>
  <c r="B14" i="4"/>
  <c r="E162" i="16" l="1"/>
  <c r="D255" i="16"/>
  <c r="D163" i="16"/>
  <c r="D282" i="16"/>
  <c r="G52" i="16"/>
  <c r="F77" i="16"/>
  <c r="F73" i="16"/>
  <c r="F74" i="16"/>
  <c r="G96" i="16"/>
  <c r="F65" i="16"/>
  <c r="F66" i="16"/>
  <c r="F59" i="16"/>
  <c r="F90" i="16" s="1"/>
  <c r="F78" i="16"/>
  <c r="D52" i="16"/>
  <c r="E52" i="16" s="1"/>
  <c r="F64" i="16"/>
  <c r="F68" i="16"/>
  <c r="F76" i="16"/>
  <c r="G38" i="16"/>
  <c r="F71" i="16"/>
  <c r="F69" i="16"/>
  <c r="F70" i="16"/>
  <c r="F72" i="16"/>
  <c r="F79" i="16"/>
  <c r="E90" i="16"/>
  <c r="Z167" i="1"/>
  <c r="Q1429" i="1"/>
  <c r="Q1314" i="1"/>
  <c r="Q1087" i="1"/>
  <c r="Q1088" i="1" s="1"/>
  <c r="J90" i="1"/>
  <c r="G96" i="1"/>
  <c r="F66" i="1"/>
  <c r="F59" i="1"/>
  <c r="F90" i="1" s="1"/>
  <c r="F78" i="1"/>
  <c r="F77" i="1"/>
  <c r="F79" i="1"/>
  <c r="F65" i="1"/>
  <c r="F70" i="1"/>
  <c r="F71" i="1"/>
  <c r="F72" i="1"/>
  <c r="F74" i="1"/>
  <c r="F69" i="1"/>
  <c r="D52" i="1"/>
  <c r="E52" i="1" s="1"/>
  <c r="F76" i="1"/>
  <c r="F64" i="1"/>
  <c r="F68" i="1"/>
  <c r="E90" i="1"/>
  <c r="G38" i="1"/>
  <c r="G91" i="14"/>
  <c r="G90" i="14"/>
  <c r="G92" i="14" s="1"/>
  <c r="F91" i="14"/>
  <c r="F92" i="14" s="1"/>
  <c r="F69" i="14"/>
  <c r="F90" i="14"/>
  <c r="G90" i="16" l="1"/>
  <c r="G97" i="16"/>
  <c r="G91" i="16"/>
  <c r="F91" i="16"/>
  <c r="F92" i="16" s="1"/>
  <c r="G90" i="1"/>
  <c r="G97" i="1"/>
  <c r="G91" i="1"/>
  <c r="F91" i="1"/>
  <c r="F92" i="1" s="1"/>
  <c r="G92" i="16" l="1"/>
  <c r="G92" i="1"/>
</calcChain>
</file>

<file path=xl/sharedStrings.xml><?xml version="1.0" encoding="utf-8"?>
<sst xmlns="http://schemas.openxmlformats.org/spreadsheetml/2006/main" count="3753" uniqueCount="223">
  <si>
    <t>Bahan Baku</t>
  </si>
  <si>
    <t>Bihun</t>
  </si>
  <si>
    <t>Kol</t>
  </si>
  <si>
    <t>Daging sapi</t>
  </si>
  <si>
    <t>Daging Ayam</t>
  </si>
  <si>
    <t>Bumbu Paon</t>
  </si>
  <si>
    <t>Tomat</t>
  </si>
  <si>
    <t>Jeruk Limo</t>
  </si>
  <si>
    <t>Bawang Goreng</t>
  </si>
  <si>
    <t>Cuka</t>
  </si>
  <si>
    <t>Garam</t>
  </si>
  <si>
    <t>Kecap</t>
  </si>
  <si>
    <t>Cabai Keriting</t>
  </si>
  <si>
    <t>Cabai Rawit</t>
  </si>
  <si>
    <t>Ketumbar</t>
  </si>
  <si>
    <t>kulit lumpia</t>
  </si>
  <si>
    <t>Wortel</t>
  </si>
  <si>
    <t>Minyak Goreng</t>
  </si>
  <si>
    <t>Pala</t>
  </si>
  <si>
    <t>Merica</t>
  </si>
  <si>
    <t>Masako</t>
  </si>
  <si>
    <t>Bawang Merah</t>
  </si>
  <si>
    <t>Bawang Putih</t>
  </si>
  <si>
    <t>Hari</t>
  </si>
  <si>
    <t>Tiap Hari</t>
  </si>
  <si>
    <t>1 Kilo</t>
  </si>
  <si>
    <t>1 Bungkus</t>
  </si>
  <si>
    <t>1/2 kilo</t>
  </si>
  <si>
    <t>2 hari sekali</t>
  </si>
  <si>
    <t>1 atau Hari Sekali</t>
  </si>
  <si>
    <t>1/4 Kilo</t>
  </si>
  <si>
    <t>3 hari sekali</t>
  </si>
  <si>
    <t>14 ons</t>
  </si>
  <si>
    <t>1 bulan sekali</t>
  </si>
  <si>
    <t>1 botol</t>
  </si>
  <si>
    <t>5 hari sekali</t>
  </si>
  <si>
    <t>1 bungkus</t>
  </si>
  <si>
    <t>4 hari sekali</t>
  </si>
  <si>
    <t>1/4 kilo</t>
  </si>
  <si>
    <t>1/4 k</t>
  </si>
  <si>
    <t>1 minggu sekali</t>
  </si>
  <si>
    <t>1r</t>
  </si>
  <si>
    <t>qty</t>
  </si>
  <si>
    <t>Harga</t>
  </si>
  <si>
    <t>1 kilo</t>
  </si>
  <si>
    <t>5 bungkus</t>
  </si>
  <si>
    <t>1 R</t>
  </si>
  <si>
    <t>1R</t>
  </si>
  <si>
    <t>Plastik Bungkus 1kilo</t>
  </si>
  <si>
    <t>Plastik Bungkus 1 1/2 kilo</t>
  </si>
  <si>
    <t>Tisu</t>
  </si>
  <si>
    <t>Plastik Bungkus 1ons</t>
  </si>
  <si>
    <t>Plastik Bungkus 1sambal</t>
  </si>
  <si>
    <t>Plastik Bungkus besar</t>
  </si>
  <si>
    <t>1 bal</t>
  </si>
  <si>
    <t>Beras</t>
  </si>
  <si>
    <t>5 kilo</t>
  </si>
  <si>
    <t>Beban listrik</t>
  </si>
  <si>
    <t>beban air</t>
  </si>
  <si>
    <t>beban sewa</t>
  </si>
  <si>
    <t>beban distribusi</t>
  </si>
  <si>
    <t>Beban gaji</t>
  </si>
  <si>
    <t>token</t>
  </si>
  <si>
    <t>2 tahun sekali</t>
  </si>
  <si>
    <t>1 warung</t>
  </si>
  <si>
    <t>Rata-rata penjualan</t>
  </si>
  <si>
    <t>Produk</t>
  </si>
  <si>
    <t>Soto Daging Sapi</t>
  </si>
  <si>
    <t>Soto Ayam</t>
  </si>
  <si>
    <t>Soto Kikil</t>
  </si>
  <si>
    <t>Soto Campuran</t>
  </si>
  <si>
    <t>Nasi</t>
  </si>
  <si>
    <t>Tanggal</t>
  </si>
  <si>
    <t>3 hari sekali atau 5 hari sekali</t>
  </si>
  <si>
    <t>Mie basah</t>
  </si>
  <si>
    <t>1500 gr</t>
  </si>
  <si>
    <t>D</t>
  </si>
  <si>
    <t>K</t>
  </si>
  <si>
    <t>1 Bulan sekali</t>
  </si>
  <si>
    <t>30 Bungkus</t>
  </si>
  <si>
    <t>Daun-Daunan</t>
  </si>
  <si>
    <t>Jangka waktu</t>
  </si>
  <si>
    <t>Row Labels</t>
  </si>
  <si>
    <t>Grand Total</t>
  </si>
  <si>
    <t>Sum of Harga</t>
  </si>
  <si>
    <t>Tiap hari</t>
  </si>
  <si>
    <t>1 Minggu Sekali</t>
  </si>
  <si>
    <t>2 Hari Sekali</t>
  </si>
  <si>
    <t>1,75 kg</t>
  </si>
  <si>
    <t>7,5 kg</t>
  </si>
  <si>
    <t>10 bungkus</t>
  </si>
  <si>
    <t>3 kg</t>
  </si>
  <si>
    <t>4R</t>
  </si>
  <si>
    <t>6 bungkus</t>
  </si>
  <si>
    <t>10 kilo</t>
  </si>
  <si>
    <t>Gas</t>
  </si>
  <si>
    <t>6 kg</t>
  </si>
  <si>
    <t>(blank)</t>
  </si>
  <si>
    <t>beban</t>
  </si>
  <si>
    <t>jenis</t>
  </si>
  <si>
    <t>Jumlah</t>
  </si>
  <si>
    <t>10 porsi nasi</t>
  </si>
  <si>
    <t>12 porsi daging ayam</t>
  </si>
  <si>
    <t>omzet</t>
  </si>
  <si>
    <t>laba bersih</t>
  </si>
  <si>
    <t>beban dan bahan baku</t>
  </si>
  <si>
    <t>11 porsi daging sapi</t>
  </si>
  <si>
    <t>Sapi</t>
  </si>
  <si>
    <t>Keterangan</t>
  </si>
  <si>
    <t>Tgl</t>
  </si>
  <si>
    <t>Kredit</t>
  </si>
  <si>
    <t xml:space="preserve">Debit </t>
  </si>
  <si>
    <t>Ref</t>
  </si>
  <si>
    <t>Kas</t>
  </si>
  <si>
    <t xml:space="preserve">Pembelian </t>
  </si>
  <si>
    <t>Pembelian</t>
  </si>
  <si>
    <t>Pembelian Bahan baku 2 hari sekali</t>
  </si>
  <si>
    <t>Pembelian Bahan baku tiap hari</t>
  </si>
  <si>
    <t>Pembelian Bahan baku 3 hari sekali</t>
  </si>
  <si>
    <t>Pembelian Bahan baku 4 hari sekali</t>
  </si>
  <si>
    <t>Pembelian Bahan baku 1 minggu sekali</t>
  </si>
  <si>
    <t>nomor</t>
  </si>
  <si>
    <t>Beban air</t>
  </si>
  <si>
    <t>Pembayaran listrik(1 minggu sekali), air(1 bulan sekali)</t>
  </si>
  <si>
    <t>Sewa dibayar dimuka</t>
  </si>
  <si>
    <t>sewa dibayar dimuka untuk masa 2 tahun</t>
  </si>
  <si>
    <t>pembayaran gaji 2 orang @500.000</t>
  </si>
  <si>
    <t>Pembayaran listrik(1 minggu sekali)</t>
  </si>
  <si>
    <t>Penjualan</t>
  </si>
  <si>
    <t>Penjualan rata-rata per hari</t>
  </si>
  <si>
    <t>Column1</t>
  </si>
  <si>
    <t>Column2</t>
  </si>
  <si>
    <t>Column3</t>
  </si>
  <si>
    <t>Column4</t>
  </si>
  <si>
    <t>Column5</t>
  </si>
  <si>
    <t>Column6</t>
  </si>
  <si>
    <t>Beban Gaji</t>
  </si>
  <si>
    <t>Beban listik</t>
  </si>
  <si>
    <t>Neraca</t>
  </si>
  <si>
    <t>Beban sewa</t>
  </si>
  <si>
    <t>Mie basah: tiap hari dibeli/1 kilo: 15.000</t>
  </si>
  <si>
    <t>Bihun: tiap hari dibeli/1 bungkus 10.000</t>
  </si>
  <si>
    <t xml:space="preserve">Tomat: 2 hari sekali/ 1/2 kilo : </t>
  </si>
  <si>
    <t>Jeruk limo: 2 hari atau 1 hari seperempat: 15.000 biasanya 10.000</t>
  </si>
  <si>
    <t>Bawang goreng: 3 hari sekali/14 ons:12.000/ons*14</t>
  </si>
  <si>
    <t>Kol: 2 hari atau tiap hari/1 kilo kalau rame/sedang: 5000 besar:7000</t>
  </si>
  <si>
    <t>Daun bawang: tiap hari/4 biji/5.000 nyatu sama seledri</t>
  </si>
  <si>
    <t>Seledri:tiap hari/</t>
  </si>
  <si>
    <t>Daging sapi: tiap hari atau 2 hari sekali/1/2 kilo:65.000</t>
  </si>
  <si>
    <t>Daging ayam: tiap hari/ 1/2 kilo: 20.000 atau 22.000</t>
  </si>
  <si>
    <t>Cuka: 1 bulan sekali/ 1 botol: 6rb</t>
  </si>
  <si>
    <t>Bumbu rempah</t>
  </si>
  <si>
    <t>Garam: 3 hari atau 5 hari sekali/1 bungkus: 2.500</t>
  </si>
  <si>
    <t>Kecap: 3 hari sekali/250 gr:13.000</t>
  </si>
  <si>
    <t>Cabai keriting: 4 hari/seperempat:15.000</t>
  </si>
  <si>
    <t>Cabai rawit: 4 hari/seperempat:15.000</t>
  </si>
  <si>
    <t xml:space="preserve">Bumbu soto: </t>
  </si>
  <si>
    <t>Bumbu paon:tiap hari/1 paket:10.000</t>
  </si>
  <si>
    <t>Lengkuas:</t>
  </si>
  <si>
    <t>Jahe</t>
  </si>
  <si>
    <t>Sereh</t>
  </si>
  <si>
    <t>Kunyit</t>
  </si>
  <si>
    <t>Daun salam</t>
  </si>
  <si>
    <t>Kayu manis: tiap hari/5.000</t>
  </si>
  <si>
    <t>Lalab:</t>
  </si>
  <si>
    <t>Ketumbar: satu renceng/1 minggu: 10.000</t>
  </si>
  <si>
    <t xml:space="preserve">Kayu manis: </t>
  </si>
  <si>
    <t>Kulit lumpia: 4 hari sekali /1 bungkus: 15.000</t>
  </si>
  <si>
    <t>Wortel: 2 hari sekali/1/2 kilo: 6 sampe 8 rb</t>
  </si>
  <si>
    <t>Minyak goreng: 4 hari sekali/1 kilo:18.000</t>
  </si>
  <si>
    <t>Gas: 4 hari sekali/gas ijo 3 kali: 22.000</t>
  </si>
  <si>
    <t>Pala: 1 bulan sekali/5 bungkus :5000 1 bungkus:2000</t>
  </si>
  <si>
    <t>Merica/padaku: 4 hari/1R:11.000 isi 12</t>
  </si>
  <si>
    <t>Galon: 4 hari sekali/10 galon: 50.00</t>
  </si>
  <si>
    <t>Masako: 2 hari sekali/1R:5rb isi 10</t>
  </si>
  <si>
    <t>Bawang merah:2 hari sekali/11 biji/seperempat:12.000</t>
  </si>
  <si>
    <t>Bawang putih: 2 hari sekali/seperempat:12.000</t>
  </si>
  <si>
    <t>Plastik bungkus soto: 1 minggu/1 bungkus:</t>
  </si>
  <si>
    <t>1 kilo 4k</t>
  </si>
  <si>
    <t>1/2 6k</t>
  </si>
  <si>
    <t>1 ons 7k</t>
  </si>
  <si>
    <t>Plastik sambel: 2.500</t>
  </si>
  <si>
    <t>Plastik besar: 7k</t>
  </si>
  <si>
    <t>Tisu: 1 bulan/1 bal:27k isi 10</t>
  </si>
  <si>
    <t>Beras: 1 hari/1 kilo: 16.000</t>
  </si>
  <si>
    <t xml:space="preserve">5 kilo/1 minggu: </t>
  </si>
  <si>
    <t>Beban listrik: 20.000/minggu token</t>
  </si>
  <si>
    <t>Beban sewa: 1 tahun: 19 juta</t>
  </si>
  <si>
    <t>2 tahun: 36 juta</t>
  </si>
  <si>
    <t>Jadi 18.000</t>
  </si>
  <si>
    <t>Air: 1 bulan: 60 ribu</t>
  </si>
  <si>
    <t>Beban distribusi: 20.000/4 hari</t>
  </si>
  <si>
    <t>1 hari biasanya 20 porsi</t>
  </si>
  <si>
    <t>Campur ayam dan daging sapi</t>
  </si>
  <si>
    <t>Rata rata penjualan 20 porsi/hari</t>
  </si>
  <si>
    <t>Beban gaji: 500.000 atau 300.000</t>
  </si>
  <si>
    <t>22 april beli bahan2</t>
  </si>
  <si>
    <t>250 gr</t>
  </si>
  <si>
    <t>Beban Listrik</t>
  </si>
  <si>
    <t>Beban Air</t>
  </si>
  <si>
    <t>Beban Sewa</t>
  </si>
  <si>
    <t xml:space="preserve">Penjualan </t>
  </si>
  <si>
    <t>rata-rata 20 porsi dengan nasi</t>
  </si>
  <si>
    <t>10 porsi daging ayam</t>
  </si>
  <si>
    <t>10 porsi daging sapi</t>
  </si>
  <si>
    <t>Pembelian bahan baku</t>
  </si>
  <si>
    <t xml:space="preserve">               Kas</t>
  </si>
  <si>
    <t xml:space="preserve">                  Kas</t>
  </si>
  <si>
    <t xml:space="preserve">        Penjualan</t>
  </si>
  <si>
    <t xml:space="preserve"> Kas</t>
  </si>
  <si>
    <t xml:space="preserve">   Kas</t>
  </si>
  <si>
    <t xml:space="preserve">      Kas</t>
  </si>
  <si>
    <t xml:space="preserve">    Kas</t>
  </si>
  <si>
    <t>Jurnal umum</t>
  </si>
  <si>
    <t>Akun</t>
  </si>
  <si>
    <t>kredit</t>
  </si>
  <si>
    <t>kas</t>
  </si>
  <si>
    <t>pembelian</t>
  </si>
  <si>
    <t>beban listrik</t>
  </si>
  <si>
    <t>beban gaji</t>
  </si>
  <si>
    <t>penjualan bersih</t>
  </si>
  <si>
    <t>Rugi</t>
  </si>
  <si>
    <t>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</si>
</sst>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theme="4"/>
      </top>
      <bottom style="thin">
        <color indexed="64"/>
      </bottom>
      <diagonal/>
    </border>
    <border>
      <left/>
      <right/>
      <top style="double">
        <color theme="4"/>
      </top>
      <bottom style="thin">
        <color indexed="64"/>
      </bottom>
      <diagonal/>
    </border>
    <border>
      <left/>
      <right style="thin">
        <color indexed="64"/>
      </right>
      <top style="double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9">
    <xf numFmtId="0" fontId="0" fillId="0" borderId="0" xfId="0"/>
    <xf numFmtId="42" fontId="0" fillId="0" borderId="0" xfId="0" applyNumberFormat="1"/>
    <xf numFmtId="16" fontId="0" fillId="0" borderId="0" xfId="0" applyNumberFormat="1"/>
    <xf numFmtId="15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4" fontId="2" fillId="0" borderId="0" xfId="0" applyNumberFormat="1" applyFont="1"/>
    <xf numFmtId="42" fontId="2" fillId="0" borderId="0" xfId="0" applyNumberFormat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/>
    <xf numFmtId="2" fontId="0" fillId="0" borderId="0" xfId="1" applyNumberFormat="1" applyFont="1"/>
    <xf numFmtId="0" fontId="0" fillId="0" borderId="0" xfId="0" applyAlignment="1">
      <alignment horizontal="center"/>
    </xf>
    <xf numFmtId="41" fontId="0" fillId="0" borderId="0" xfId="1" applyNumberFormat="1" applyFont="1"/>
    <xf numFmtId="0" fontId="0" fillId="2" borderId="1" xfId="0" applyFill="1" applyBorder="1" applyAlignment="1">
      <alignment horizontal="center"/>
    </xf>
    <xf numFmtId="41" fontId="0" fillId="2" borderId="1" xfId="1" applyNumberFormat="1" applyFont="1" applyFill="1" applyBorder="1" applyAlignment="1">
      <alignment horizontal="center"/>
    </xf>
    <xf numFmtId="41" fontId="0" fillId="0" borderId="2" xfId="1" applyNumberFormat="1" applyFont="1" applyBorder="1"/>
    <xf numFmtId="15" fontId="0" fillId="0" borderId="5" xfId="0" applyNumberFormat="1" applyBorder="1"/>
    <xf numFmtId="0" fontId="0" fillId="0" borderId="5" xfId="0" applyBorder="1"/>
    <xf numFmtId="0" fontId="0" fillId="0" borderId="6" xfId="0" applyBorder="1"/>
    <xf numFmtId="15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4" fillId="0" borderId="2" xfId="0" applyFont="1" applyBorder="1" applyAlignment="1">
      <alignment horizontal="center"/>
    </xf>
    <xf numFmtId="164" fontId="2" fillId="0" borderId="0" xfId="1" applyNumberFormat="1" applyFont="1"/>
    <xf numFmtId="41" fontId="0" fillId="0" borderId="0" xfId="1" applyNumberFormat="1" applyFont="1" applyBorder="1"/>
    <xf numFmtId="0" fontId="0" fillId="0" borderId="11" xfId="0" applyBorder="1"/>
    <xf numFmtId="15" fontId="0" fillId="0" borderId="7" xfId="0" applyNumberFormat="1" applyBorder="1"/>
    <xf numFmtId="41" fontId="0" fillId="0" borderId="3" xfId="1" applyNumberFormat="1" applyFont="1" applyBorder="1"/>
    <xf numFmtId="41" fontId="0" fillId="0" borderId="5" xfId="1" applyNumberFormat="1" applyFont="1" applyBorder="1"/>
    <xf numFmtId="41" fontId="0" fillId="0" borderId="6" xfId="1" applyNumberFormat="1" applyFont="1" applyBorder="1"/>
    <xf numFmtId="0" fontId="0" fillId="0" borderId="7" xfId="0" applyBorder="1"/>
    <xf numFmtId="15" fontId="0" fillId="3" borderId="7" xfId="0" applyNumberFormat="1" applyFill="1" applyBorder="1"/>
    <xf numFmtId="0" fontId="4" fillId="4" borderId="1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41" fontId="0" fillId="0" borderId="12" xfId="1" applyNumberFormat="1" applyFont="1" applyBorder="1"/>
    <xf numFmtId="41" fontId="0" fillId="0" borderId="7" xfId="1" applyNumberFormat="1" applyFont="1" applyBorder="1"/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41" fontId="2" fillId="0" borderId="0" xfId="1" applyNumberFormat="1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7" xfId="0" applyFill="1" applyBorder="1" applyAlignment="1">
      <alignment horizontal="center"/>
    </xf>
    <xf numFmtId="41" fontId="0" fillId="2" borderId="7" xfId="1" applyNumberFormat="1" applyFont="1" applyFill="1" applyBorder="1" applyAlignment="1">
      <alignment horizontal="center"/>
    </xf>
    <xf numFmtId="15" fontId="0" fillId="3" borderId="3" xfId="0" applyNumberFormat="1" applyFill="1" applyBorder="1"/>
    <xf numFmtId="15" fontId="0" fillId="0" borderId="3" xfId="0" applyNumberFormat="1" applyBorder="1"/>
    <xf numFmtId="41" fontId="0" fillId="0" borderId="22" xfId="1" applyNumberFormat="1" applyFont="1" applyBorder="1"/>
    <xf numFmtId="0" fontId="0" fillId="2" borderId="22" xfId="0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/>
    <xf numFmtId="0" fontId="2" fillId="0" borderId="24" xfId="0" applyFont="1" applyBorder="1"/>
    <xf numFmtId="41" fontId="2" fillId="0" borderId="25" xfId="1" applyNumberFormat="1" applyFont="1" applyBorder="1"/>
    <xf numFmtId="164" fontId="0" fillId="2" borderId="7" xfId="1" applyNumberFormat="1" applyFont="1" applyFill="1" applyBorder="1" applyAlignment="1">
      <alignment horizontal="center"/>
    </xf>
    <xf numFmtId="164" fontId="2" fillId="0" borderId="23" xfId="1" applyNumberFormat="1" applyFont="1" applyBorder="1"/>
    <xf numFmtId="164" fontId="2" fillId="0" borderId="25" xfId="1" applyNumberFormat="1" applyFont="1" applyBorder="1"/>
    <xf numFmtId="41" fontId="1" fillId="0" borderId="5" xfId="0" applyNumberFormat="1" applyFont="1" applyBorder="1"/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41" fontId="0" fillId="2" borderId="9" xfId="1" applyNumberFormat="1" applyFont="1" applyFill="1" applyBorder="1" applyAlignment="1">
      <alignment horizontal="center"/>
    </xf>
    <xf numFmtId="0" fontId="1" fillId="0" borderId="5" xfId="0" applyFont="1" applyBorder="1"/>
    <xf numFmtId="164" fontId="1" fillId="0" borderId="5" xfId="1" applyNumberFormat="1" applyFont="1" applyBorder="1"/>
    <xf numFmtId="41" fontId="0" fillId="0" borderId="0" xfId="0" applyNumberFormat="1"/>
    <xf numFmtId="0" fontId="0" fillId="0" borderId="12" xfId="0" applyBorder="1"/>
    <xf numFmtId="0" fontId="0" fillId="0" borderId="3" xfId="0" applyBorder="1"/>
    <xf numFmtId="0" fontId="0" fillId="0" borderId="2" xfId="0" applyBorder="1"/>
    <xf numFmtId="15" fontId="0" fillId="2" borderId="0" xfId="0" applyNumberFormat="1" applyFill="1"/>
    <xf numFmtId="0" fontId="0" fillId="4" borderId="0" xfId="0" applyFill="1"/>
    <xf numFmtId="0" fontId="0" fillId="9" borderId="0" xfId="0" applyFill="1"/>
    <xf numFmtId="0" fontId="0" fillId="10" borderId="0" xfId="0" applyFill="1"/>
    <xf numFmtId="0" fontId="0" fillId="5" borderId="0" xfId="0" applyFill="1"/>
    <xf numFmtId="0" fontId="0" fillId="7" borderId="0" xfId="0" applyFill="1"/>
    <xf numFmtId="15" fontId="0" fillId="3" borderId="0" xfId="0" applyNumberFormat="1" applyFill="1"/>
    <xf numFmtId="0" fontId="0" fillId="2" borderId="22" xfId="0" applyFill="1" applyBorder="1"/>
    <xf numFmtId="164" fontId="0" fillId="0" borderId="0" xfId="1" applyNumberFormat="1" applyFont="1" applyBorder="1"/>
    <xf numFmtId="42" fontId="0" fillId="0" borderId="2" xfId="0" applyNumberFormat="1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5" fontId="0" fillId="0" borderId="11" xfId="0" applyNumberFormat="1" applyBorder="1"/>
    <xf numFmtId="42" fontId="0" fillId="0" borderId="11" xfId="0" applyNumberFormat="1" applyBorder="1"/>
    <xf numFmtId="15" fontId="0" fillId="3" borderId="11" xfId="0" applyNumberFormat="1" applyFill="1" applyBorder="1"/>
    <xf numFmtId="42" fontId="0" fillId="0" borderId="10" xfId="0" applyNumberFormat="1" applyBorder="1"/>
    <xf numFmtId="15" fontId="0" fillId="0" borderId="22" xfId="0" applyNumberFormat="1" applyBorder="1"/>
    <xf numFmtId="42" fontId="0" fillId="0" borderId="12" xfId="0" applyNumberFormat="1" applyBorder="1"/>
    <xf numFmtId="164" fontId="0" fillId="0" borderId="12" xfId="1" applyNumberFormat="1" applyFont="1" applyBorder="1"/>
    <xf numFmtId="164" fontId="0" fillId="0" borderId="3" xfId="1" applyNumberFormat="1" applyFont="1" applyBorder="1"/>
    <xf numFmtId="15" fontId="0" fillId="0" borderId="10" xfId="0" applyNumberFormat="1" applyBorder="1"/>
    <xf numFmtId="15" fontId="0" fillId="3" borderId="22" xfId="0" applyNumberFormat="1" applyFill="1" applyBorder="1"/>
    <xf numFmtId="15" fontId="0" fillId="3" borderId="1" xfId="0" applyNumberFormat="1" applyFill="1" applyBorder="1"/>
    <xf numFmtId="42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5" fontId="0" fillId="0" borderId="1" xfId="0" applyNumberFormat="1" applyBorder="1"/>
    <xf numFmtId="164" fontId="2" fillId="0" borderId="1" xfId="1" applyNumberFormat="1" applyFont="1" applyBorder="1"/>
    <xf numFmtId="15" fontId="0" fillId="0" borderId="12" xfId="0" applyNumberFormat="1" applyBorder="1"/>
    <xf numFmtId="15" fontId="0" fillId="0" borderId="2" xfId="0" applyNumberFormat="1" applyBorder="1"/>
    <xf numFmtId="15" fontId="0" fillId="3" borderId="12" xfId="0" applyNumberFormat="1" applyFill="1" applyBorder="1"/>
    <xf numFmtId="15" fontId="0" fillId="3" borderId="4" xfId="0" applyNumberFormat="1" applyFill="1" applyBorder="1"/>
    <xf numFmtId="42" fontId="0" fillId="0" borderId="4" xfId="0" applyNumberFormat="1" applyBorder="1"/>
    <xf numFmtId="15" fontId="0" fillId="0" borderId="4" xfId="0" applyNumberFormat="1" applyBorder="1"/>
    <xf numFmtId="0" fontId="0" fillId="0" borderId="4" xfId="0" applyBorder="1"/>
    <xf numFmtId="164" fontId="0" fillId="0" borderId="26" xfId="1" applyNumberFormat="1" applyFont="1" applyBorder="1"/>
    <xf numFmtId="42" fontId="0" fillId="0" borderId="26" xfId="0" applyNumberFormat="1" applyBorder="1"/>
    <xf numFmtId="0" fontId="0" fillId="2" borderId="5" xfId="0" applyFill="1" applyBorder="1" applyAlignment="1">
      <alignment horizontal="center"/>
    </xf>
    <xf numFmtId="0" fontId="0" fillId="2" borderId="11" xfId="0" applyFill="1" applyBorder="1"/>
    <xf numFmtId="0" fontId="0" fillId="2" borderId="8" xfId="0" applyFill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42" fontId="0" fillId="0" borderId="7" xfId="0" applyNumberFormat="1" applyBorder="1"/>
    <xf numFmtId="164" fontId="2" fillId="0" borderId="7" xfId="1" applyNumberFormat="1" applyFont="1" applyBorder="1"/>
    <xf numFmtId="164" fontId="2" fillId="0" borderId="22" xfId="1" applyNumberFormat="1" applyFont="1" applyBorder="1"/>
    <xf numFmtId="164" fontId="1" fillId="0" borderId="11" xfId="0" applyNumberFormat="1" applyFont="1" applyBorder="1"/>
    <xf numFmtId="164" fontId="0" fillId="0" borderId="8" xfId="1" applyNumberFormat="1" applyFont="1" applyBorder="1"/>
    <xf numFmtId="164" fontId="1" fillId="0" borderId="8" xfId="0" applyNumberFormat="1" applyFont="1" applyBorder="1"/>
    <xf numFmtId="0" fontId="1" fillId="0" borderId="11" xfId="0" applyFont="1" applyBorder="1"/>
    <xf numFmtId="41" fontId="0" fillId="0" borderId="1" xfId="1" applyNumberFormat="1" applyFont="1" applyBorder="1"/>
    <xf numFmtId="0" fontId="0" fillId="2" borderId="2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1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2" formatCode="_-&quot;Rp&quot;* #,##0_-;\-&quot;Rp&quot;* #,##0_-;_-&quot;Rp&quot;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2" formatCode="_-&quot;Rp&quot;* #,##0_-;\-&quot;Rp&quot;* #,##0_-;_-&quot;Rp&quot;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Rp&quot;* #,##0_-;\-&quot;Rp&quot;* #,##0_-;_-&quot;Rp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2" formatCode="_-&quot;Rp&quot;* #,##0_-;\-&quot;Rp&quot;* #,##0_-;_-&quot;Rp&quot;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p&quot;* #,##0_-;\-&quot;Rp&quot;* #,##0_-;_-&quot;Rp&quot;* &quot;-&quot;??_-;_-@_-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-* #,##0_-;\-* #,##0_-;_-* &quot;-&quot;_-;_-@_-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Rp&quot;* #,##0_-;\-&quot;Rp&quot;* #,##0_-;_-&quot;Rp&quot;* &quot;-&quot;??_-;_-@_-"/>
    </dxf>
    <dxf>
      <numFmt numFmtId="164" formatCode="_-&quot;Rp&quot;* #,##0_-;\-&quot;Rp&quot;* #,##0_-;_-&quot;Rp&quot;* &quot;-&quot;??_-;_-@_-"/>
    </dxf>
    <dxf>
      <numFmt numFmtId="164" formatCode="_-&quot;Rp&quot;* #,##0_-;\-&quot;Rp&quot;* #,##0_-;_-&quot;Rp&quot;* &quot;-&quot;??_-;_-@_-"/>
    </dxf>
    <dxf>
      <numFmt numFmtId="164" formatCode="_-&quot;Rp&quot;* #,##0_-;\-&quot;Rp&quot;* #,##0_-;_-&quot;Rp&quot;* &quot;-&quot;??_-;_-@_-"/>
    </dxf>
    <dxf>
      <numFmt numFmtId="164" formatCode="_-&quot;Rp&quot;* #,##0_-;\-&quot;Rp&quot;* #,##0_-;_-&quot;Rp&quot;* &quot;-&quot;??_-;_-@_-"/>
    </dxf>
    <dxf>
      <numFmt numFmtId="164" formatCode="_-&quot;Rp&quot;* #,##0_-;\-&quot;Rp&quot;* #,##0_-;_-&quot;Rp&quot;* &quot;-&quot;??_-;_-@_-"/>
    </dxf>
    <dxf>
      <numFmt numFmtId="164" formatCode="_-&quot;Rp&quot;* #,##0_-;\-&quot;Rp&quot;* #,##0_-;_-&quot;Rp&quot;* &quot;-&quot;??_-;_-@_-"/>
    </dxf>
    <dxf>
      <numFmt numFmtId="164" formatCode="_-&quot;Rp&quot;* #,##0_-;\-&quot;Rp&quot;* #,##0_-;_-&quot;Rp&quot;* &quot;-&quot;??_-;_-@_-"/>
    </dxf>
    <dxf>
      <numFmt numFmtId="164" formatCode="_-&quot;Rp&quot;* #,##0_-;\-&quot;Rp&quot;* #,##0_-;_-&quot;Rp&quot;* &quot;-&quot;??_-;_-@_-"/>
    </dxf>
    <dxf>
      <numFmt numFmtId="164" formatCode="_-&quot;Rp&quot;* #,##0_-;\-&quot;Rp&quot;* #,##0_-;_-&quot;Rp&quot;* &quot;-&quot;??_-;_-@_-"/>
    </dxf>
    <dxf>
      <numFmt numFmtId="164" formatCode="_-&quot;Rp&quot;* #,##0_-;\-&quot;Rp&quot;* #,##0_-;_-&quot;Rp&quot;* &quot;-&quot;??_-;_-@_-"/>
    </dxf>
    <dxf>
      <numFmt numFmtId="164" formatCode="_-&quot;Rp&quot;* #,##0_-;\-&quot;Rp&quot;* #,##0_-;_-&quot;Rp&quot;* &quot;-&quot;??_-;_-@_-"/>
    </dxf>
    <dxf>
      <numFmt numFmtId="164" formatCode="_-&quot;Rp&quot;* #,##0_-;\-&quot;Rp&quot;* #,##0_-;_-&quot;Rp&quot;* &quot;-&quot;??_-;_-@_-"/>
    </dxf>
    <dxf>
      <numFmt numFmtId="164" formatCode="_-&quot;Rp&quot;* #,##0_-;\-&quot;Rp&quot;* #,##0_-;_-&quot;Rp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ufal\AppData\Local\Microsoft\Windows\INetCache\IE\VL3OGCAX\Data_mentah_SIM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ufal\AppData\Local\Microsoft\Windows\INetCache\IE\VL3OGCAX\Data_mentah_SIM%5b1%5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ufal\AppData\Local\Microsoft\Windows\INetCache\IE\VL3OGCAX\Data_mentah_SIM%5b1%5d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ufal\AppData\Local\Microsoft\Windows\INetCache\IE\VL3OGCAX\Data_mentah_SIM%5b1%5d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Book Z Series" refreshedDate="45411.802871874999" createdVersion="8" refreshedVersion="8" minRefreshableVersion="3" recordCount="31" xr:uid="{13D70892-F53D-4774-8BE8-900E83DED26E}">
  <cacheSource type="worksheet">
    <worksheetSource ref="A57:E88" sheet=".xlsx]Sheet1" r:id="rId2"/>
  </cacheSource>
  <cacheFields count="5">
    <cacheField name="Tanggal" numFmtId="15">
      <sharedItems containsSemiMixedTypes="0" containsNonDate="0" containsDate="1" containsString="0" minDate="2024-04-22T00:00:00" maxDate="2024-04-23T00:00:00"/>
    </cacheField>
    <cacheField name="Bahan Baku" numFmtId="0">
      <sharedItems count="31">
        <s v="Mie basah"/>
        <s v="Bihun"/>
        <s v="Kol"/>
        <s v="Daging sapi"/>
        <s v="Daging Ayam"/>
        <s v="Bumbu Paon"/>
        <s v="Tomat"/>
        <s v="Jeruk Limo"/>
        <s v="Bawang Goreng"/>
        <s v="Daun-Daunan"/>
        <s v="Cuka"/>
        <s v="Garam"/>
        <s v="Kecap"/>
        <s v="Cabai Keriting"/>
        <s v="Cabai Rawit"/>
        <s v="Ketumbar"/>
        <s v="kulit lumpia"/>
        <s v="Wortel"/>
        <s v="Minyak Goreng"/>
        <s v="Pala"/>
        <s v="Merica"/>
        <s v="Masako"/>
        <s v="Bawang Merah"/>
        <s v="Bawang Putih"/>
        <s v="Beras"/>
        <s v="Plastik Bungkus 1kilo"/>
        <s v="Plastik Bungkus 1 1/2 kilo"/>
        <s v="Plastik Bungkus 1ons"/>
        <s v="Plastik Bungkus 1sambal"/>
        <s v="Plastik Bungkus besar"/>
        <s v="Tisu"/>
      </sharedItems>
    </cacheField>
    <cacheField name="Jangka waktu" numFmtId="0">
      <sharedItems count="9">
        <s v="Tiap Hari"/>
        <s v="1 Bulan sekali"/>
        <s v="2 hari sekali"/>
        <s v="1 atau Hari Sekali"/>
        <s v="3 hari sekali"/>
        <s v="3 hari sekali atau 5 hari sekali"/>
        <s v="4 hari sekali"/>
        <s v="5 hari sekali"/>
        <s v="1 minggu sekali"/>
      </sharedItems>
    </cacheField>
    <cacheField name="qty" numFmtId="0">
      <sharedItems count="14">
        <s v="1 Kilo"/>
        <s v="30 Bungkus"/>
        <s v="1/2 kilo"/>
        <s v="1 Bungkus"/>
        <s v="1/4 Kilo"/>
        <s v="14 ons"/>
        <s v="1 botol"/>
        <s v="1500 gr"/>
        <s v="1/4 k"/>
        <s v="1r"/>
        <s v="5 bungkus"/>
        <s v="1 R"/>
        <s v="5 kilo"/>
        <s v="1 bal"/>
      </sharedItems>
    </cacheField>
    <cacheField name="Harga" numFmtId="42">
      <sharedItems containsSemiMixedTypes="0" containsString="0" containsNumber="1" containsInteger="1" minValue="2500" maxValue="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Book Z Series" refreshedDate="45411.846984490738" createdVersion="8" refreshedVersion="8" minRefreshableVersion="3" recordCount="32" xr:uid="{89A62D76-8DDF-4F6F-B548-F50E66D12F97}">
  <cacheSource type="worksheet">
    <worksheetSource ref="A57:E89" sheet=".xlsx]Sheet1" r:id="rId2"/>
  </cacheSource>
  <cacheFields count="5">
    <cacheField name="Tanggal" numFmtId="15">
      <sharedItems containsSemiMixedTypes="0" containsNonDate="0" containsDate="1" containsString="0" minDate="2024-04-22T00:00:00" maxDate="2024-04-24T00:00:00"/>
    </cacheField>
    <cacheField name="Bahan Baku" numFmtId="0">
      <sharedItems count="32">
        <s v="Mie basah"/>
        <s v="Bihun"/>
        <s v="Kol"/>
        <s v="Daging sapi"/>
        <s v="Daging Ayam"/>
        <s v="Bumbu Paon"/>
        <s v="Tomat"/>
        <s v="Jeruk Limo"/>
        <s v="Bawang Goreng"/>
        <s v="Daun-Daunan"/>
        <s v="Cuka"/>
        <s v="Garam"/>
        <s v="Kecap"/>
        <s v="Cabai Keriting"/>
        <s v="Cabai Rawit"/>
        <s v="Ketumbar"/>
        <s v="kulit lumpia"/>
        <s v="Wortel"/>
        <s v="Minyak Goreng"/>
        <s v="Pala"/>
        <s v="Merica"/>
        <s v="Masako"/>
        <s v="Bawang Merah"/>
        <s v="Bawang Putih"/>
        <s v="Beras"/>
        <s v="Plastik Bungkus 1kilo"/>
        <s v="Plastik Bungkus 1 1/2 kilo"/>
        <s v="Plastik Bungkus 1ons"/>
        <s v="Plastik Bungkus 1sambal"/>
        <s v="Plastik Bungkus besar"/>
        <s v="Tisu"/>
        <s v="Gas"/>
      </sharedItems>
    </cacheField>
    <cacheField name="Jangka waktu" numFmtId="0">
      <sharedItems count="5">
        <s v="Tiap Hari"/>
        <s v="1 Bulan sekali"/>
        <s v="1 minggu sekali"/>
        <s v="2 hari sekali"/>
        <s v="1 bulan  sekali"/>
      </sharedItems>
    </cacheField>
    <cacheField name="qty" numFmtId="0">
      <sharedItems/>
    </cacheField>
    <cacheField name="Harga" numFmtId="42">
      <sharedItems containsSemiMixedTypes="0" containsString="0" containsNumber="1" containsInteger="1" minValue="2500" maxValue="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Book Z Series" refreshedDate="45411.847177083335" createdVersion="8" refreshedVersion="8" minRefreshableVersion="3" recordCount="38" xr:uid="{31117E20-69A6-4561-9389-2F2DC42F86AC}">
  <cacheSource type="worksheet">
    <worksheetSource ref="A57:E95" sheet=".xlsx]Sheet1" r:id="rId2"/>
  </cacheSource>
  <cacheFields count="5">
    <cacheField name="Tanggal" numFmtId="0">
      <sharedItems containsNonDate="0" containsDate="1" containsString="0" containsBlank="1" minDate="2024-04-22T00:00:00" maxDate="2024-04-24T00:00:00"/>
    </cacheField>
    <cacheField name="Bahan Baku" numFmtId="0">
      <sharedItems containsBlank="1" count="38">
        <s v="Mie basah"/>
        <s v="Bihun"/>
        <s v="Kol"/>
        <s v="Daging sapi"/>
        <s v="Daging Ayam"/>
        <s v="Bumbu Paon"/>
        <s v="Tomat"/>
        <s v="Jeruk Limo"/>
        <s v="Bawang Goreng"/>
        <s v="Daun-Daunan"/>
        <s v="Cuka"/>
        <s v="Garam"/>
        <s v="Kecap"/>
        <s v="Cabai Keriting"/>
        <s v="Cabai Rawit"/>
        <s v="Ketumbar"/>
        <s v="kulit lumpia"/>
        <s v="Wortel"/>
        <s v="Minyak Goreng"/>
        <s v="Pala"/>
        <s v="Merica"/>
        <s v="Masako"/>
        <s v="Bawang Merah"/>
        <s v="Bawang Putih"/>
        <s v="Beras"/>
        <s v="Plastik Bungkus 1kilo"/>
        <s v="Plastik Bungkus 1 1/2 kilo"/>
        <s v="Plastik Bungkus 1ons"/>
        <s v="Plastik Bungkus 1sambal"/>
        <s v="Plastik Bungkus besar"/>
        <s v="Tisu"/>
        <s v="Gas"/>
        <m/>
        <s v="Beban listrik"/>
        <s v="beban air"/>
        <s v="beban sewa"/>
        <s v="beban distribusi"/>
        <s v="Beban gaji"/>
      </sharedItems>
    </cacheField>
    <cacheField name="Jangka waktu" numFmtId="0">
      <sharedItems containsBlank="1" count="8">
        <s v="Tiap Hari"/>
        <s v="1 Bulan sekali"/>
        <s v="1 minggu sekali"/>
        <s v="2 hari sekali"/>
        <s v="1 bulan  sekali"/>
        <m/>
        <s v="2 tahun sekali"/>
        <s v="4 hari sekali"/>
      </sharedItems>
    </cacheField>
    <cacheField name="qty" numFmtId="0">
      <sharedItems containsBlank="1"/>
    </cacheField>
    <cacheField name="Harga" numFmtId="0">
      <sharedItems containsString="0" containsBlank="1" containsNumber="1" containsInteger="1" minValue="2500" maxValue="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Book Z Series" refreshedDate="45419.006641087966" createdVersion="8" refreshedVersion="8" minRefreshableVersion="3" recordCount="56" xr:uid="{51C10DC6-B74C-4D76-9493-42D294B370EB}">
  <cacheSource type="worksheet">
    <worksheetSource ref="A57:E147" sheet=".xlsx]Sheet1" r:id="rId2"/>
  </cacheSource>
  <cacheFields count="5">
    <cacheField name="Tanggal" numFmtId="0">
      <sharedItems containsNonDate="0" containsDate="1" containsString="0" containsBlank="1" minDate="2024-04-22T00:00:00" maxDate="2024-04-24T00:00:00" count="3">
        <d v="2024-04-22T00:00:00"/>
        <d v="2024-04-23T00:00:00"/>
        <m/>
      </sharedItems>
    </cacheField>
    <cacheField name="Bahan Baku" numFmtId="0">
      <sharedItems containsBlank="1" count="39">
        <s v="Mie basah"/>
        <s v="Bihun"/>
        <s v="Kol"/>
        <s v="Daging sapi"/>
        <s v="Daging Ayam"/>
        <s v="Bumbu Paon"/>
        <s v="Tomat"/>
        <s v="Jeruk Limo"/>
        <s v="Bawang Goreng"/>
        <s v="Daun-Daunan"/>
        <s v="Cuka"/>
        <s v="Garam"/>
        <s v="Kecap"/>
        <s v="Cabai Keriting"/>
        <s v="Cabai Rawit"/>
        <s v="Ketumbar"/>
        <s v="kulit lumpia"/>
        <s v="Wortel"/>
        <s v="Minyak Goreng"/>
        <s v="Pala"/>
        <s v="Merica"/>
        <s v="Masako"/>
        <s v="Bawang Merah"/>
        <s v="Bawang Putih"/>
        <s v="Beras"/>
        <s v="Plastik Bungkus 1kilo"/>
        <s v="Plastik Bungkus 1 1/2 kilo"/>
        <s v="Plastik Bungkus 1ons"/>
        <s v="Plastik Bungkus 1sambal"/>
        <s v="Plastik Bungkus besar"/>
        <s v="Tisu"/>
        <s v="Gas"/>
        <m/>
        <s v="beban"/>
        <s v="Beban listrik"/>
        <s v="beban air"/>
        <s v="beban sewa"/>
        <s v="beban distribusi"/>
        <s v="Beban gaji"/>
      </sharedItems>
    </cacheField>
    <cacheField name="Jangka waktu" numFmtId="0">
      <sharedItems containsBlank="1" count="8">
        <s v="Tiap Hari"/>
        <s v="1 Bulan sekali"/>
        <s v="1 minggu sekali"/>
        <s v="2 hari sekali"/>
        <m/>
        <s v="Jangka waktu"/>
        <s v="2 tahun sekali"/>
        <s v="4 hari sekali"/>
      </sharedItems>
    </cacheField>
    <cacheField name="qty" numFmtId="0">
      <sharedItems containsBlank="1"/>
    </cacheField>
    <cacheField name="Harga" numFmtId="0">
      <sharedItems containsBlank="1" containsMixedTypes="1" containsNumber="1" containsInteger="1" minValue="2500" maxValue="36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24-04-22T00:00:00"/>
    <x v="0"/>
    <x v="0"/>
    <x v="0"/>
    <n v="15000"/>
  </r>
  <r>
    <d v="2024-04-22T00:00:00"/>
    <x v="1"/>
    <x v="1"/>
    <x v="1"/>
    <n v="300000"/>
  </r>
  <r>
    <d v="2024-04-22T00:00:00"/>
    <x v="2"/>
    <x v="0"/>
    <x v="0"/>
    <n v="5000"/>
  </r>
  <r>
    <d v="2024-04-22T00:00:00"/>
    <x v="3"/>
    <x v="0"/>
    <x v="2"/>
    <n v="65000"/>
  </r>
  <r>
    <d v="2024-04-22T00:00:00"/>
    <x v="4"/>
    <x v="0"/>
    <x v="2"/>
    <n v="22000"/>
  </r>
  <r>
    <d v="2024-04-22T00:00:00"/>
    <x v="5"/>
    <x v="0"/>
    <x v="3"/>
    <n v="10000"/>
  </r>
  <r>
    <d v="2024-04-22T00:00:00"/>
    <x v="6"/>
    <x v="2"/>
    <x v="2"/>
    <n v="6000"/>
  </r>
  <r>
    <d v="2024-04-22T00:00:00"/>
    <x v="7"/>
    <x v="3"/>
    <x v="4"/>
    <n v="10000"/>
  </r>
  <r>
    <d v="2024-04-22T00:00:00"/>
    <x v="8"/>
    <x v="4"/>
    <x v="5"/>
    <n v="48000"/>
  </r>
  <r>
    <d v="2024-04-22T00:00:00"/>
    <x v="9"/>
    <x v="0"/>
    <x v="3"/>
    <n v="5000"/>
  </r>
  <r>
    <d v="2024-04-22T00:00:00"/>
    <x v="10"/>
    <x v="1"/>
    <x v="6"/>
    <n v="6000"/>
  </r>
  <r>
    <d v="2024-04-22T00:00:00"/>
    <x v="11"/>
    <x v="5"/>
    <x v="3"/>
    <n v="2500"/>
  </r>
  <r>
    <d v="2024-04-22T00:00:00"/>
    <x v="12"/>
    <x v="1"/>
    <x v="7"/>
    <n v="50000"/>
  </r>
  <r>
    <d v="2024-04-22T00:00:00"/>
    <x v="13"/>
    <x v="6"/>
    <x v="8"/>
    <n v="15000"/>
  </r>
  <r>
    <d v="2024-04-22T00:00:00"/>
    <x v="14"/>
    <x v="7"/>
    <x v="8"/>
    <n v="15000"/>
  </r>
  <r>
    <d v="2024-04-22T00:00:00"/>
    <x v="15"/>
    <x v="8"/>
    <x v="9"/>
    <n v="10000"/>
  </r>
  <r>
    <d v="2024-04-22T00:00:00"/>
    <x v="16"/>
    <x v="6"/>
    <x v="3"/>
    <n v="15000"/>
  </r>
  <r>
    <d v="2024-04-22T00:00:00"/>
    <x v="17"/>
    <x v="2"/>
    <x v="2"/>
    <n v="6000"/>
  </r>
  <r>
    <d v="2024-04-22T00:00:00"/>
    <x v="18"/>
    <x v="6"/>
    <x v="0"/>
    <n v="18000"/>
  </r>
  <r>
    <d v="2024-04-22T00:00:00"/>
    <x v="19"/>
    <x v="1"/>
    <x v="10"/>
    <n v="10000"/>
  </r>
  <r>
    <d v="2024-04-22T00:00:00"/>
    <x v="20"/>
    <x v="6"/>
    <x v="11"/>
    <n v="11000"/>
  </r>
  <r>
    <d v="2024-04-22T00:00:00"/>
    <x v="21"/>
    <x v="2"/>
    <x v="9"/>
    <n v="5000"/>
  </r>
  <r>
    <d v="2024-04-22T00:00:00"/>
    <x v="22"/>
    <x v="2"/>
    <x v="4"/>
    <n v="12000"/>
  </r>
  <r>
    <d v="2024-04-22T00:00:00"/>
    <x v="23"/>
    <x v="4"/>
    <x v="4"/>
    <n v="12000"/>
  </r>
  <r>
    <d v="2024-04-22T00:00:00"/>
    <x v="24"/>
    <x v="8"/>
    <x v="12"/>
    <n v="80000"/>
  </r>
  <r>
    <d v="2024-04-22T00:00:00"/>
    <x v="25"/>
    <x v="8"/>
    <x v="3"/>
    <n v="4000"/>
  </r>
  <r>
    <d v="2024-04-22T00:00:00"/>
    <x v="26"/>
    <x v="8"/>
    <x v="3"/>
    <n v="6000"/>
  </r>
  <r>
    <d v="2024-04-22T00:00:00"/>
    <x v="27"/>
    <x v="8"/>
    <x v="3"/>
    <n v="7000"/>
  </r>
  <r>
    <d v="2024-04-22T00:00:00"/>
    <x v="28"/>
    <x v="8"/>
    <x v="3"/>
    <n v="2500"/>
  </r>
  <r>
    <d v="2024-04-22T00:00:00"/>
    <x v="29"/>
    <x v="8"/>
    <x v="3"/>
    <n v="7000"/>
  </r>
  <r>
    <d v="2024-04-22T00:00:00"/>
    <x v="30"/>
    <x v="1"/>
    <x v="13"/>
    <n v="27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d v="2024-04-22T00:00:00"/>
    <x v="0"/>
    <x v="0"/>
    <s v="1 Kilo"/>
    <n v="15000"/>
  </r>
  <r>
    <d v="2024-04-22T00:00:00"/>
    <x v="1"/>
    <x v="1"/>
    <s v="30 Bungkus"/>
    <n v="300000"/>
  </r>
  <r>
    <d v="2024-04-22T00:00:00"/>
    <x v="2"/>
    <x v="0"/>
    <s v="1 Kilo"/>
    <n v="5000"/>
  </r>
  <r>
    <d v="2024-04-22T00:00:00"/>
    <x v="3"/>
    <x v="0"/>
    <s v="1/2 kilo"/>
    <n v="65000"/>
  </r>
  <r>
    <d v="2024-04-22T00:00:00"/>
    <x v="4"/>
    <x v="0"/>
    <s v="1/2 kilo"/>
    <n v="22000"/>
  </r>
  <r>
    <d v="2024-04-22T00:00:00"/>
    <x v="5"/>
    <x v="0"/>
    <s v="1 Bungkus"/>
    <n v="10000"/>
  </r>
  <r>
    <d v="2024-04-22T00:00:00"/>
    <x v="6"/>
    <x v="2"/>
    <s v="1,75 kg"/>
    <n v="21000"/>
  </r>
  <r>
    <d v="2024-04-22T00:00:00"/>
    <x v="7"/>
    <x v="1"/>
    <s v="7,5 kg"/>
    <n v="300000"/>
  </r>
  <r>
    <d v="2024-04-22T00:00:00"/>
    <x v="8"/>
    <x v="1"/>
    <s v="14 ons"/>
    <n v="168000"/>
  </r>
  <r>
    <d v="2024-04-22T00:00:00"/>
    <x v="9"/>
    <x v="0"/>
    <s v="1 Bungkus"/>
    <n v="5000"/>
  </r>
  <r>
    <d v="2024-04-22T00:00:00"/>
    <x v="10"/>
    <x v="1"/>
    <s v="1 botol"/>
    <n v="6000"/>
  </r>
  <r>
    <d v="2024-04-22T00:00:00"/>
    <x v="11"/>
    <x v="1"/>
    <s v="10 bungkus"/>
    <n v="25000"/>
  </r>
  <r>
    <d v="2024-04-22T00:00:00"/>
    <x v="12"/>
    <x v="1"/>
    <s v="1500 gr"/>
    <n v="50000"/>
  </r>
  <r>
    <d v="2024-04-22T00:00:00"/>
    <x v="13"/>
    <x v="1"/>
    <s v="3 kg"/>
    <n v="135000"/>
  </r>
  <r>
    <d v="2024-04-22T00:00:00"/>
    <x v="14"/>
    <x v="1"/>
    <s v="3 kg"/>
    <n v="84000"/>
  </r>
  <r>
    <d v="2024-04-22T00:00:00"/>
    <x v="15"/>
    <x v="1"/>
    <s v="4R"/>
    <n v="40000"/>
  </r>
  <r>
    <d v="2024-04-22T00:00:00"/>
    <x v="16"/>
    <x v="1"/>
    <s v="6 bungkus"/>
    <n v="90000"/>
  </r>
  <r>
    <d v="2024-04-22T00:00:00"/>
    <x v="17"/>
    <x v="3"/>
    <s v="1/2 kilo"/>
    <n v="7000"/>
  </r>
  <r>
    <d v="2024-04-22T00:00:00"/>
    <x v="18"/>
    <x v="1"/>
    <s v="5 kilo"/>
    <n v="90000"/>
  </r>
  <r>
    <d v="2024-04-22T00:00:00"/>
    <x v="19"/>
    <x v="1"/>
    <s v="5 bungkus"/>
    <n v="10000"/>
  </r>
  <r>
    <d v="2024-04-22T00:00:00"/>
    <x v="20"/>
    <x v="1"/>
    <s v="4R"/>
    <n v="44000"/>
  </r>
  <r>
    <d v="2024-04-22T00:00:00"/>
    <x v="21"/>
    <x v="1"/>
    <s v="4R"/>
    <n v="20000"/>
  </r>
  <r>
    <d v="2024-04-22T00:00:00"/>
    <x v="22"/>
    <x v="2"/>
    <s v="1 Kilo"/>
    <n v="48000"/>
  </r>
  <r>
    <d v="2024-04-22T00:00:00"/>
    <x v="23"/>
    <x v="2"/>
    <s v="1 Kilo"/>
    <n v="48000"/>
  </r>
  <r>
    <d v="2024-04-22T00:00:00"/>
    <x v="24"/>
    <x v="4"/>
    <s v="10 kilo"/>
    <n v="160000"/>
  </r>
  <r>
    <d v="2024-04-22T00:00:00"/>
    <x v="25"/>
    <x v="1"/>
    <s v="1 Bungkus"/>
    <n v="4000"/>
  </r>
  <r>
    <d v="2024-04-22T00:00:00"/>
    <x v="26"/>
    <x v="1"/>
    <s v="1 Bungkus"/>
    <n v="6000"/>
  </r>
  <r>
    <d v="2024-04-22T00:00:00"/>
    <x v="27"/>
    <x v="1"/>
    <s v="1 Bungkus"/>
    <n v="7000"/>
  </r>
  <r>
    <d v="2024-04-22T00:00:00"/>
    <x v="28"/>
    <x v="1"/>
    <s v="1 Bungkus"/>
    <n v="2500"/>
  </r>
  <r>
    <d v="2024-04-22T00:00:00"/>
    <x v="29"/>
    <x v="1"/>
    <s v="1 Bungkus"/>
    <n v="7000"/>
  </r>
  <r>
    <d v="2024-04-22T00:00:00"/>
    <x v="30"/>
    <x v="1"/>
    <s v="1 bal"/>
    <n v="27000"/>
  </r>
  <r>
    <d v="2024-04-23T00:00:00"/>
    <x v="31"/>
    <x v="1"/>
    <s v="6 kg"/>
    <n v="44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d v="2024-04-22T00:00:00"/>
    <x v="0"/>
    <x v="0"/>
    <s v="1 Kilo"/>
    <n v="15000"/>
  </r>
  <r>
    <d v="2024-04-22T00:00:00"/>
    <x v="1"/>
    <x v="1"/>
    <s v="30 Bungkus"/>
    <n v="300000"/>
  </r>
  <r>
    <d v="2024-04-22T00:00:00"/>
    <x v="2"/>
    <x v="0"/>
    <s v="1 Kilo"/>
    <n v="5000"/>
  </r>
  <r>
    <d v="2024-04-22T00:00:00"/>
    <x v="3"/>
    <x v="0"/>
    <s v="1/2 kilo"/>
    <n v="65000"/>
  </r>
  <r>
    <d v="2024-04-22T00:00:00"/>
    <x v="4"/>
    <x v="0"/>
    <s v="1/2 kilo"/>
    <n v="22000"/>
  </r>
  <r>
    <d v="2024-04-22T00:00:00"/>
    <x v="5"/>
    <x v="0"/>
    <s v="1 Bungkus"/>
    <n v="10000"/>
  </r>
  <r>
    <d v="2024-04-22T00:00:00"/>
    <x v="6"/>
    <x v="2"/>
    <s v="1,75 kg"/>
    <n v="21000"/>
  </r>
  <r>
    <d v="2024-04-22T00:00:00"/>
    <x v="7"/>
    <x v="1"/>
    <s v="7,5 kg"/>
    <n v="300000"/>
  </r>
  <r>
    <d v="2024-04-22T00:00:00"/>
    <x v="8"/>
    <x v="1"/>
    <s v="14 ons"/>
    <n v="168000"/>
  </r>
  <r>
    <d v="2024-04-22T00:00:00"/>
    <x v="9"/>
    <x v="0"/>
    <s v="1 Bungkus"/>
    <n v="5000"/>
  </r>
  <r>
    <d v="2024-04-22T00:00:00"/>
    <x v="10"/>
    <x v="1"/>
    <s v="1 botol"/>
    <n v="6000"/>
  </r>
  <r>
    <d v="2024-04-22T00:00:00"/>
    <x v="11"/>
    <x v="1"/>
    <s v="10 bungkus"/>
    <n v="25000"/>
  </r>
  <r>
    <d v="2024-04-22T00:00:00"/>
    <x v="12"/>
    <x v="1"/>
    <s v="1500 gr"/>
    <n v="50000"/>
  </r>
  <r>
    <d v="2024-04-22T00:00:00"/>
    <x v="13"/>
    <x v="1"/>
    <s v="3 kg"/>
    <n v="135000"/>
  </r>
  <r>
    <d v="2024-04-22T00:00:00"/>
    <x v="14"/>
    <x v="1"/>
    <s v="3 kg"/>
    <n v="84000"/>
  </r>
  <r>
    <d v="2024-04-22T00:00:00"/>
    <x v="15"/>
    <x v="1"/>
    <s v="4R"/>
    <n v="40000"/>
  </r>
  <r>
    <d v="2024-04-22T00:00:00"/>
    <x v="16"/>
    <x v="1"/>
    <s v="6 bungkus"/>
    <n v="90000"/>
  </r>
  <r>
    <d v="2024-04-22T00:00:00"/>
    <x v="17"/>
    <x v="3"/>
    <s v="1/2 kilo"/>
    <n v="7000"/>
  </r>
  <r>
    <d v="2024-04-22T00:00:00"/>
    <x v="18"/>
    <x v="1"/>
    <s v="5 kilo"/>
    <n v="90000"/>
  </r>
  <r>
    <d v="2024-04-22T00:00:00"/>
    <x v="19"/>
    <x v="1"/>
    <s v="5 bungkus"/>
    <n v="10000"/>
  </r>
  <r>
    <d v="2024-04-22T00:00:00"/>
    <x v="20"/>
    <x v="1"/>
    <s v="4R"/>
    <n v="44000"/>
  </r>
  <r>
    <d v="2024-04-22T00:00:00"/>
    <x v="21"/>
    <x v="1"/>
    <s v="4R"/>
    <n v="20000"/>
  </r>
  <r>
    <d v="2024-04-22T00:00:00"/>
    <x v="22"/>
    <x v="2"/>
    <s v="1 Kilo"/>
    <n v="48000"/>
  </r>
  <r>
    <d v="2024-04-22T00:00:00"/>
    <x v="23"/>
    <x v="2"/>
    <s v="1 Kilo"/>
    <n v="48000"/>
  </r>
  <r>
    <d v="2024-04-22T00:00:00"/>
    <x v="24"/>
    <x v="4"/>
    <s v="10 kilo"/>
    <n v="160000"/>
  </r>
  <r>
    <d v="2024-04-22T00:00:00"/>
    <x v="25"/>
    <x v="1"/>
    <s v="1 Bungkus"/>
    <n v="4000"/>
  </r>
  <r>
    <d v="2024-04-22T00:00:00"/>
    <x v="26"/>
    <x v="1"/>
    <s v="1 Bungkus"/>
    <n v="6000"/>
  </r>
  <r>
    <d v="2024-04-22T00:00:00"/>
    <x v="27"/>
    <x v="1"/>
    <s v="1 Bungkus"/>
    <n v="7000"/>
  </r>
  <r>
    <d v="2024-04-22T00:00:00"/>
    <x v="28"/>
    <x v="1"/>
    <s v="1 Bungkus"/>
    <n v="2500"/>
  </r>
  <r>
    <d v="2024-04-22T00:00:00"/>
    <x v="29"/>
    <x v="1"/>
    <s v="1 Bungkus"/>
    <n v="7000"/>
  </r>
  <r>
    <d v="2024-04-22T00:00:00"/>
    <x v="30"/>
    <x v="1"/>
    <s v="1 bal"/>
    <n v="27000"/>
  </r>
  <r>
    <d v="2024-04-23T00:00:00"/>
    <x v="31"/>
    <x v="1"/>
    <s v="6 kg"/>
    <n v="44000"/>
  </r>
  <r>
    <m/>
    <x v="32"/>
    <x v="5"/>
    <m/>
    <m/>
  </r>
  <r>
    <m/>
    <x v="33"/>
    <x v="2"/>
    <s v="token"/>
    <m/>
  </r>
  <r>
    <m/>
    <x v="34"/>
    <x v="1"/>
    <m/>
    <m/>
  </r>
  <r>
    <m/>
    <x v="35"/>
    <x v="6"/>
    <s v="1 warung"/>
    <m/>
  </r>
  <r>
    <m/>
    <x v="36"/>
    <x v="7"/>
    <m/>
    <m/>
  </r>
  <r>
    <m/>
    <x v="37"/>
    <x v="1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s v="1 Kilo"/>
    <n v="15000"/>
  </r>
  <r>
    <x v="0"/>
    <x v="1"/>
    <x v="1"/>
    <s v="30 Bungkus"/>
    <n v="300000"/>
  </r>
  <r>
    <x v="0"/>
    <x v="2"/>
    <x v="0"/>
    <s v="1 Kilo"/>
    <n v="5000"/>
  </r>
  <r>
    <x v="0"/>
    <x v="3"/>
    <x v="0"/>
    <s v="1/2 kilo"/>
    <n v="65000"/>
  </r>
  <r>
    <x v="0"/>
    <x v="4"/>
    <x v="0"/>
    <s v="1/2 kilo"/>
    <n v="22000"/>
  </r>
  <r>
    <x v="0"/>
    <x v="5"/>
    <x v="0"/>
    <s v="1 Bungkus"/>
    <n v="10000"/>
  </r>
  <r>
    <x v="0"/>
    <x v="6"/>
    <x v="2"/>
    <s v="1,75 kg"/>
    <n v="21000"/>
  </r>
  <r>
    <x v="0"/>
    <x v="7"/>
    <x v="1"/>
    <s v="7,5 kg"/>
    <n v="300000"/>
  </r>
  <r>
    <x v="0"/>
    <x v="8"/>
    <x v="1"/>
    <s v="14 ons"/>
    <n v="168000"/>
  </r>
  <r>
    <x v="0"/>
    <x v="9"/>
    <x v="0"/>
    <s v="1 Bungkus"/>
    <n v="5000"/>
  </r>
  <r>
    <x v="0"/>
    <x v="10"/>
    <x v="1"/>
    <s v="1 botol"/>
    <n v="6000"/>
  </r>
  <r>
    <x v="0"/>
    <x v="11"/>
    <x v="1"/>
    <s v="10 bungkus"/>
    <n v="25000"/>
  </r>
  <r>
    <x v="0"/>
    <x v="12"/>
    <x v="1"/>
    <s v="1500 gr"/>
    <n v="50000"/>
  </r>
  <r>
    <x v="0"/>
    <x v="13"/>
    <x v="1"/>
    <s v="3 kg"/>
    <n v="135000"/>
  </r>
  <r>
    <x v="0"/>
    <x v="14"/>
    <x v="1"/>
    <s v="3 kg"/>
    <n v="84000"/>
  </r>
  <r>
    <x v="0"/>
    <x v="15"/>
    <x v="1"/>
    <s v="4R"/>
    <n v="40000"/>
  </r>
  <r>
    <x v="0"/>
    <x v="16"/>
    <x v="1"/>
    <s v="6 bungkus"/>
    <n v="90000"/>
  </r>
  <r>
    <x v="0"/>
    <x v="17"/>
    <x v="3"/>
    <s v="1/2 kilo"/>
    <n v="7000"/>
  </r>
  <r>
    <x v="0"/>
    <x v="18"/>
    <x v="1"/>
    <s v="5 kilo"/>
    <n v="90000"/>
  </r>
  <r>
    <x v="0"/>
    <x v="19"/>
    <x v="1"/>
    <s v="5 bungkus"/>
    <n v="10000"/>
  </r>
  <r>
    <x v="0"/>
    <x v="20"/>
    <x v="1"/>
    <s v="4R"/>
    <n v="44000"/>
  </r>
  <r>
    <x v="0"/>
    <x v="21"/>
    <x v="1"/>
    <s v="4R"/>
    <n v="20000"/>
  </r>
  <r>
    <x v="0"/>
    <x v="22"/>
    <x v="2"/>
    <s v="1 Kilo"/>
    <n v="48000"/>
  </r>
  <r>
    <x v="0"/>
    <x v="23"/>
    <x v="2"/>
    <s v="1 Kilo"/>
    <n v="48000"/>
  </r>
  <r>
    <x v="0"/>
    <x v="24"/>
    <x v="1"/>
    <s v="10 kilo"/>
    <n v="160000"/>
  </r>
  <r>
    <x v="0"/>
    <x v="25"/>
    <x v="1"/>
    <s v="1 Bungkus"/>
    <n v="4000"/>
  </r>
  <r>
    <x v="0"/>
    <x v="26"/>
    <x v="1"/>
    <s v="1 Bungkus"/>
    <n v="6000"/>
  </r>
  <r>
    <x v="0"/>
    <x v="27"/>
    <x v="1"/>
    <s v="1 Bungkus"/>
    <n v="7000"/>
  </r>
  <r>
    <x v="0"/>
    <x v="28"/>
    <x v="1"/>
    <s v="1 Bungkus"/>
    <n v="2500"/>
  </r>
  <r>
    <x v="0"/>
    <x v="29"/>
    <x v="1"/>
    <s v="1 Bungkus"/>
    <n v="7000"/>
  </r>
  <r>
    <x v="0"/>
    <x v="30"/>
    <x v="1"/>
    <s v="1 bal"/>
    <n v="27000"/>
  </r>
  <r>
    <x v="1"/>
    <x v="31"/>
    <x v="1"/>
    <s v="6 kg"/>
    <n v="44000"/>
  </r>
  <r>
    <x v="2"/>
    <x v="32"/>
    <x v="4"/>
    <m/>
    <n v="954500"/>
  </r>
  <r>
    <x v="2"/>
    <x v="32"/>
    <x v="4"/>
    <m/>
    <m/>
  </r>
  <r>
    <x v="2"/>
    <x v="32"/>
    <x v="4"/>
    <m/>
    <s v="Sapi"/>
  </r>
  <r>
    <x v="2"/>
    <x v="33"/>
    <x v="5"/>
    <s v="jenis"/>
    <s v="Jumlah"/>
  </r>
  <r>
    <x v="2"/>
    <x v="34"/>
    <x v="2"/>
    <s v="token"/>
    <n v="50000"/>
  </r>
  <r>
    <x v="2"/>
    <x v="35"/>
    <x v="1"/>
    <m/>
    <n v="60000"/>
  </r>
  <r>
    <x v="2"/>
    <x v="36"/>
    <x v="6"/>
    <s v="1 warung"/>
    <n v="36000000"/>
  </r>
  <r>
    <x v="2"/>
    <x v="37"/>
    <x v="7"/>
    <m/>
    <n v="20000"/>
  </r>
  <r>
    <x v="2"/>
    <x v="38"/>
    <x v="1"/>
    <m/>
    <n v="500000"/>
  </r>
  <r>
    <x v="2"/>
    <x v="32"/>
    <x v="4"/>
    <m/>
    <m/>
  </r>
  <r>
    <x v="2"/>
    <x v="32"/>
    <x v="4"/>
    <m/>
    <m/>
  </r>
  <r>
    <x v="2"/>
    <x v="32"/>
    <x v="4"/>
    <m/>
    <m/>
  </r>
  <r>
    <x v="2"/>
    <x v="32"/>
    <x v="4"/>
    <m/>
    <m/>
  </r>
  <r>
    <x v="2"/>
    <x v="32"/>
    <x v="4"/>
    <m/>
    <m/>
  </r>
  <r>
    <x v="2"/>
    <x v="32"/>
    <x v="4"/>
    <m/>
    <m/>
  </r>
  <r>
    <x v="2"/>
    <x v="32"/>
    <x v="4"/>
    <m/>
    <m/>
  </r>
  <r>
    <x v="2"/>
    <x v="32"/>
    <x v="4"/>
    <m/>
    <m/>
  </r>
  <r>
    <x v="2"/>
    <x v="32"/>
    <x v="4"/>
    <m/>
    <m/>
  </r>
  <r>
    <x v="2"/>
    <x v="32"/>
    <x v="4"/>
    <m/>
    <m/>
  </r>
  <r>
    <x v="2"/>
    <x v="32"/>
    <x v="4"/>
    <m/>
    <m/>
  </r>
  <r>
    <x v="2"/>
    <x v="32"/>
    <x v="4"/>
    <m/>
    <m/>
  </r>
  <r>
    <x v="2"/>
    <x v="32"/>
    <x v="4"/>
    <m/>
    <m/>
  </r>
  <r>
    <x v="2"/>
    <x v="32"/>
    <x v="4"/>
    <m/>
    <m/>
  </r>
  <r>
    <x v="2"/>
    <x v="32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B569B-E75F-42A5-AA5F-FB3CF7E93EBF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9:B43" firstHeaderRow="1" firstDataRow="1" firstDataCol="1"/>
  <pivotFields count="5">
    <pivotField numFmtId="15" showAll="0"/>
    <pivotField axis="axisRow" showAll="0">
      <items count="32">
        <item x="8"/>
        <item x="22"/>
        <item x="23"/>
        <item x="24"/>
        <item x="1"/>
        <item x="5"/>
        <item x="13"/>
        <item x="14"/>
        <item x="10"/>
        <item x="4"/>
        <item x="3"/>
        <item x="9"/>
        <item x="11"/>
        <item x="7"/>
        <item x="12"/>
        <item x="15"/>
        <item x="2"/>
        <item x="16"/>
        <item x="21"/>
        <item x="20"/>
        <item x="0"/>
        <item x="18"/>
        <item x="19"/>
        <item x="26"/>
        <item x="25"/>
        <item x="27"/>
        <item x="28"/>
        <item x="29"/>
        <item x="30"/>
        <item x="6"/>
        <item x="17"/>
        <item t="default"/>
      </items>
    </pivotField>
    <pivotField axis="axisRow" showAll="0">
      <items count="10">
        <item h="1" x="3"/>
        <item h="1" x="1"/>
        <item h="1" x="8"/>
        <item h="1" x="2"/>
        <item x="4"/>
        <item h="1" x="5"/>
        <item h="1" x="6"/>
        <item h="1" x="7"/>
        <item h="1" x="0"/>
        <item t="default"/>
      </items>
    </pivotField>
    <pivotField showAll="0"/>
    <pivotField dataField="1" numFmtId="42" showAll="0"/>
  </pivotFields>
  <rowFields count="2">
    <field x="2"/>
    <field x="1"/>
  </rowFields>
  <rowItems count="4">
    <i>
      <x v="4"/>
    </i>
    <i r="1">
      <x/>
    </i>
    <i r="1">
      <x v="2"/>
    </i>
    <i t="grand">
      <x/>
    </i>
  </rowItems>
  <colItems count="1">
    <i/>
  </colItems>
  <dataFields count="1">
    <dataField name="Sum of Harga" fld="4" baseField="0" baseItem="0" numFmtId="164"/>
  </dataFields>
  <formats count="2">
    <format dxfId="184">
      <pivotArea outline="0" collapsedLevelsAreSubtotals="1" fieldPosition="0"/>
    </format>
    <format dxfId="18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C0CD9-1A14-4205-855F-526A4D7BBA9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5" firstHeaderRow="1" firstDataRow="1" firstDataCol="1"/>
  <pivotFields count="5">
    <pivotField numFmtId="15" showAll="0"/>
    <pivotField axis="axisRow" showAll="0">
      <items count="32">
        <item x="8"/>
        <item x="22"/>
        <item x="23"/>
        <item x="24"/>
        <item x="1"/>
        <item x="5"/>
        <item x="13"/>
        <item x="14"/>
        <item x="10"/>
        <item x="4"/>
        <item x="3"/>
        <item x="9"/>
        <item x="11"/>
        <item x="7"/>
        <item x="12"/>
        <item x="15"/>
        <item x="2"/>
        <item x="16"/>
        <item x="21"/>
        <item x="20"/>
        <item x="0"/>
        <item x="18"/>
        <item x="19"/>
        <item x="26"/>
        <item x="25"/>
        <item x="27"/>
        <item x="28"/>
        <item x="29"/>
        <item x="30"/>
        <item x="6"/>
        <item x="17"/>
        <item t="default"/>
      </items>
    </pivotField>
    <pivotField axis="axisRow" showAll="0">
      <items count="10">
        <item h="1" x="3"/>
        <item h="1" x="1"/>
        <item h="1" x="8"/>
        <item x="2"/>
        <item h="1" x="4"/>
        <item h="1" x="5"/>
        <item h="1" x="6"/>
        <item h="1" x="7"/>
        <item h="1" x="0"/>
        <item t="default"/>
      </items>
    </pivotField>
    <pivotField showAll="0"/>
    <pivotField dataField="1" numFmtId="42" showAll="0"/>
  </pivotFields>
  <rowFields count="2">
    <field x="2"/>
    <field x="1"/>
  </rowFields>
  <rowItems count="6">
    <i>
      <x v="3"/>
    </i>
    <i r="1">
      <x v="1"/>
    </i>
    <i r="1">
      <x v="18"/>
    </i>
    <i r="1">
      <x v="29"/>
    </i>
    <i r="1">
      <x v="30"/>
    </i>
    <i t="grand">
      <x/>
    </i>
  </rowItems>
  <colItems count="1">
    <i/>
  </colItems>
  <dataFields count="1">
    <dataField name="Sum of Harga" fld="4" baseField="0" baseItem="0"/>
  </dataFields>
  <formats count="2">
    <format dxfId="186">
      <pivotArea outline="0" collapsedLevelsAreSubtotals="1" fieldPosition="0"/>
    </format>
    <format dxfId="18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9A96A-D229-4DA1-9CE3-7D36D277318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B26" firstHeaderRow="1" firstDataRow="1" firstDataCol="1"/>
  <pivotFields count="5">
    <pivotField numFmtId="15" showAll="0"/>
    <pivotField axis="axisRow" showAll="0">
      <items count="32">
        <item x="8"/>
        <item x="22"/>
        <item x="23"/>
        <item x="24"/>
        <item x="1"/>
        <item x="5"/>
        <item x="13"/>
        <item x="14"/>
        <item x="10"/>
        <item x="4"/>
        <item x="3"/>
        <item x="9"/>
        <item x="11"/>
        <item x="7"/>
        <item x="12"/>
        <item x="15"/>
        <item x="2"/>
        <item x="16"/>
        <item x="21"/>
        <item x="20"/>
        <item x="0"/>
        <item x="18"/>
        <item x="19"/>
        <item x="26"/>
        <item x="25"/>
        <item x="27"/>
        <item x="28"/>
        <item x="29"/>
        <item x="30"/>
        <item x="6"/>
        <item x="17"/>
        <item t="default"/>
      </items>
    </pivotField>
    <pivotField axis="axisRow" showAll="0">
      <items count="10">
        <item h="1" x="3"/>
        <item h="1" x="1"/>
        <item x="8"/>
        <item h="1" x="2"/>
        <item h="1" x="4"/>
        <item h="1" x="5"/>
        <item h="1" x="6"/>
        <item h="1" x="7"/>
        <item h="1" x="0"/>
        <item t="default"/>
      </items>
    </pivotField>
    <pivotField showAll="0"/>
    <pivotField dataField="1" numFmtId="42" showAll="0"/>
  </pivotFields>
  <rowFields count="2">
    <field x="2"/>
    <field x="1"/>
  </rowFields>
  <rowItems count="9">
    <i>
      <x v="2"/>
    </i>
    <i r="1">
      <x v="3"/>
    </i>
    <i r="1">
      <x v="15"/>
    </i>
    <i r="1">
      <x v="23"/>
    </i>
    <i r="1">
      <x v="24"/>
    </i>
    <i r="1">
      <x v="25"/>
    </i>
    <i r="1">
      <x v="26"/>
    </i>
    <i r="1">
      <x v="27"/>
    </i>
    <i t="grand">
      <x/>
    </i>
  </rowItems>
  <colItems count="1">
    <i/>
  </colItems>
  <dataFields count="1">
    <dataField name="Sum of Harga" fld="4" baseField="0" baseItem="0" numFmtId="164"/>
  </dataFields>
  <formats count="2">
    <format dxfId="188">
      <pivotArea outline="0" collapsedLevelsAreSubtotals="1" fieldPosition="0"/>
    </format>
    <format dxfId="18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EAEA3-45BB-46E0-8833-05D044D3C9B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5">
    <pivotField numFmtId="15" showAll="0"/>
    <pivotField axis="axisRow" showAll="0">
      <items count="32">
        <item x="8"/>
        <item x="22"/>
        <item x="23"/>
        <item x="24"/>
        <item x="1"/>
        <item x="5"/>
        <item x="13"/>
        <item x="14"/>
        <item x="10"/>
        <item x="4"/>
        <item x="3"/>
        <item x="9"/>
        <item x="11"/>
        <item x="7"/>
        <item x="12"/>
        <item x="15"/>
        <item x="2"/>
        <item x="16"/>
        <item x="21"/>
        <item x="20"/>
        <item x="0"/>
        <item x="18"/>
        <item x="19"/>
        <item x="26"/>
        <item x="25"/>
        <item x="27"/>
        <item x="28"/>
        <item x="29"/>
        <item x="30"/>
        <item x="6"/>
        <item x="17"/>
        <item t="default"/>
      </items>
    </pivotField>
    <pivotField axis="axisRow" showAll="0">
      <items count="10">
        <item x="3"/>
        <item h="1" x="1"/>
        <item h="1" x="8"/>
        <item h="1" x="2"/>
        <item h="1" x="4"/>
        <item h="1" x="5"/>
        <item h="1" x="6"/>
        <item h="1" x="7"/>
        <item x="0"/>
        <item t="default"/>
      </items>
    </pivotField>
    <pivotField showAll="0"/>
    <pivotField dataField="1" numFmtId="42" showAll="0"/>
  </pivotFields>
  <rowFields count="2">
    <field x="2"/>
    <field x="1"/>
  </rowFields>
  <rowItems count="10">
    <i>
      <x/>
    </i>
    <i r="1">
      <x v="13"/>
    </i>
    <i>
      <x v="8"/>
    </i>
    <i r="1">
      <x v="5"/>
    </i>
    <i r="1">
      <x v="9"/>
    </i>
    <i r="1">
      <x v="10"/>
    </i>
    <i r="1">
      <x v="11"/>
    </i>
    <i r="1">
      <x v="16"/>
    </i>
    <i r="1">
      <x v="20"/>
    </i>
    <i t="grand">
      <x/>
    </i>
  </rowItems>
  <colItems count="1">
    <i/>
  </colItems>
  <dataFields count="1">
    <dataField name="Sum of Harga" fld="4" baseField="0" baseItem="0" numFmtId="164"/>
  </dataFields>
  <formats count="2">
    <format dxfId="190">
      <pivotArea outline="0" collapsedLevelsAreSubtotals="1" fieldPosition="0"/>
    </format>
    <format dxfId="18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CF4D5-FDC2-493D-A4C6-DB4C3E2E9AE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7:B60" firstHeaderRow="1" firstDataRow="1" firstDataCol="1"/>
  <pivotFields count="5">
    <pivotField numFmtId="15" showAll="0"/>
    <pivotField axis="axisRow" showAll="0">
      <items count="32">
        <item x="8"/>
        <item x="22"/>
        <item x="23"/>
        <item x="24"/>
        <item x="1"/>
        <item x="5"/>
        <item x="13"/>
        <item x="14"/>
        <item x="10"/>
        <item x="4"/>
        <item x="3"/>
        <item x="9"/>
        <item x="11"/>
        <item x="7"/>
        <item x="12"/>
        <item x="15"/>
        <item x="2"/>
        <item x="16"/>
        <item x="21"/>
        <item x="20"/>
        <item x="0"/>
        <item x="18"/>
        <item x="19"/>
        <item x="26"/>
        <item x="25"/>
        <item x="27"/>
        <item x="28"/>
        <item x="29"/>
        <item x="30"/>
        <item x="6"/>
        <item x="17"/>
        <item t="default"/>
      </items>
    </pivotField>
    <pivotField axis="axisRow" showAll="0">
      <items count="10">
        <item h="1" x="3"/>
        <item h="1" x="1"/>
        <item h="1" x="8"/>
        <item h="1" x="2"/>
        <item h="1" x="4"/>
        <item h="1" x="5"/>
        <item h="1" x="6"/>
        <item x="7"/>
        <item h="1" x="0"/>
        <item t="default"/>
      </items>
    </pivotField>
    <pivotField showAll="0"/>
    <pivotField dataField="1" numFmtId="42" showAll="0"/>
  </pivotFields>
  <rowFields count="2">
    <field x="2"/>
    <field x="1"/>
  </rowFields>
  <rowItems count="3">
    <i>
      <x v="7"/>
    </i>
    <i r="1">
      <x v="7"/>
    </i>
    <i t="grand">
      <x/>
    </i>
  </rowItems>
  <colItems count="1">
    <i/>
  </colItems>
  <dataFields count="1">
    <dataField name="Sum of Harga" fld="4" baseField="0" baseItem="0" numFmtId="164"/>
  </dataFields>
  <formats count="2">
    <format dxfId="192">
      <pivotArea outline="0" collapsedLevelsAreSubtotals="1" fieldPosition="0"/>
    </format>
    <format dxfId="19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899F8-330B-4F2D-8C2C-D45A99E8E335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8:B54" firstHeaderRow="1" firstDataRow="1" firstDataCol="1"/>
  <pivotFields count="5">
    <pivotField numFmtId="15" showAll="0"/>
    <pivotField axis="axisRow" showAll="0">
      <items count="32">
        <item x="8"/>
        <item x="22"/>
        <item x="23"/>
        <item x="24"/>
        <item x="1"/>
        <item x="5"/>
        <item x="13"/>
        <item x="14"/>
        <item x="10"/>
        <item x="4"/>
        <item x="3"/>
        <item x="9"/>
        <item x="11"/>
        <item x="7"/>
        <item x="12"/>
        <item x="15"/>
        <item x="2"/>
        <item x="16"/>
        <item x="21"/>
        <item x="20"/>
        <item x="0"/>
        <item x="18"/>
        <item x="19"/>
        <item x="26"/>
        <item x="25"/>
        <item x="27"/>
        <item x="28"/>
        <item x="29"/>
        <item x="30"/>
        <item x="6"/>
        <item x="17"/>
        <item t="default"/>
      </items>
    </pivotField>
    <pivotField axis="axisRow" showAll="0">
      <items count="10">
        <item h="1" x="3"/>
        <item h="1" x="1"/>
        <item h="1" x="8"/>
        <item h="1" x="2"/>
        <item h="1" x="4"/>
        <item h="1" x="5"/>
        <item x="6"/>
        <item h="1" x="7"/>
        <item h="1" x="0"/>
        <item t="default"/>
      </items>
    </pivotField>
    <pivotField showAll="0"/>
    <pivotField dataField="1" numFmtId="42" showAll="0"/>
  </pivotFields>
  <rowFields count="2">
    <field x="2"/>
    <field x="1"/>
  </rowFields>
  <rowItems count="6">
    <i>
      <x v="6"/>
    </i>
    <i r="1">
      <x v="6"/>
    </i>
    <i r="1">
      <x v="17"/>
    </i>
    <i r="1">
      <x v="19"/>
    </i>
    <i r="1">
      <x v="21"/>
    </i>
    <i t="grand">
      <x/>
    </i>
  </rowItems>
  <colItems count="1">
    <i/>
  </colItems>
  <dataFields count="1">
    <dataField name="Sum of Harga" fld="4" baseField="0" baseItem="0" numFmtId="164"/>
  </dataFields>
  <formats count="2">
    <format dxfId="194">
      <pivotArea outline="0" collapsedLevelsAreSubtotals="1" fieldPosition="0"/>
    </format>
    <format dxfId="19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630F7-A931-49C0-A3C9-17B57BA875E2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5">
    <pivotField numFmtId="15" showAll="0"/>
    <pivotField axis="axisRow" showAll="0">
      <items count="33">
        <item x="8"/>
        <item x="22"/>
        <item x="23"/>
        <item x="24"/>
        <item x="1"/>
        <item x="5"/>
        <item x="13"/>
        <item x="14"/>
        <item x="10"/>
        <item x="4"/>
        <item x="3"/>
        <item x="9"/>
        <item x="11"/>
        <item x="31"/>
        <item x="7"/>
        <item x="12"/>
        <item x="15"/>
        <item x="2"/>
        <item x="16"/>
        <item x="21"/>
        <item x="20"/>
        <item x="0"/>
        <item x="18"/>
        <item x="19"/>
        <item x="26"/>
        <item x="25"/>
        <item x="27"/>
        <item x="28"/>
        <item x="29"/>
        <item x="30"/>
        <item x="6"/>
        <item x="17"/>
        <item t="default"/>
      </items>
    </pivotField>
    <pivotField axis="axisRow" showAll="0">
      <items count="6">
        <item h="1" x="4"/>
        <item h="1" x="1"/>
        <item h="1" x="2"/>
        <item x="3"/>
        <item h="1" x="0"/>
        <item t="default"/>
      </items>
    </pivotField>
    <pivotField showAll="0"/>
    <pivotField dataField="1" numFmtId="42" showAll="0"/>
  </pivotFields>
  <rowFields count="2">
    <field x="2"/>
    <field x="1"/>
  </rowFields>
  <rowItems count="3">
    <i>
      <x v="3"/>
    </i>
    <i r="1">
      <x v="31"/>
    </i>
    <i t="grand">
      <x/>
    </i>
  </rowItems>
  <colItems count="1">
    <i/>
  </colItems>
  <dataFields count="1">
    <dataField name="Sum of Harga" fld="4" baseField="0" baseItem="0" numFmtId="164"/>
  </dataFields>
  <formats count="2">
    <format dxfId="182">
      <pivotArea outline="0" collapsedLevelsAreSubtotals="1" fieldPosition="0"/>
    </format>
    <format dxfId="18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058D6-61CD-4F5D-A1DA-4EE28439DC2A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5">
    <pivotField showAll="0"/>
    <pivotField axis="axisRow" showAll="0">
      <items count="39">
        <item x="8"/>
        <item x="22"/>
        <item x="23"/>
        <item x="34"/>
        <item x="36"/>
        <item x="37"/>
        <item x="33"/>
        <item x="35"/>
        <item x="24"/>
        <item x="1"/>
        <item x="5"/>
        <item x="13"/>
        <item x="14"/>
        <item x="10"/>
        <item x="4"/>
        <item x="3"/>
        <item x="9"/>
        <item x="11"/>
        <item x="31"/>
        <item x="7"/>
        <item x="12"/>
        <item x="15"/>
        <item x="2"/>
        <item x="16"/>
        <item x="21"/>
        <item x="20"/>
        <item x="0"/>
        <item x="18"/>
        <item x="19"/>
        <item x="26"/>
        <item x="25"/>
        <item x="27"/>
        <item x="28"/>
        <item x="29"/>
        <item x="30"/>
        <item x="6"/>
        <item x="17"/>
        <item x="32"/>
        <item t="default"/>
      </items>
    </pivotField>
    <pivotField axis="axisRow" showAll="0">
      <items count="9">
        <item h="1" x="4"/>
        <item h="1" x="1"/>
        <item x="2"/>
        <item h="1" x="3"/>
        <item h="1" x="6"/>
        <item h="1" x="7"/>
        <item h="1" x="0"/>
        <item x="5"/>
        <item t="default"/>
      </items>
    </pivotField>
    <pivotField showAll="0"/>
    <pivotField dataField="1" showAll="0"/>
  </pivotFields>
  <rowFields count="2">
    <field x="2"/>
    <field x="1"/>
  </rowFields>
  <rowItems count="8">
    <i>
      <x v="2"/>
    </i>
    <i r="1">
      <x v="1"/>
    </i>
    <i r="1">
      <x v="2"/>
    </i>
    <i r="1">
      <x v="6"/>
    </i>
    <i r="1">
      <x v="35"/>
    </i>
    <i>
      <x v="7"/>
    </i>
    <i r="1">
      <x v="37"/>
    </i>
    <i t="grand">
      <x/>
    </i>
  </rowItems>
  <colItems count="1">
    <i/>
  </colItems>
  <dataFields count="1">
    <dataField name="Sum of Harg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0DAA6-2C64-4163-8657-19022BA6E7CA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5">
    <pivotField showAll="0">
      <items count="4">
        <item x="0"/>
        <item x="1"/>
        <item x="2"/>
        <item t="default"/>
      </items>
    </pivotField>
    <pivotField showAll="0">
      <items count="40">
        <item x="8"/>
        <item x="22"/>
        <item x="23"/>
        <item x="33"/>
        <item x="35"/>
        <item x="37"/>
        <item x="38"/>
        <item x="34"/>
        <item x="36"/>
        <item x="24"/>
        <item x="1"/>
        <item x="5"/>
        <item x="13"/>
        <item x="14"/>
        <item x="10"/>
        <item x="4"/>
        <item x="3"/>
        <item x="9"/>
        <item x="11"/>
        <item x="31"/>
        <item x="7"/>
        <item x="12"/>
        <item x="15"/>
        <item x="2"/>
        <item x="16"/>
        <item x="21"/>
        <item x="20"/>
        <item x="0"/>
        <item x="18"/>
        <item x="19"/>
        <item x="26"/>
        <item x="25"/>
        <item x="27"/>
        <item x="28"/>
        <item x="29"/>
        <item x="30"/>
        <item x="6"/>
        <item x="17"/>
        <item x="32"/>
        <item t="default"/>
      </items>
    </pivotField>
    <pivotField showAll="0">
      <items count="9">
        <item x="1"/>
        <item x="2"/>
        <item x="3"/>
        <item x="6"/>
        <item x="7"/>
        <item x="5"/>
        <item x="0"/>
        <item x="4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3959B0-2D61-4235-AAA8-402BCB5EAED1}" name="Table35" displayName="Table35" ref="L290:Q398" totalsRowCount="1" tableBorderDxfId="180">
  <autoFilter ref="L290:Q397" xr:uid="{913959B0-2D61-4235-AAA8-402BCB5EAED1}">
    <filterColumn colId="1">
      <filters blank="1">
        <filter val="Sewa dibayar dimuka"/>
        <filter val="sewa dibayar dimuka untuk masa 2 tahun"/>
      </filters>
    </filterColumn>
    <filterColumn colId="2">
      <filters blank="1"/>
    </filterColumn>
  </autoFilter>
  <tableColumns count="6">
    <tableColumn id="1" xr3:uid="{AB6C3196-22A7-4D45-BA06-8F81962ADAA3}" name="Column1" dataDxfId="179" totalsRowDxfId="178"/>
    <tableColumn id="2" xr3:uid="{8370F974-7C26-4E5B-B6E5-2BB9B29916C1}" name="Column2" totalsRowLabel="Sewa dibayar dimuka"/>
    <tableColumn id="3" xr3:uid="{C8EA2BD0-8A27-4C68-9FCB-D3B49678ECC8}" name="Column3"/>
    <tableColumn id="4" xr3:uid="{984CDDEF-E73A-4816-8C3A-98E1AD7FF966}" name="Column4" dataDxfId="177" totalsRowDxfId="176"/>
    <tableColumn id="5" xr3:uid="{E64BB3D4-7F91-40AE-83BC-5AF7A8DAFC10}" name="Column5" totalsRowFunction="custom" dataDxfId="175" totalsRowDxfId="174" dataCellStyle="Currency" totalsRowCellStyle="Currency">
      <totalsRowFormula>SUBTOTAL(109,P292:P396)</totalsRowFormula>
    </tableColumn>
    <tableColumn id="6" xr3:uid="{8DBE9D39-38C0-465B-8628-DE8CD96BED38}" name="Column6" totalsRowFunction="custom" dataDxfId="173" totalsRowDxfId="172" dataCellStyle="Currency" totalsRowCellStyle="Currency">
      <totalsRowFormula>SUBTOTAL(109,Q292:Q396)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650E708-95BB-429A-B868-BC89C8B9DF56}" name="Table35712" displayName="Table35712" ref="L1321:Q1429" totalsRowCount="1" tableBorderDxfId="99">
  <autoFilter ref="L1321:Q1428" xr:uid="{E650E708-95BB-429A-B868-BC89C8B9DF56}"/>
  <tableColumns count="6">
    <tableColumn id="1" xr3:uid="{F5AE27E3-3C03-452F-9802-59EDF95BE7E4}" name="Column1" dataDxfId="98" totalsRowDxfId="97"/>
    <tableColumn id="2" xr3:uid="{66730D08-A38E-4218-9029-02555A21715A}" name="Column2" totalsRowLabel="Penjualan"/>
    <tableColumn id="3" xr3:uid="{A047FABA-C655-41AF-901E-B351CDEADFBF}" name="Column3"/>
    <tableColumn id="4" xr3:uid="{4A04AE6A-DD45-45A4-B09B-4684F8354440}" name="Column4" dataDxfId="96" totalsRowDxfId="95"/>
    <tableColumn id="5" xr3:uid="{7DA43686-CD6C-4212-950A-E11230EF0C92}" name="Column5" totalsRowFunction="custom" dataDxfId="94" totalsRowDxfId="93" dataCellStyle="Currency" totalsRowCellStyle="Currency">
      <totalsRowFormula>SUBTOTAL(109,P1323:P1427)</totalsRowFormula>
    </tableColumn>
    <tableColumn id="6" xr3:uid="{EE40C7F5-3C15-43F0-AD84-3E95F421E893}" name="Column6" totalsRowFunction="custom" dataDxfId="92" totalsRowDxfId="91" dataCellStyle="Currency" totalsRowCellStyle="Currency">
      <totalsRowFormula>SUBTOTAL(109,Q1323:Q1427)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9171E6-79FF-44FC-9034-746E04FB3856}" name="Table357813" displayName="Table357813" ref="L1436:Q1544" totalsRowCount="1" tableBorderDxfId="90">
  <autoFilter ref="L1436:Q1543" xr:uid="{B79171E6-79FF-44FC-9034-746E04FB3856}"/>
  <tableColumns count="6">
    <tableColumn id="1" xr3:uid="{8F3CAB73-B058-49E4-BDDD-007621FD77E4}" name="Column1" dataDxfId="89" totalsRowDxfId="88"/>
    <tableColumn id="2" xr3:uid="{41B4A3E9-A523-4320-AAD8-51756D06D05C}" name="Column2" totalsRowLabel="Beban Gaji"/>
    <tableColumn id="3" xr3:uid="{AE6ECE5D-7CB2-4155-B8E7-982DD5D85C94}" name="Column3"/>
    <tableColumn id="4" xr3:uid="{2B7FF116-FC88-4F47-9547-FA5F146A85F5}" name="Column4" dataDxfId="87" totalsRowDxfId="86"/>
    <tableColumn id="5" xr3:uid="{0A61BBB6-C4BF-49E0-9AF9-B124307DD244}" name="Column5" totalsRowFunction="custom" dataDxfId="85" totalsRowDxfId="84" dataCellStyle="Currency" totalsRowCellStyle="Currency">
      <totalsRowFormula>SUBTOTAL(109,P1438:P1542)</totalsRowFormula>
    </tableColumn>
    <tableColumn id="6" xr3:uid="{D6F6B310-3196-4A3E-AD9F-D9DBFE57D24A}" name="Column6" totalsRowFunction="custom" dataDxfId="83" totalsRowDxfId="82" dataCellStyle="Currency" totalsRowCellStyle="Currency">
      <totalsRowFormula>SUBTOTAL(109,Q1438:Q1542)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A06AE3-7857-4EDA-85A4-91DF464BF5B8}" name="Table3578914" displayName="Table3578914" ref="L1548:Q1656" totalsRowCount="1" tableBorderDxfId="81">
  <autoFilter ref="L1548:Q1655" xr:uid="{F0A06AE3-7857-4EDA-85A4-91DF464BF5B8}"/>
  <tableColumns count="6">
    <tableColumn id="1" xr3:uid="{6CE3B869-1B9A-49DB-9311-E9A30C3FB54D}" name="Column1" dataDxfId="80" totalsRowDxfId="79"/>
    <tableColumn id="2" xr3:uid="{E3D37502-F171-4D1E-9F54-3CD4BD496C3A}" name="Column2" totalsRowLabel="Beban listik"/>
    <tableColumn id="3" xr3:uid="{9DD1B575-6AEF-46A1-AE6F-1808B12CB63A}" name="Column3"/>
    <tableColumn id="4" xr3:uid="{7D2AA147-734C-45DF-9181-8F0931584D6C}" name="Column4" dataDxfId="78" totalsRowDxfId="77"/>
    <tableColumn id="5" xr3:uid="{5B94DDF7-4648-4831-9290-45194AA52558}" name="Column5" totalsRowFunction="custom" dataDxfId="76" totalsRowDxfId="75" dataCellStyle="Currency" totalsRowCellStyle="Currency">
      <totalsRowFormula>SUBTOTAL(109,P1550:P1654)</totalsRowFormula>
    </tableColumn>
    <tableColumn id="6" xr3:uid="{CD52D300-19B7-4CE7-8EA5-8F59522571B8}" name="Column6" totalsRowFunction="custom" dataDxfId="74" totalsRowDxfId="73" dataCellStyle="Currency" totalsRowCellStyle="Currency">
      <totalsRowFormula>SUBTOTAL(109,Q1550:Q1654)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493A32-D934-4324-A4B2-673C8A3D190A}" name="Table3" displayName="Table3" ref="L175:Q285" totalsRowCount="1" headerRowBorderDxfId="72" tableBorderDxfId="71">
  <autoFilter ref="L175:Q284" xr:uid="{7C493A32-D934-4324-A4B2-673C8A3D190A}">
    <filterColumn colId="1">
      <filters blank="1">
        <filter val="Kas"/>
      </filters>
    </filterColumn>
    <filterColumn colId="2">
      <filters blank="1"/>
    </filterColumn>
  </autoFilter>
  <tableColumns count="6">
    <tableColumn id="1" xr3:uid="{5AC7E8DF-4EB1-485D-8012-8E7C1931151E}" name="Column1"/>
    <tableColumn id="2" xr3:uid="{3C5FBE8A-FADF-460F-BBE1-DB207B65CB9C}" name="Column2"/>
    <tableColumn id="3" xr3:uid="{189BCA9D-8880-426A-A169-2D5B3517246E}" name="Column3"/>
    <tableColumn id="4" xr3:uid="{EFFB7CC5-D168-4648-B493-52F5560F43AE}" name="Column4"/>
    <tableColumn id="5" xr3:uid="{F5FD8C78-F637-4DF2-904D-F624273BFFA7}" name="Column5" totalsRowFunction="custom" dataDxfId="70" totalsRowDxfId="69" dataCellStyle="Currency">
      <totalsRowFormula>SUBTOTAL(109,P178:P282)</totalsRowFormula>
    </tableColumn>
    <tableColumn id="6" xr3:uid="{CB57829F-6345-49B9-A8CE-DCFD464FB0DE}" name="Column6" totalsRowFunction="custom" dataDxfId="68" totalsRowDxfId="67" dataCellStyle="Currency" totalsRowCellStyle="Currency">
      <totalsRowFormula>SUBTOTAL(109,Q178:Q282)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1058435-B700-4319-9B42-2EC93608915B}" name="Table14" displayName="Table14" ref="U58:Z168" totalsRowCount="1" headerRowBorderDxfId="66" tableBorderDxfId="65">
  <autoFilter ref="U58:Z167" xr:uid="{91058435-B700-4319-9B42-2EC93608915B}">
    <filterColumn colId="1">
      <filters blank="1"/>
    </filterColumn>
    <filterColumn colId="2">
      <filters blank="1">
        <filter val="Kas"/>
      </filters>
    </filterColumn>
  </autoFilter>
  <tableColumns count="6">
    <tableColumn id="1" xr3:uid="{02557850-45D2-4827-8DE1-EF9F6228C3F9}" name="Column1"/>
    <tableColumn id="2" xr3:uid="{18082109-F95F-48C0-9B93-9F5A98233B26}" name="Column2"/>
    <tableColumn id="3" xr3:uid="{91D53FF9-EAD9-4BCA-BF67-5D7E72B3BF7E}" name="Column3"/>
    <tableColumn id="4" xr3:uid="{7D47A4A5-6A96-4C56-B21E-FB8A4E36FAEB}" name="Column4"/>
    <tableColumn id="5" xr3:uid="{77E91142-7FC5-400B-B2E7-D10DD1783912}" name="Column5" dataDxfId="64" totalsRowDxfId="63" dataCellStyle="Currency"/>
    <tableColumn id="6" xr3:uid="{E8E0B62C-D760-4AAD-827E-A1A12B622DAF}" name="Column6" totalsRowFunction="custom" dataDxfId="62" totalsRowDxfId="61" dataCellStyle="Currency">
      <totalsRowFormula>SUBTOTAL(109,Z61:Z165)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873A911-4E3E-4238-B880-FD86E39F64FE}" name="Table16" displayName="Table16" ref="L127:P174" totalsRowShown="0" tableBorderDxfId="60">
  <autoFilter ref="L127:P174" xr:uid="{E873A911-4E3E-4238-B880-FD86E39F64FE}"/>
  <tableColumns count="5">
    <tableColumn id="1" xr3:uid="{66FD52A4-C209-43E4-90FB-5D950AE8D9AA}" name="Tgl" dataDxfId="59"/>
    <tableColumn id="2" xr3:uid="{52FF023C-E4E7-4A97-8A4D-92128A5EAF0B}" name="Keterangan" dataDxfId="58"/>
    <tableColumn id="3" xr3:uid="{C1F5E09A-9817-4B9F-AA3C-88FE3934404D}" name="Ref" dataDxfId="57"/>
    <tableColumn id="4" xr3:uid="{9D96AA59-F8D5-4774-AB5D-61A0E9A499D9}" name="Debit " dataDxfId="56" dataCellStyle="Currency"/>
    <tableColumn id="5" xr3:uid="{C6F4CF20-724C-4A95-B162-53F5FC03B9BB}" name="Kredit" dataDxfId="55" dataCellStyle="Currency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A0CD759-8619-4F39-BD93-EE793640648F}" name="Table17" displayName="Table17" ref="C9:G57" totalsRowCount="1" tableBorderDxfId="54">
  <autoFilter ref="C9:G56" xr:uid="{CA0CD759-8619-4F39-BD93-EE793640648F}">
    <filterColumn colId="1">
      <filters>
        <filter val="Jumlah"/>
        <filter val="Kas"/>
      </filters>
    </filterColumn>
  </autoFilter>
  <tableColumns count="5">
    <tableColumn id="1" xr3:uid="{3439AC95-48F4-47B4-B271-75DD65CCBC3F}" name="Tgl" dataDxfId="53" totalsRowDxfId="52"/>
    <tableColumn id="2" xr3:uid="{07B56F8C-D287-4A83-BB82-BE74EC0A9402}" name="Keterangan" dataDxfId="51" totalsRowDxfId="50"/>
    <tableColumn id="3" xr3:uid="{172884A8-2BFA-4752-9629-81C965A3EE19}" name="Ref" dataDxfId="49" totalsRowDxfId="48"/>
    <tableColumn id="4" xr3:uid="{E951D9C0-F6A5-45F2-AFC7-F87892BAC648}" name="Debit " dataDxfId="47" dataCellStyle="Currency"/>
    <tableColumn id="5" xr3:uid="{AAD9447C-36DF-4789-B93F-8ED1BB8B879D}" name="Kredit" totalsRowFunction="custom" dataDxfId="46" totalsRowDxfId="45" dataCellStyle="Currency">
      <totalsRowFormula>G56-F56</totalsRow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ED08FB9-BD87-4955-A82B-7B64D349CA08}" name="Table19" displayName="Table19" ref="C61:G109" totalsRowCount="1" tableBorderDxfId="44">
  <autoFilter ref="C61:G108" xr:uid="{3ED08FB9-BD87-4955-A82B-7B64D349CA08}">
    <filterColumn colId="1">
      <filters>
        <filter val="Jumlah"/>
        <filter val="Pembelian bahan baku"/>
      </filters>
    </filterColumn>
  </autoFilter>
  <tableColumns count="5">
    <tableColumn id="1" xr3:uid="{2545E6F5-4B33-4A3B-AD85-959A72E0C979}" name="Tgl" dataDxfId="43" totalsRowDxfId="42"/>
    <tableColumn id="2" xr3:uid="{E9BA5EC2-230F-4B59-AC36-7186BEB9D455}" name="Keterangan" dataDxfId="41" totalsRowDxfId="40"/>
    <tableColumn id="3" xr3:uid="{623F9B1D-8783-44F6-9921-8458357EB33B}" name="Ref" dataDxfId="39" totalsRowDxfId="38"/>
    <tableColumn id="4" xr3:uid="{60B781F2-0482-497A-B030-949D561F4E53}" name="Debit " totalsRowFunction="custom" dataDxfId="37" totalsRowDxfId="36" dataCellStyle="Currency">
      <totalsRowFormula>SUBTOTAL(109,F62:F105)</totalsRowFormula>
    </tableColumn>
    <tableColumn id="5" xr3:uid="{CB0A407F-3AA0-4F03-BB0B-81F8BAB16661}" name="Kredit" dataDxfId="35" totalsRowDxfId="34" dataCellStyle="Currency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AC0C15B-BBF7-496B-B06F-0953150ED958}" name="Table20" displayName="Table20" ref="C113:G161" totalsRowCount="1" tableBorderDxfId="33">
  <autoFilter ref="C113:G160" xr:uid="{DAC0C15B-BBF7-496B-B06F-0953150ED958}">
    <filterColumn colId="1">
      <filters>
        <filter val="Jumlah"/>
        <filter val="Penjualan"/>
      </filters>
    </filterColumn>
  </autoFilter>
  <tableColumns count="5">
    <tableColumn id="1" xr3:uid="{847388A0-3F37-42CB-A9E8-B3A53CC12A89}" name="Tgl" dataDxfId="32" totalsRowDxfId="31"/>
    <tableColumn id="2" xr3:uid="{64BED320-54EA-4C76-B528-51E627AF7912}" name="Keterangan" dataDxfId="30" totalsRowDxfId="29"/>
    <tableColumn id="3" xr3:uid="{55FD4AE8-74D6-4496-B107-D649A4E1859A}" name="Ref" dataDxfId="28" totalsRowDxfId="27"/>
    <tableColumn id="4" xr3:uid="{EE015099-FC0C-483A-A1E6-F002BB5B3A00}" name="Debit " dataDxfId="26" totalsRowDxfId="25" dataCellStyle="Currency"/>
    <tableColumn id="5" xr3:uid="{AFBA0F59-58AD-4D82-A756-71E1AF3BCF66}" name="Kredit" dataDxfId="24" dataCellStyle="Currency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CBA627-3CEE-47ED-8E53-A22D3A397085}" name="Table21" displayName="Table21" ref="C164:G211" totalsRowShown="0" tableBorderDxfId="23">
  <autoFilter ref="C164:G211" xr:uid="{0CCBA627-3CEE-47ED-8E53-A22D3A397085}">
    <filterColumn colId="1">
      <filters>
        <filter val="Beban Listrik"/>
        <filter val="Jumlah"/>
      </filters>
    </filterColumn>
  </autoFilter>
  <tableColumns count="5">
    <tableColumn id="1" xr3:uid="{D86F8D86-6501-4A04-A590-1FB569D449D9}" name="Tgl" dataDxfId="22"/>
    <tableColumn id="2" xr3:uid="{91C8E457-351F-4D3A-871C-473DDCA6A4FD}" name="Keterangan" dataDxfId="21"/>
    <tableColumn id="3" xr3:uid="{33A577FC-A9C6-45B2-A9D8-36DB48432A8F}" name="Ref" dataDxfId="20"/>
    <tableColumn id="4" xr3:uid="{6AB3DBE7-E2FC-42E9-9AFA-1B8AD0F6C5B9}" name="Debit " dataDxfId="19" dataCellStyle="Currency"/>
    <tableColumn id="5" xr3:uid="{E08204CB-5BD4-43BB-99FC-4A0A9E605B8A}" name="Kredit" dataDxfId="18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1BFD57-1645-4722-AF48-DF9CE15981AC}" name="Table356" displayName="Table356" ref="L403:Q511" totalsRowCount="1" tableBorderDxfId="171">
  <autoFilter ref="L403:Q510" xr:uid="{BD1BFD57-1645-4722-AF48-DF9CE15981AC}">
    <filterColumn colId="1">
      <filters blank="1">
        <filter val="Pembelian"/>
        <filter val="Pembelian Bahan baku 1 minggu sekali"/>
        <filter val="Pembelian Bahan baku 2 hari sekali"/>
        <filter val="Pembelian Bahan baku 3 hari sekali"/>
        <filter val="Pembelian Bahan baku 4 hari sekali"/>
        <filter val="Pembelian Bahan baku tiap hari"/>
      </filters>
    </filterColumn>
    <filterColumn colId="2">
      <filters blank="1"/>
    </filterColumn>
  </autoFilter>
  <tableColumns count="6">
    <tableColumn id="1" xr3:uid="{7A95F844-1AC0-4933-95F7-5BDC91B90651}" name="Column1" dataDxfId="170" totalsRowDxfId="169"/>
    <tableColumn id="2" xr3:uid="{15418962-944D-46A4-90C4-81FE969D6036}" name="Column2" totalsRowLabel="Pembelian"/>
    <tableColumn id="3" xr3:uid="{8D45FD06-4C62-4F2A-844B-18C8FE51572C}" name="Column3"/>
    <tableColumn id="4" xr3:uid="{4EF49FDE-6F44-4D42-B000-FA1D47BEB4A5}" name="Column4" dataDxfId="168" totalsRowDxfId="167"/>
    <tableColumn id="5" xr3:uid="{0621E4AD-2CFF-4E90-BE8D-E034C0566F70}" name="Column5" totalsRowFunction="custom" dataDxfId="166" totalsRowDxfId="165" dataCellStyle="Currency" totalsRowCellStyle="Currency">
      <totalsRowFormula>SUBTOTAL(109,P405:P509)</totalsRowFormula>
    </tableColumn>
    <tableColumn id="6" xr3:uid="{8CD75727-2C65-4E7D-A843-4E1FE0C0906D}" name="Column6" totalsRowFunction="custom" dataDxfId="164" totalsRowDxfId="163" dataCellStyle="Currency" totalsRowCellStyle="Currency">
      <totalsRowFormula>SUBTOTAL(109,Q405:Q509)</totalsRow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96A9A4F-7083-4C0B-B14D-15434E28FF73}" name="Table22" displayName="Table22" ref="C215:G262" totalsRowShown="0" tableBorderDxfId="17">
  <autoFilter ref="C215:G262" xr:uid="{696A9A4F-7083-4C0B-B14D-15434E28FF73}">
    <filterColumn colId="1">
      <filters>
        <filter val="Beban Air"/>
      </filters>
    </filterColumn>
  </autoFilter>
  <tableColumns count="5">
    <tableColumn id="1" xr3:uid="{18B5819F-F48E-4419-B92B-0A2685C000A7}" name="Tgl" dataDxfId="16"/>
    <tableColumn id="2" xr3:uid="{83AD013C-A20C-4B7E-BEC9-67F14F34D463}" name="Keterangan" dataDxfId="15"/>
    <tableColumn id="3" xr3:uid="{FE3A3775-DE5B-411D-A019-E3B925CF8DA9}" name="Ref" dataDxfId="14"/>
    <tableColumn id="4" xr3:uid="{F07A408A-2D73-40AC-A62F-5762632ED22C}" name="Debit " dataDxfId="13" dataCellStyle="Currency"/>
    <tableColumn id="5" xr3:uid="{BC8E556F-2521-457A-882B-FA123EB3E52A}" name="Kredit" dataDxfId="12" dataCellStyle="Currency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A131343-4C94-4CD4-A781-6DB432CF8527}" name="Table23" displayName="Table23" ref="C265:G312" totalsRowShown="0" tableBorderDxfId="11">
  <autoFilter ref="C265:G312" xr:uid="{4A131343-4C94-4CD4-A781-6DB432CF8527}">
    <filterColumn colId="1">
      <filters>
        <filter val="Beban sewa"/>
      </filters>
    </filterColumn>
  </autoFilter>
  <tableColumns count="5">
    <tableColumn id="1" xr3:uid="{135C5BE7-D39B-4520-BC9D-180E8312A59B}" name="Tgl" dataDxfId="10"/>
    <tableColumn id="2" xr3:uid="{936E8018-69EE-4E96-9D9E-F14ABDE3C7C6}" name="Keterangan" dataDxfId="9"/>
    <tableColumn id="3" xr3:uid="{BBDA3357-27E6-4AC7-9A13-97D9483C1205}" name="Ref" dataDxfId="8"/>
    <tableColumn id="4" xr3:uid="{C676BCB5-8806-4B4D-94CB-432962ED6D73}" name="Debit " dataDxfId="7" dataCellStyle="Currency"/>
    <tableColumn id="5" xr3:uid="{FEDDF6AF-1B63-4ED1-A35C-F3F496E7F53F}" name="Kredit" dataDxfId="6" dataCellStyle="Currency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83B2570-A8F2-4425-BD87-35DF78CF4BE2}" name="Table24" displayName="Table24" ref="C315:G362" totalsRowShown="0" tableBorderDxfId="5">
  <autoFilter ref="C315:G362" xr:uid="{D83B2570-A8F2-4425-BD87-35DF78CF4BE2}">
    <filterColumn colId="1">
      <filters>
        <filter val="Beban gaji"/>
      </filters>
    </filterColumn>
  </autoFilter>
  <tableColumns count="5">
    <tableColumn id="1" xr3:uid="{424DAB5F-A5CD-44F1-8C78-AFA288064BEC}" name="Tgl" dataDxfId="4"/>
    <tableColumn id="2" xr3:uid="{3A4371DB-27DF-432A-B933-A4B33DBA6376}" name="Keterangan" dataDxfId="3"/>
    <tableColumn id="3" xr3:uid="{54435FD7-2E77-4A7F-8B18-5ACAD076F9B0}" name="Ref" dataDxfId="2"/>
    <tableColumn id="4" xr3:uid="{5ECF62AB-5A41-4D29-8A2F-C8A020A8FF6C}" name="Debit " dataDxfId="1" dataCellStyle="Currency"/>
    <tableColumn id="5" xr3:uid="{8ABDF993-78B6-46E4-B1F8-5C6EABAEA30D}" name="Kredit" dataDxfId="0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990EF1-8D55-41A5-B7DD-75EA4CB0C31B}" name="Table357" displayName="Table357" ref="L518:Q626" totalsRowCount="1" tableBorderDxfId="162">
  <autoFilter ref="L518:Q625" xr:uid="{5D990EF1-8D55-41A5-B7DD-75EA4CB0C31B}">
    <filterColumn colId="1">
      <filters blank="1">
        <filter val="Penjualan rata-rata per hari"/>
      </filters>
    </filterColumn>
    <filterColumn colId="2">
      <filters blank="1">
        <filter val="Penjualan"/>
      </filters>
    </filterColumn>
  </autoFilter>
  <tableColumns count="6">
    <tableColumn id="1" xr3:uid="{4C3261D1-C49F-40C6-BA2A-7734994C5B7F}" name="Column1" dataDxfId="161" totalsRowDxfId="160"/>
    <tableColumn id="2" xr3:uid="{B3464BA4-DAA7-4503-BC9E-6F57A6CA228E}" name="Column2" totalsRowLabel="Penjualan"/>
    <tableColumn id="3" xr3:uid="{7E637E3B-E948-489D-8CCC-BD030FD56A0A}" name="Column3"/>
    <tableColumn id="4" xr3:uid="{8B554C20-1E8E-4BD6-90D2-122D5A925859}" name="Column4" dataDxfId="159" totalsRowDxfId="158"/>
    <tableColumn id="5" xr3:uid="{C9E95F03-F17D-4363-8BD7-2C22592446E7}" name="Column5" totalsRowFunction="custom" dataDxfId="157" totalsRowDxfId="156" dataCellStyle="Currency" totalsRowCellStyle="Currency">
      <totalsRowFormula>SUBTOTAL(109,P520:P624)</totalsRowFormula>
    </tableColumn>
    <tableColumn id="6" xr3:uid="{553D70B0-D0A3-4D6D-8A35-E660575CBF17}" name="Column6" totalsRowFunction="custom" dataDxfId="155" totalsRowDxfId="154" dataCellStyle="Currency" totalsRowCellStyle="Currency">
      <totalsRowFormula>SUBTOTAL(109,Q520:Q624)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2F263A-C492-46C7-8C7E-3A9080DB3674}" name="Table3578" displayName="Table3578" ref="L633:Q741" totalsRowCount="1" tableBorderDxfId="153">
  <autoFilter ref="L633:Q740" xr:uid="{B52F263A-C492-46C7-8C7E-3A9080DB3674}">
    <filterColumn colId="1">
      <filters blank="1">
        <filter val="Beban gaji"/>
      </filters>
    </filterColumn>
    <filterColumn colId="2">
      <filters blank="1"/>
    </filterColumn>
  </autoFilter>
  <tableColumns count="6">
    <tableColumn id="1" xr3:uid="{9655B745-C6C5-4575-8013-4882F77937C9}" name="Column1" dataDxfId="152" totalsRowDxfId="151"/>
    <tableColumn id="2" xr3:uid="{74D4A4DD-EACE-4817-86CF-5C070CBF33DB}" name="Column2" totalsRowLabel="Beban Gaji"/>
    <tableColumn id="3" xr3:uid="{820179D6-8CBA-4809-A764-E091C0139A13}" name="Column3"/>
    <tableColumn id="4" xr3:uid="{8938F734-642C-49FF-BBF3-4DB9D1718271}" name="Column4" dataDxfId="150" totalsRowDxfId="149"/>
    <tableColumn id="5" xr3:uid="{5885F8C5-44BE-4246-9660-DC65349442AE}" name="Column5" totalsRowFunction="custom" dataDxfId="148" totalsRowDxfId="147" dataCellStyle="Currency" totalsRowCellStyle="Currency">
      <totalsRowFormula>SUBTOTAL(109,P635:P739)</totalsRowFormula>
    </tableColumn>
    <tableColumn id="6" xr3:uid="{56D04364-5260-46FF-B662-B3CA1AD556D2}" name="Column6" totalsRowFunction="custom" dataDxfId="146" totalsRowDxfId="145" dataCellStyle="Currency" totalsRowCellStyle="Currency">
      <totalsRowFormula>SUBTOTAL(109,Q635:Q739)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F932E0-1D1C-486B-B5E2-5927387A9A7E}" name="Table35789" displayName="Table35789" ref="L745:Q853" totalsRowCount="1" tableBorderDxfId="144">
  <autoFilter ref="L745:Q852" xr:uid="{A3F932E0-1D1C-486B-B5E2-5927387A9A7E}">
    <filterColumn colId="1">
      <filters>
        <filter val="Beban air"/>
        <filter val="Beban listrik"/>
      </filters>
    </filterColumn>
  </autoFilter>
  <tableColumns count="6">
    <tableColumn id="1" xr3:uid="{08E9DBCD-DB1F-4EBD-96BB-072CB8ABD4A6}" name="Column1" dataDxfId="143" totalsRowDxfId="142"/>
    <tableColumn id="2" xr3:uid="{A94B0C57-A1D3-423D-AAF1-E99FF317EF51}" name="Column2" totalsRowLabel="Beban listik"/>
    <tableColumn id="3" xr3:uid="{4418471E-74E0-4217-847F-4C20D9028620}" name="Column3"/>
    <tableColumn id="4" xr3:uid="{0F2EC2AD-7E05-42C3-8A2F-06BC402CAD87}" name="Column4" dataDxfId="141" totalsRowDxfId="140"/>
    <tableColumn id="5" xr3:uid="{D174756D-5FBE-4B12-B00E-9666F17E64AA}" name="Column5" totalsRowFunction="custom" dataDxfId="139" totalsRowDxfId="138" dataCellStyle="Currency" totalsRowCellStyle="Currency">
      <totalsRowFormula>SUBTOTAL(109,P747:P851)</totalsRowFormula>
    </tableColumn>
    <tableColumn id="6" xr3:uid="{74624F5A-F67C-45FE-B3DC-C2B9F0233414}" name="Column6" totalsRowFunction="custom" dataDxfId="137" totalsRowDxfId="136" dataCellStyle="Currency" totalsRowCellStyle="Currency">
      <totalsRowFormula>SUBTOTAL(109,Q747:Q851)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41BED7-C35C-4DC4-9436-0E6ED6C1295E}" name="Table3578910" displayName="Table3578910" ref="L856:Q964" totalsRowCount="1" tableBorderDxfId="135">
  <autoFilter ref="L856:Q963" xr:uid="{7541BED7-C35C-4DC4-9436-0E6ED6C1295E}"/>
  <tableColumns count="6">
    <tableColumn id="1" xr3:uid="{08BB1EC9-E6A7-45D1-B948-C0BC9A21193F}" name="Column1" dataDxfId="134" totalsRowDxfId="133"/>
    <tableColumn id="2" xr3:uid="{B5524838-058F-4F57-B710-D0A0964958BC}" name="Column2"/>
    <tableColumn id="3" xr3:uid="{12C5C088-BF29-40F0-BC8C-644FC09279FA}" name="Column3"/>
    <tableColumn id="4" xr3:uid="{1B18BB96-5931-4A19-9C59-12F808AA1B8F}" name="Column4" dataDxfId="132" totalsRowDxfId="131"/>
    <tableColumn id="5" xr3:uid="{4632C819-E1C2-4059-83F2-C68B653BA2A1}" name="Column5" totalsRowFunction="sum" dataDxfId="130" totalsRowDxfId="129" dataCellStyle="Currency" totalsRowCellStyle="Currency"/>
    <tableColumn id="6" xr3:uid="{B6E7D771-D022-4820-B760-44F66F4E6E01}" name="Column6" totalsRowFunction="sum" dataDxfId="128" totalsRowDxfId="127" dataCellStyle="Currency" totalsRow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F94AC7-B60A-43CB-9487-505542615E90}" name="Table32" displayName="Table32" ref="L979:Q1087" totalsRowCount="1" tableBorderDxfId="126">
  <autoFilter ref="L979:Q1086" xr:uid="{FDF94AC7-B60A-43CB-9487-505542615E90}">
    <filterColumn colId="1">
      <filters blank="1">
        <filter val="Pembelian"/>
        <filter val="Pembelian Bahan baku 1 minggu sekali"/>
        <filter val="Pembelian Bahan baku 2 hari sekali"/>
        <filter val="Pembelian Bahan baku 3 hari sekali"/>
        <filter val="Pembelian Bahan baku 4 hari sekali"/>
        <filter val="Pembelian Bahan baku tiap hari"/>
      </filters>
    </filterColumn>
    <filterColumn colId="2">
      <filters blank="1"/>
    </filterColumn>
  </autoFilter>
  <tableColumns count="6">
    <tableColumn id="1" xr3:uid="{8BA5E37C-B29D-4EBA-AEEC-244F633EF632}" name="Column1" dataDxfId="125" totalsRowDxfId="124"/>
    <tableColumn id="2" xr3:uid="{369B3DAB-187F-4EFF-B563-43965692FFCA}" name="Column2"/>
    <tableColumn id="3" xr3:uid="{65235B19-3CD3-48D6-8102-0A133729D295}" name="Column3"/>
    <tableColumn id="4" xr3:uid="{5DEC1E4B-97F6-476E-A379-83681C419B72}" name="Column4" dataDxfId="123" totalsRowDxfId="122"/>
    <tableColumn id="5" xr3:uid="{D2E6EDCE-9632-498E-8AD8-B1A941896607}" name="Column5" totalsRowFunction="custom" dataDxfId="121" totalsRowDxfId="120" dataCellStyle="Currency" totalsRowCellStyle="Currency">
      <totalsRowFormula>SUBTOTAL(109,P980:P1085)</totalsRowFormula>
    </tableColumn>
    <tableColumn id="6" xr3:uid="{F3C603F2-492F-4C8C-B768-5AAF6EBCA7D8}" name="Column6" totalsRowFunction="custom" dataDxfId="119" totalsRowDxfId="118" dataCellStyle="Currency" totalsRowCellStyle="Currency">
      <totalsRowFormula>SUBTOTAL(109,Q981:Q1085)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F42C4F-1E77-4517-AC21-C2FA834F0B6E}" name="Table353" displayName="Table353" ref="L1093:Q1201" totalsRowCount="1" tableBorderDxfId="117">
  <autoFilter ref="L1093:Q1200" xr:uid="{BDF42C4F-1E77-4517-AC21-C2FA834F0B6E}"/>
  <tableColumns count="6">
    <tableColumn id="1" xr3:uid="{BBCE43F6-BFD9-4EDC-902C-1901D350EBAA}" name="Column1" dataDxfId="116" totalsRowDxfId="115"/>
    <tableColumn id="2" xr3:uid="{E6BA5584-80B6-456D-9741-53F4205DD19B}" name="Column2" totalsRowLabel="Sewa dibayar dimuka"/>
    <tableColumn id="3" xr3:uid="{2A151329-5221-4EF2-830B-45F8F5E7D605}" name="Column3"/>
    <tableColumn id="4" xr3:uid="{8B33571E-481F-48C9-90C5-E78AFFB574D6}" name="Column4" dataDxfId="114" totalsRowDxfId="113"/>
    <tableColumn id="5" xr3:uid="{B39E46C6-170F-4C99-A128-31579FFC79D0}" name="Column5" totalsRowFunction="custom" dataDxfId="112" totalsRowDxfId="111" dataCellStyle="Currency" totalsRowCellStyle="Currency">
      <totalsRowFormula>SUBTOTAL(109,P1095:P1199)</totalsRowFormula>
    </tableColumn>
    <tableColumn id="6" xr3:uid="{1341C1D7-61C4-44BA-A78A-AF01AAE4C276}" name="Column6" totalsRowFunction="custom" dataDxfId="110" totalsRowDxfId="109" dataCellStyle="Currency" totalsRowCellStyle="Currency">
      <totalsRowFormula>SUBTOTAL(109,Q1095:Q1199)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5FFA1A2-5F02-4873-9472-A4CBCC5D7D82}" name="Table35611" displayName="Table35611" ref="L1206:Q1314" totalsRowCount="1" tableBorderDxfId="108">
  <autoFilter ref="L1206:Q1313" xr:uid="{C5FFA1A2-5F02-4873-9472-A4CBCC5D7D82}"/>
  <tableColumns count="6">
    <tableColumn id="1" xr3:uid="{B5F33AE3-7115-4099-A5E9-6FC507B532E1}" name="Column1" dataDxfId="107" totalsRowDxfId="106"/>
    <tableColumn id="2" xr3:uid="{5D75108D-70D0-45F9-8972-150089289853}" name="Column2" totalsRowLabel="Pembelian"/>
    <tableColumn id="3" xr3:uid="{18D71FDD-0C96-446E-84F2-61ACC99D53D7}" name="Column3"/>
    <tableColumn id="4" xr3:uid="{8064151F-B7A3-45BE-82C0-12C2695D46CC}" name="Column4" dataDxfId="105" totalsRowDxfId="104"/>
    <tableColumn id="5" xr3:uid="{B910940A-D193-4FD5-A29E-F384D685DB62}" name="Column5" totalsRowFunction="custom" dataDxfId="103" totalsRowDxfId="102" dataCellStyle="Currency" totalsRowCellStyle="Currency">
      <totalsRowFormula>SUBTOTAL(109,P1208:P1312)</totalsRowFormula>
    </tableColumn>
    <tableColumn id="6" xr3:uid="{03B2E40B-92CB-4DBE-85CF-FBA4782D5509}" name="Column6" totalsRowFunction="custom" dataDxfId="101" totalsRowDxfId="100" dataCellStyle="Currency" totalsRowCellStyle="Currency">
      <totalsRowFormula>SUBTOTAL(109,Q1208:Q1312)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BFD9-2ABB-4402-A82B-5984F2303D5C}">
  <dimension ref="A3:B63"/>
  <sheetViews>
    <sheetView workbookViewId="0">
      <selection activeCell="D60" sqref="D60"/>
    </sheetView>
  </sheetViews>
  <sheetFormatPr defaultRowHeight="14.4" x14ac:dyDescent="0.3"/>
  <cols>
    <col min="1" max="1" width="16" bestFit="1" customWidth="1"/>
    <col min="2" max="2" width="13.33203125" style="5" bestFit="1" customWidth="1"/>
  </cols>
  <sheetData>
    <row r="3" spans="1:2" x14ac:dyDescent="0.3">
      <c r="A3" s="9" t="s">
        <v>82</v>
      </c>
      <c r="B3" s="5" t="s">
        <v>84</v>
      </c>
    </row>
    <row r="4" spans="1:2" x14ac:dyDescent="0.3">
      <c r="A4" s="10" t="s">
        <v>29</v>
      </c>
      <c r="B4" s="5">
        <v>10000</v>
      </c>
    </row>
    <row r="5" spans="1:2" x14ac:dyDescent="0.3">
      <c r="A5" s="11" t="s">
        <v>7</v>
      </c>
      <c r="B5" s="5">
        <v>10000</v>
      </c>
    </row>
    <row r="6" spans="1:2" x14ac:dyDescent="0.3">
      <c r="A6" s="10" t="s">
        <v>24</v>
      </c>
      <c r="B6" s="5">
        <v>122000</v>
      </c>
    </row>
    <row r="7" spans="1:2" x14ac:dyDescent="0.3">
      <c r="A7" s="11" t="s">
        <v>5</v>
      </c>
      <c r="B7" s="5">
        <v>10000</v>
      </c>
    </row>
    <row r="8" spans="1:2" x14ac:dyDescent="0.3">
      <c r="A8" s="11" t="s">
        <v>4</v>
      </c>
      <c r="B8" s="5">
        <v>22000</v>
      </c>
    </row>
    <row r="9" spans="1:2" x14ac:dyDescent="0.3">
      <c r="A9" s="11" t="s">
        <v>3</v>
      </c>
      <c r="B9" s="5">
        <v>65000</v>
      </c>
    </row>
    <row r="10" spans="1:2" x14ac:dyDescent="0.3">
      <c r="A10" s="11" t="s">
        <v>80</v>
      </c>
      <c r="B10" s="5">
        <v>5000</v>
      </c>
    </row>
    <row r="11" spans="1:2" x14ac:dyDescent="0.3">
      <c r="A11" s="11" t="s">
        <v>2</v>
      </c>
      <c r="B11" s="5">
        <v>5000</v>
      </c>
    </row>
    <row r="12" spans="1:2" x14ac:dyDescent="0.3">
      <c r="A12" s="11" t="s">
        <v>74</v>
      </c>
      <c r="B12" s="5">
        <v>15000</v>
      </c>
    </row>
    <row r="13" spans="1:2" x14ac:dyDescent="0.3">
      <c r="A13" s="10" t="s">
        <v>83</v>
      </c>
      <c r="B13" s="5">
        <v>132000</v>
      </c>
    </row>
    <row r="14" spans="1:2" x14ac:dyDescent="0.3">
      <c r="B14" s="5">
        <f>GETPIVOTDATA("Harga",$A$3)*30</f>
        <v>3960000</v>
      </c>
    </row>
    <row r="17" spans="1:2" x14ac:dyDescent="0.3">
      <c r="A17" s="9" t="s">
        <v>82</v>
      </c>
      <c r="B17" s="5" t="s">
        <v>84</v>
      </c>
    </row>
    <row r="18" spans="1:2" x14ac:dyDescent="0.3">
      <c r="A18" s="10" t="s">
        <v>40</v>
      </c>
      <c r="B18" s="5">
        <v>116500</v>
      </c>
    </row>
    <row r="19" spans="1:2" x14ac:dyDescent="0.3">
      <c r="A19" s="11" t="s">
        <v>55</v>
      </c>
      <c r="B19" s="5">
        <v>80000</v>
      </c>
    </row>
    <row r="20" spans="1:2" x14ac:dyDescent="0.3">
      <c r="A20" s="11" t="s">
        <v>14</v>
      </c>
      <c r="B20" s="5">
        <v>10000</v>
      </c>
    </row>
    <row r="21" spans="1:2" x14ac:dyDescent="0.3">
      <c r="A21" s="11" t="s">
        <v>49</v>
      </c>
      <c r="B21" s="5">
        <v>6000</v>
      </c>
    </row>
    <row r="22" spans="1:2" x14ac:dyDescent="0.3">
      <c r="A22" s="11" t="s">
        <v>48</v>
      </c>
      <c r="B22" s="5">
        <v>4000</v>
      </c>
    </row>
    <row r="23" spans="1:2" x14ac:dyDescent="0.3">
      <c r="A23" s="11" t="s">
        <v>51</v>
      </c>
      <c r="B23" s="5">
        <v>7000</v>
      </c>
    </row>
    <row r="24" spans="1:2" x14ac:dyDescent="0.3">
      <c r="A24" s="11" t="s">
        <v>52</v>
      </c>
      <c r="B24" s="5">
        <v>2500</v>
      </c>
    </row>
    <row r="25" spans="1:2" x14ac:dyDescent="0.3">
      <c r="A25" s="11" t="s">
        <v>53</v>
      </c>
      <c r="B25" s="5">
        <v>7000</v>
      </c>
    </row>
    <row r="26" spans="1:2" x14ac:dyDescent="0.3">
      <c r="A26" s="10" t="s">
        <v>83</v>
      </c>
      <c r="B26" s="5">
        <v>116500</v>
      </c>
    </row>
    <row r="27" spans="1:2" x14ac:dyDescent="0.3">
      <c r="B27" s="5">
        <f>GETPIVOTDATA("Harga",$A$17)*4</f>
        <v>466000</v>
      </c>
    </row>
    <row r="29" spans="1:2" x14ac:dyDescent="0.3">
      <c r="A29" s="9" t="s">
        <v>82</v>
      </c>
      <c r="B29" s="4" t="s">
        <v>84</v>
      </c>
    </row>
    <row r="30" spans="1:2" x14ac:dyDescent="0.3">
      <c r="A30" s="10" t="s">
        <v>28</v>
      </c>
      <c r="B30" s="4">
        <v>29000</v>
      </c>
    </row>
    <row r="31" spans="1:2" x14ac:dyDescent="0.3">
      <c r="A31" s="11" t="s">
        <v>21</v>
      </c>
      <c r="B31" s="4">
        <v>12000</v>
      </c>
    </row>
    <row r="32" spans="1:2" x14ac:dyDescent="0.3">
      <c r="A32" s="11" t="s">
        <v>20</v>
      </c>
      <c r="B32" s="4">
        <v>5000</v>
      </c>
    </row>
    <row r="33" spans="1:2" x14ac:dyDescent="0.3">
      <c r="A33" s="11" t="s">
        <v>6</v>
      </c>
      <c r="B33" s="4">
        <v>6000</v>
      </c>
    </row>
    <row r="34" spans="1:2" x14ac:dyDescent="0.3">
      <c r="A34" s="11" t="s">
        <v>16</v>
      </c>
      <c r="B34" s="4">
        <v>6000</v>
      </c>
    </row>
    <row r="35" spans="1:2" x14ac:dyDescent="0.3">
      <c r="A35" s="10" t="s">
        <v>83</v>
      </c>
      <c r="B35" s="4">
        <v>29000</v>
      </c>
    </row>
    <row r="36" spans="1:2" x14ac:dyDescent="0.3">
      <c r="B36" s="5">
        <f>GETPIVOTDATA("Harga",$A$29)*15</f>
        <v>435000</v>
      </c>
    </row>
    <row r="39" spans="1:2" x14ac:dyDescent="0.3">
      <c r="A39" s="9" t="s">
        <v>82</v>
      </c>
      <c r="B39" s="4" t="s">
        <v>84</v>
      </c>
    </row>
    <row r="40" spans="1:2" x14ac:dyDescent="0.3">
      <c r="A40" s="10" t="s">
        <v>31</v>
      </c>
      <c r="B40" s="4">
        <v>60000</v>
      </c>
    </row>
    <row r="41" spans="1:2" x14ac:dyDescent="0.3">
      <c r="A41" s="11" t="s">
        <v>8</v>
      </c>
      <c r="B41" s="4">
        <v>48000</v>
      </c>
    </row>
    <row r="42" spans="1:2" x14ac:dyDescent="0.3">
      <c r="A42" s="11" t="s">
        <v>22</v>
      </c>
      <c r="B42" s="4">
        <v>12000</v>
      </c>
    </row>
    <row r="43" spans="1:2" x14ac:dyDescent="0.3">
      <c r="A43" s="10" t="s">
        <v>83</v>
      </c>
      <c r="B43" s="4">
        <v>60000</v>
      </c>
    </row>
    <row r="44" spans="1:2" x14ac:dyDescent="0.3">
      <c r="B44" s="5">
        <f>GETPIVOTDATA("Harga",$A$29)*10</f>
        <v>290000</v>
      </c>
    </row>
    <row r="45" spans="1:2" x14ac:dyDescent="0.3">
      <c r="B45"/>
    </row>
    <row r="48" spans="1:2" x14ac:dyDescent="0.3">
      <c r="A48" s="9" t="s">
        <v>82</v>
      </c>
      <c r="B48" s="4" t="s">
        <v>84</v>
      </c>
    </row>
    <row r="49" spans="1:2" x14ac:dyDescent="0.3">
      <c r="A49" s="10" t="s">
        <v>37</v>
      </c>
      <c r="B49" s="4">
        <v>59000</v>
      </c>
    </row>
    <row r="50" spans="1:2" x14ac:dyDescent="0.3">
      <c r="A50" s="11" t="s">
        <v>12</v>
      </c>
      <c r="B50" s="4">
        <v>15000</v>
      </c>
    </row>
    <row r="51" spans="1:2" x14ac:dyDescent="0.3">
      <c r="A51" s="11" t="s">
        <v>15</v>
      </c>
      <c r="B51" s="4">
        <v>15000</v>
      </c>
    </row>
    <row r="52" spans="1:2" x14ac:dyDescent="0.3">
      <c r="A52" s="11" t="s">
        <v>19</v>
      </c>
      <c r="B52" s="4">
        <v>11000</v>
      </c>
    </row>
    <row r="53" spans="1:2" x14ac:dyDescent="0.3">
      <c r="A53" s="11" t="s">
        <v>17</v>
      </c>
      <c r="B53" s="4">
        <v>18000</v>
      </c>
    </row>
    <row r="54" spans="1:2" x14ac:dyDescent="0.3">
      <c r="A54" s="10" t="s">
        <v>83</v>
      </c>
      <c r="B54" s="4">
        <v>59000</v>
      </c>
    </row>
    <row r="57" spans="1:2" x14ac:dyDescent="0.3">
      <c r="A57" s="9" t="s">
        <v>82</v>
      </c>
      <c r="B57" s="4" t="s">
        <v>84</v>
      </c>
    </row>
    <row r="58" spans="1:2" x14ac:dyDescent="0.3">
      <c r="A58" s="10" t="s">
        <v>35</v>
      </c>
      <c r="B58" s="4">
        <v>15000</v>
      </c>
    </row>
    <row r="59" spans="1:2" x14ac:dyDescent="0.3">
      <c r="A59" s="11" t="s">
        <v>13</v>
      </c>
      <c r="B59" s="4">
        <v>15000</v>
      </c>
    </row>
    <row r="60" spans="1:2" x14ac:dyDescent="0.3">
      <c r="A60" s="10" t="s">
        <v>83</v>
      </c>
      <c r="B60" s="4">
        <v>15000</v>
      </c>
    </row>
    <row r="61" spans="1:2" x14ac:dyDescent="0.3">
      <c r="B61"/>
    </row>
    <row r="62" spans="1:2" x14ac:dyDescent="0.3">
      <c r="B62"/>
    </row>
    <row r="63" spans="1:2" x14ac:dyDescent="0.3">
      <c r="B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4341-D681-466A-BCAE-9A4AFD5D306E}">
  <dimension ref="A1"/>
  <sheetViews>
    <sheetView workbookViewId="0">
      <selection activeCell="G11" sqref="G1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E709-5281-476F-878A-20B758E19B4E}">
  <dimension ref="A3:B7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3.6640625" style="5" bestFit="1" customWidth="1"/>
  </cols>
  <sheetData>
    <row r="3" spans="1:2" x14ac:dyDescent="0.3">
      <c r="A3" s="9" t="s">
        <v>82</v>
      </c>
      <c r="B3" s="5" t="s">
        <v>84</v>
      </c>
    </row>
    <row r="4" spans="1:2" x14ac:dyDescent="0.3">
      <c r="A4" s="10" t="s">
        <v>28</v>
      </c>
      <c r="B4" s="5">
        <v>7000</v>
      </c>
    </row>
    <row r="5" spans="1:2" x14ac:dyDescent="0.3">
      <c r="A5" s="11" t="s">
        <v>16</v>
      </c>
      <c r="B5" s="5">
        <v>7000</v>
      </c>
    </row>
    <row r="6" spans="1:2" x14ac:dyDescent="0.3">
      <c r="A6" s="10" t="s">
        <v>83</v>
      </c>
      <c r="B6" s="5">
        <v>7000</v>
      </c>
    </row>
    <row r="7" spans="1:2" x14ac:dyDescent="0.3">
      <c r="B7" s="5">
        <f>GETPIVOTDATA("Harga",$A$3)*15</f>
        <v>105000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B9D5-5F6C-4A39-8D8E-3062E23D6C2B}">
  <dimension ref="A3:B12"/>
  <sheetViews>
    <sheetView workbookViewId="0">
      <selection activeCell="E18" sqref="E18"/>
    </sheetView>
  </sheetViews>
  <sheetFormatPr defaultRowHeight="14.4" x14ac:dyDescent="0.3"/>
  <cols>
    <col min="1" max="1" width="16" bestFit="1" customWidth="1"/>
    <col min="2" max="2" width="13.77734375" style="12" bestFit="1" customWidth="1"/>
  </cols>
  <sheetData>
    <row r="3" spans="1:2" x14ac:dyDescent="0.3">
      <c r="A3" s="9" t="s">
        <v>82</v>
      </c>
      <c r="B3" s="12" t="s">
        <v>84</v>
      </c>
    </row>
    <row r="4" spans="1:2" x14ac:dyDescent="0.3">
      <c r="A4" s="10" t="s">
        <v>40</v>
      </c>
      <c r="B4" s="12">
        <v>117000</v>
      </c>
    </row>
    <row r="5" spans="1:2" x14ac:dyDescent="0.3">
      <c r="A5" s="11" t="s">
        <v>21</v>
      </c>
      <c r="B5" s="12">
        <v>48000</v>
      </c>
    </row>
    <row r="6" spans="1:2" x14ac:dyDescent="0.3">
      <c r="A6" s="11" t="s">
        <v>22</v>
      </c>
      <c r="B6" s="12">
        <v>48000</v>
      </c>
    </row>
    <row r="7" spans="1:2" x14ac:dyDescent="0.3">
      <c r="A7" s="11" t="s">
        <v>57</v>
      </c>
    </row>
    <row r="8" spans="1:2" x14ac:dyDescent="0.3">
      <c r="A8" s="11" t="s">
        <v>6</v>
      </c>
      <c r="B8" s="12">
        <v>21000</v>
      </c>
    </row>
    <row r="9" spans="1:2" x14ac:dyDescent="0.3">
      <c r="A9" s="10" t="s">
        <v>97</v>
      </c>
    </row>
    <row r="10" spans="1:2" x14ac:dyDescent="0.3">
      <c r="A10" s="11" t="s">
        <v>97</v>
      </c>
    </row>
    <row r="11" spans="1:2" x14ac:dyDescent="0.3">
      <c r="A11" s="10" t="s">
        <v>83</v>
      </c>
      <c r="B11" s="12">
        <v>117000</v>
      </c>
    </row>
    <row r="12" spans="1:2" x14ac:dyDescent="0.3">
      <c r="B12" s="12">
        <f>GETPIVOTDATA("Harga",$A$3)*4</f>
        <v>468000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C675-3D4E-462E-99D9-F8BBBB0B6B24}">
  <dimension ref="A3:C20"/>
  <sheetViews>
    <sheetView topLeftCell="A16" workbookViewId="0">
      <selection activeCell="E16" sqref="E16"/>
    </sheetView>
  </sheetViews>
  <sheetFormatPr defaultRowHeight="14.4" x14ac:dyDescent="0.3"/>
  <cols>
    <col min="1" max="1" width="12.44140625" bestFit="1" customWidth="1"/>
    <col min="2" max="2" width="19.21875" bestFit="1" customWidth="1"/>
  </cols>
  <sheetData>
    <row r="3" spans="1:3" x14ac:dyDescent="0.3">
      <c r="A3" s="48"/>
      <c r="B3" s="49"/>
      <c r="C3" s="50"/>
    </row>
    <row r="4" spans="1:3" x14ac:dyDescent="0.3">
      <c r="A4" s="51"/>
      <c r="B4" s="52"/>
      <c r="C4" s="53"/>
    </row>
    <row r="5" spans="1:3" x14ac:dyDescent="0.3">
      <c r="A5" s="51"/>
      <c r="B5" s="52"/>
      <c r="C5" s="53"/>
    </row>
    <row r="6" spans="1:3" x14ac:dyDescent="0.3">
      <c r="A6" s="51"/>
      <c r="B6" s="52"/>
      <c r="C6" s="53"/>
    </row>
    <row r="7" spans="1:3" x14ac:dyDescent="0.3">
      <c r="A7" s="51"/>
      <c r="B7" s="52"/>
      <c r="C7" s="53"/>
    </row>
    <row r="8" spans="1:3" x14ac:dyDescent="0.3">
      <c r="A8" s="51"/>
      <c r="B8" s="52"/>
      <c r="C8" s="53"/>
    </row>
    <row r="9" spans="1:3" x14ac:dyDescent="0.3">
      <c r="A9" s="51"/>
      <c r="B9" s="52"/>
      <c r="C9" s="53"/>
    </row>
    <row r="10" spans="1:3" x14ac:dyDescent="0.3">
      <c r="A10" s="51"/>
      <c r="B10" s="52"/>
      <c r="C10" s="53"/>
    </row>
    <row r="11" spans="1:3" x14ac:dyDescent="0.3">
      <c r="A11" s="51"/>
      <c r="B11" s="52"/>
      <c r="C11" s="53"/>
    </row>
    <row r="12" spans="1:3" x14ac:dyDescent="0.3">
      <c r="A12" s="51"/>
      <c r="B12" s="52"/>
      <c r="C12" s="53"/>
    </row>
    <row r="13" spans="1:3" x14ac:dyDescent="0.3">
      <c r="A13" s="51"/>
      <c r="B13" s="52"/>
      <c r="C13" s="53"/>
    </row>
    <row r="14" spans="1:3" x14ac:dyDescent="0.3">
      <c r="A14" s="51"/>
      <c r="B14" s="52"/>
      <c r="C14" s="53"/>
    </row>
    <row r="15" spans="1:3" x14ac:dyDescent="0.3">
      <c r="A15" s="51"/>
      <c r="B15" s="52"/>
      <c r="C15" s="53"/>
    </row>
    <row r="16" spans="1:3" x14ac:dyDescent="0.3">
      <c r="A16" s="51"/>
      <c r="B16" s="52"/>
      <c r="C16" s="53"/>
    </row>
    <row r="17" spans="1:3" x14ac:dyDescent="0.3">
      <c r="A17" s="51"/>
      <c r="B17" s="52"/>
      <c r="C17" s="53"/>
    </row>
    <row r="18" spans="1:3" x14ac:dyDescent="0.3">
      <c r="A18" s="51"/>
      <c r="B18" s="52"/>
      <c r="C18" s="53"/>
    </row>
    <row r="19" spans="1:3" x14ac:dyDescent="0.3">
      <c r="A19" s="51"/>
      <c r="B19" s="52"/>
      <c r="C19" s="53"/>
    </row>
    <row r="20" spans="1:3" x14ac:dyDescent="0.3">
      <c r="A20" s="54"/>
      <c r="B20" s="55"/>
      <c r="C20" s="5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9A27-4955-47CD-A05D-94B4D90A2BB4}">
  <dimension ref="A3:Z1656"/>
  <sheetViews>
    <sheetView topLeftCell="E284" zoomScale="61" workbookViewId="0">
      <selection activeCell="L402" sqref="L402:Q402"/>
    </sheetView>
  </sheetViews>
  <sheetFormatPr defaultRowHeight="14.4" x14ac:dyDescent="0.3"/>
  <cols>
    <col min="1" max="1" width="9.44140625" bestFit="1" customWidth="1"/>
    <col min="2" max="2" width="21.6640625" customWidth="1"/>
    <col min="3" max="3" width="25.5546875" customWidth="1"/>
    <col min="4" max="4" width="12.5546875" customWidth="1"/>
    <col min="5" max="5" width="20" customWidth="1"/>
    <col min="6" max="6" width="14.33203125" customWidth="1"/>
    <col min="7" max="7" width="22.44140625" style="1" customWidth="1"/>
    <col min="8" max="8" width="19.44140625" style="1" customWidth="1"/>
    <col min="9" max="9" width="15.109375" customWidth="1"/>
    <col min="10" max="10" width="15.77734375" customWidth="1"/>
    <col min="11" max="11" width="10" bestFit="1" customWidth="1"/>
    <col min="12" max="12" width="11" customWidth="1"/>
    <col min="13" max="13" width="49.33203125" bestFit="1" customWidth="1"/>
    <col min="14" max="14" width="21.33203125" customWidth="1"/>
    <col min="15" max="15" width="11" customWidth="1"/>
    <col min="16" max="16" width="15.88671875" style="15" customWidth="1"/>
    <col min="17" max="17" width="23.6640625" style="15" customWidth="1"/>
    <col min="21" max="21" width="15.88671875" customWidth="1"/>
    <col min="22" max="22" width="29.33203125" customWidth="1"/>
    <col min="23" max="23" width="10.44140625" customWidth="1"/>
    <col min="24" max="24" width="18.5546875" style="5" bestFit="1" customWidth="1"/>
    <col min="25" max="25" width="15.33203125" bestFit="1" customWidth="1"/>
    <col min="26" max="26" width="12.5546875" customWidth="1"/>
  </cols>
  <sheetData>
    <row r="3" spans="1:16" x14ac:dyDescent="0.3">
      <c r="B3" s="8">
        <v>500000</v>
      </c>
    </row>
    <row r="4" spans="1:16" x14ac:dyDescent="0.3">
      <c r="D4" s="3">
        <v>45404</v>
      </c>
    </row>
    <row r="5" spans="1:16" x14ac:dyDescent="0.3">
      <c r="A5" t="s">
        <v>72</v>
      </c>
      <c r="B5" t="s">
        <v>0</v>
      </c>
      <c r="C5" t="s">
        <v>23</v>
      </c>
      <c r="E5" t="s">
        <v>42</v>
      </c>
      <c r="G5" s="1" t="s">
        <v>43</v>
      </c>
      <c r="J5" t="s">
        <v>66</v>
      </c>
      <c r="K5" t="s">
        <v>43</v>
      </c>
      <c r="O5" t="s">
        <v>76</v>
      </c>
      <c r="P5" s="15" t="s">
        <v>77</v>
      </c>
    </row>
    <row r="6" spans="1:16" x14ac:dyDescent="0.3">
      <c r="A6" s="3">
        <v>45404</v>
      </c>
      <c r="B6" t="s">
        <v>74</v>
      </c>
      <c r="C6" t="s">
        <v>24</v>
      </c>
      <c r="E6" t="s">
        <v>25</v>
      </c>
      <c r="G6" s="1">
        <v>15000</v>
      </c>
      <c r="J6" t="s">
        <v>67</v>
      </c>
      <c r="K6" s="1">
        <v>15000</v>
      </c>
    </row>
    <row r="7" spans="1:16" x14ac:dyDescent="0.3">
      <c r="A7" s="3">
        <v>45404</v>
      </c>
      <c r="B7" t="s">
        <v>1</v>
      </c>
      <c r="C7" t="s">
        <v>78</v>
      </c>
      <c r="E7" t="s">
        <v>79</v>
      </c>
      <c r="G7" s="1">
        <f>10000*30</f>
        <v>300000</v>
      </c>
      <c r="J7" t="s">
        <v>68</v>
      </c>
      <c r="K7" s="1">
        <v>9000</v>
      </c>
    </row>
    <row r="8" spans="1:16" x14ac:dyDescent="0.3">
      <c r="A8" s="3">
        <v>45404</v>
      </c>
      <c r="B8" t="s">
        <v>2</v>
      </c>
      <c r="C8" t="s">
        <v>24</v>
      </c>
      <c r="E8" t="s">
        <v>25</v>
      </c>
      <c r="G8" s="1">
        <v>5000</v>
      </c>
      <c r="H8" s="1">
        <v>7000</v>
      </c>
      <c r="J8" t="s">
        <v>69</v>
      </c>
      <c r="K8" s="1">
        <v>12000</v>
      </c>
    </row>
    <row r="9" spans="1:16" x14ac:dyDescent="0.3">
      <c r="A9" s="3">
        <v>45404</v>
      </c>
      <c r="B9" t="s">
        <v>3</v>
      </c>
      <c r="C9" t="s">
        <v>24</v>
      </c>
      <c r="E9" t="s">
        <v>27</v>
      </c>
      <c r="G9" s="1">
        <v>65000</v>
      </c>
      <c r="J9" t="s">
        <v>70</v>
      </c>
      <c r="K9" s="1">
        <v>19000</v>
      </c>
    </row>
    <row r="10" spans="1:16" x14ac:dyDescent="0.3">
      <c r="A10" s="3">
        <v>45404</v>
      </c>
      <c r="B10" t="s">
        <v>4</v>
      </c>
      <c r="C10" t="s">
        <v>24</v>
      </c>
      <c r="E10" t="s">
        <v>27</v>
      </c>
      <c r="G10" s="1">
        <v>22000</v>
      </c>
      <c r="J10" t="s">
        <v>71</v>
      </c>
      <c r="K10" s="1">
        <v>4000</v>
      </c>
    </row>
    <row r="11" spans="1:16" x14ac:dyDescent="0.3">
      <c r="A11" s="3">
        <v>45404</v>
      </c>
      <c r="B11" t="s">
        <v>5</v>
      </c>
      <c r="C11" t="s">
        <v>24</v>
      </c>
      <c r="E11" t="s">
        <v>26</v>
      </c>
      <c r="G11" s="1">
        <v>10000</v>
      </c>
    </row>
    <row r="12" spans="1:16" x14ac:dyDescent="0.3">
      <c r="A12" s="3">
        <v>45404</v>
      </c>
      <c r="B12" t="s">
        <v>6</v>
      </c>
      <c r="C12" t="s">
        <v>28</v>
      </c>
      <c r="E12" t="s">
        <v>27</v>
      </c>
      <c r="G12" s="1">
        <v>6000</v>
      </c>
    </row>
    <row r="13" spans="1:16" x14ac:dyDescent="0.3">
      <c r="A13" s="3">
        <v>45404</v>
      </c>
      <c r="B13" t="s">
        <v>7</v>
      </c>
      <c r="C13" t="s">
        <v>29</v>
      </c>
      <c r="E13" t="s">
        <v>30</v>
      </c>
      <c r="G13" s="1">
        <v>10000</v>
      </c>
    </row>
    <row r="14" spans="1:16" x14ac:dyDescent="0.3">
      <c r="A14" s="3">
        <v>45404</v>
      </c>
      <c r="B14" t="s">
        <v>8</v>
      </c>
      <c r="C14" t="s">
        <v>31</v>
      </c>
      <c r="E14" t="s">
        <v>32</v>
      </c>
      <c r="G14" s="1">
        <f>12000*4</f>
        <v>48000</v>
      </c>
    </row>
    <row r="15" spans="1:16" x14ac:dyDescent="0.3">
      <c r="A15" s="3">
        <v>45404</v>
      </c>
      <c r="B15" t="s">
        <v>80</v>
      </c>
      <c r="C15" t="s">
        <v>24</v>
      </c>
      <c r="E15" t="s">
        <v>36</v>
      </c>
      <c r="G15" s="1">
        <v>5000</v>
      </c>
    </row>
    <row r="16" spans="1:16" x14ac:dyDescent="0.3">
      <c r="A16" s="3"/>
    </row>
    <row r="17" spans="1:8" x14ac:dyDescent="0.3">
      <c r="A17" s="3">
        <v>45404</v>
      </c>
      <c r="B17" t="s">
        <v>9</v>
      </c>
      <c r="C17" t="s">
        <v>33</v>
      </c>
      <c r="E17" t="s">
        <v>34</v>
      </c>
      <c r="G17" s="1">
        <v>6000</v>
      </c>
    </row>
    <row r="18" spans="1:8" x14ac:dyDescent="0.3">
      <c r="A18" s="3">
        <v>45404</v>
      </c>
      <c r="B18" t="s">
        <v>10</v>
      </c>
      <c r="C18" t="s">
        <v>73</v>
      </c>
      <c r="E18" t="s">
        <v>36</v>
      </c>
      <c r="G18" s="1">
        <v>2500</v>
      </c>
    </row>
    <row r="19" spans="1:8" x14ac:dyDescent="0.3">
      <c r="A19" s="3">
        <v>45404</v>
      </c>
      <c r="B19" t="s">
        <v>11</v>
      </c>
      <c r="C19" t="s">
        <v>33</v>
      </c>
      <c r="E19" t="s">
        <v>75</v>
      </c>
      <c r="G19" s="1">
        <v>50000</v>
      </c>
    </row>
    <row r="20" spans="1:8" x14ac:dyDescent="0.3">
      <c r="A20" s="3">
        <v>45404</v>
      </c>
      <c r="B20" t="s">
        <v>12</v>
      </c>
      <c r="C20" t="s">
        <v>37</v>
      </c>
      <c r="E20" s="2" t="s">
        <v>39</v>
      </c>
      <c r="G20" s="1">
        <v>15000</v>
      </c>
    </row>
    <row r="21" spans="1:8" x14ac:dyDescent="0.3">
      <c r="A21" s="3">
        <v>45404</v>
      </c>
      <c r="B21" t="s">
        <v>13</v>
      </c>
      <c r="C21" t="s">
        <v>35</v>
      </c>
      <c r="E21" s="2" t="s">
        <v>39</v>
      </c>
      <c r="G21" s="1">
        <v>15000</v>
      </c>
    </row>
    <row r="22" spans="1:8" x14ac:dyDescent="0.3">
      <c r="A22" s="3">
        <v>45404</v>
      </c>
      <c r="B22" t="s">
        <v>14</v>
      </c>
      <c r="C22" t="s">
        <v>40</v>
      </c>
      <c r="E22" t="s">
        <v>41</v>
      </c>
      <c r="G22" s="1">
        <v>10000</v>
      </c>
    </row>
    <row r="23" spans="1:8" x14ac:dyDescent="0.3">
      <c r="A23" s="3">
        <v>45404</v>
      </c>
      <c r="B23" t="s">
        <v>15</v>
      </c>
      <c r="C23" t="s">
        <v>37</v>
      </c>
      <c r="E23" t="s">
        <v>36</v>
      </c>
      <c r="G23" s="1">
        <v>15000</v>
      </c>
    </row>
    <row r="24" spans="1:8" x14ac:dyDescent="0.3">
      <c r="A24" s="3">
        <v>45404</v>
      </c>
      <c r="B24" t="s">
        <v>16</v>
      </c>
      <c r="C24" t="s">
        <v>28</v>
      </c>
      <c r="E24" t="s">
        <v>27</v>
      </c>
      <c r="G24" s="1">
        <v>6000</v>
      </c>
      <c r="H24" s="1">
        <v>8000</v>
      </c>
    </row>
    <row r="25" spans="1:8" x14ac:dyDescent="0.3">
      <c r="A25" s="3">
        <v>45404</v>
      </c>
      <c r="B25" t="s">
        <v>17</v>
      </c>
      <c r="C25" t="s">
        <v>37</v>
      </c>
      <c r="E25" t="s">
        <v>44</v>
      </c>
      <c r="G25" s="1">
        <v>18000</v>
      </c>
    </row>
    <row r="26" spans="1:8" x14ac:dyDescent="0.3">
      <c r="A26" s="3">
        <v>45404</v>
      </c>
      <c r="B26" t="s">
        <v>18</v>
      </c>
      <c r="C26" t="s">
        <v>33</v>
      </c>
      <c r="E26" t="s">
        <v>45</v>
      </c>
      <c r="G26" s="1">
        <f>5000*2</f>
        <v>10000</v>
      </c>
    </row>
    <row r="27" spans="1:8" x14ac:dyDescent="0.3">
      <c r="A27" s="3">
        <v>45404</v>
      </c>
      <c r="B27" t="s">
        <v>19</v>
      </c>
      <c r="C27" t="s">
        <v>37</v>
      </c>
      <c r="E27" t="s">
        <v>46</v>
      </c>
      <c r="G27" s="1">
        <v>11000</v>
      </c>
    </row>
    <row r="28" spans="1:8" x14ac:dyDescent="0.3">
      <c r="A28" s="3">
        <v>45404</v>
      </c>
      <c r="B28" t="s">
        <v>20</v>
      </c>
      <c r="C28" t="s">
        <v>28</v>
      </c>
      <c r="E28" t="s">
        <v>47</v>
      </c>
      <c r="G28" s="1">
        <v>5000</v>
      </c>
    </row>
    <row r="29" spans="1:8" x14ac:dyDescent="0.3">
      <c r="A29" s="3">
        <v>45404</v>
      </c>
      <c r="B29" t="s">
        <v>21</v>
      </c>
      <c r="C29" t="s">
        <v>28</v>
      </c>
      <c r="E29" t="s">
        <v>38</v>
      </c>
      <c r="G29" s="1">
        <v>12000</v>
      </c>
    </row>
    <row r="30" spans="1:8" x14ac:dyDescent="0.3">
      <c r="A30" s="3">
        <v>45404</v>
      </c>
      <c r="B30" t="s">
        <v>22</v>
      </c>
      <c r="C30" t="s">
        <v>31</v>
      </c>
      <c r="E30" t="s">
        <v>38</v>
      </c>
      <c r="G30" s="1">
        <v>12000</v>
      </c>
    </row>
    <row r="31" spans="1:8" x14ac:dyDescent="0.3">
      <c r="A31" s="3">
        <v>45404</v>
      </c>
      <c r="B31" t="s">
        <v>55</v>
      </c>
      <c r="C31" t="s">
        <v>40</v>
      </c>
      <c r="E31" t="s">
        <v>56</v>
      </c>
      <c r="G31" s="1">
        <f>16000*5</f>
        <v>80000</v>
      </c>
    </row>
    <row r="32" spans="1:8" x14ac:dyDescent="0.3">
      <c r="A32" s="3">
        <v>45404</v>
      </c>
      <c r="B32" t="s">
        <v>48</v>
      </c>
      <c r="C32" t="s">
        <v>40</v>
      </c>
      <c r="E32" t="s">
        <v>36</v>
      </c>
      <c r="G32" s="1">
        <v>4000</v>
      </c>
    </row>
    <row r="33" spans="1:7" x14ac:dyDescent="0.3">
      <c r="A33" s="3">
        <v>45404</v>
      </c>
      <c r="B33" t="s">
        <v>49</v>
      </c>
      <c r="C33" t="s">
        <v>40</v>
      </c>
      <c r="E33" t="s">
        <v>36</v>
      </c>
      <c r="G33" s="1">
        <v>6000</v>
      </c>
    </row>
    <row r="34" spans="1:7" x14ac:dyDescent="0.3">
      <c r="A34" s="3">
        <v>45404</v>
      </c>
      <c r="B34" t="s">
        <v>51</v>
      </c>
      <c r="C34" t="s">
        <v>40</v>
      </c>
      <c r="E34" t="s">
        <v>36</v>
      </c>
      <c r="G34" s="1">
        <v>7000</v>
      </c>
    </row>
    <row r="35" spans="1:7" x14ac:dyDescent="0.3">
      <c r="A35" s="3">
        <v>45404</v>
      </c>
      <c r="B35" t="s">
        <v>52</v>
      </c>
      <c r="C35" t="s">
        <v>40</v>
      </c>
      <c r="E35" t="s">
        <v>36</v>
      </c>
      <c r="G35" s="1">
        <v>2500</v>
      </c>
    </row>
    <row r="36" spans="1:7" x14ac:dyDescent="0.3">
      <c r="A36" s="3">
        <v>45404</v>
      </c>
      <c r="B36" t="s">
        <v>53</v>
      </c>
      <c r="C36" t="s">
        <v>40</v>
      </c>
      <c r="E36" t="s">
        <v>36</v>
      </c>
      <c r="G36" s="1">
        <v>7000</v>
      </c>
    </row>
    <row r="37" spans="1:7" x14ac:dyDescent="0.3">
      <c r="A37" s="3">
        <v>45404</v>
      </c>
      <c r="B37" t="s">
        <v>50</v>
      </c>
      <c r="C37" t="s">
        <v>33</v>
      </c>
      <c r="E37" t="s">
        <v>54</v>
      </c>
      <c r="G37" s="1">
        <v>27000</v>
      </c>
    </row>
    <row r="38" spans="1:7" x14ac:dyDescent="0.3">
      <c r="G38" s="7">
        <f>SUM(G6:G37)</f>
        <v>807000</v>
      </c>
    </row>
    <row r="40" spans="1:7" x14ac:dyDescent="0.3">
      <c r="B40" t="s">
        <v>57</v>
      </c>
      <c r="C40" t="s">
        <v>40</v>
      </c>
      <c r="E40" t="s">
        <v>62</v>
      </c>
      <c r="G40" s="1">
        <v>20000</v>
      </c>
    </row>
    <row r="41" spans="1:7" x14ac:dyDescent="0.3">
      <c r="B41" t="s">
        <v>58</v>
      </c>
      <c r="C41" t="s">
        <v>33</v>
      </c>
      <c r="G41" s="1">
        <v>60000</v>
      </c>
    </row>
    <row r="42" spans="1:7" x14ac:dyDescent="0.3">
      <c r="B42" t="s">
        <v>59</v>
      </c>
      <c r="C42" t="s">
        <v>63</v>
      </c>
      <c r="E42" t="s">
        <v>64</v>
      </c>
      <c r="G42" s="4">
        <v>36000000</v>
      </c>
    </row>
    <row r="43" spans="1:7" x14ac:dyDescent="0.3">
      <c r="B43" t="s">
        <v>60</v>
      </c>
      <c r="C43" t="s">
        <v>37</v>
      </c>
      <c r="G43" s="1">
        <v>20000</v>
      </c>
    </row>
    <row r="44" spans="1:7" x14ac:dyDescent="0.3">
      <c r="B44" t="s">
        <v>61</v>
      </c>
      <c r="C44" t="s">
        <v>33</v>
      </c>
      <c r="G44" s="1">
        <v>500000</v>
      </c>
    </row>
    <row r="45" spans="1:7" x14ac:dyDescent="0.3">
      <c r="G45" s="7"/>
    </row>
    <row r="49" spans="1:26" x14ac:dyDescent="0.3">
      <c r="B49" t="s">
        <v>65</v>
      </c>
      <c r="C49" t="s">
        <v>102</v>
      </c>
      <c r="D49" s="5">
        <f>9000*12</f>
        <v>108000</v>
      </c>
    </row>
    <row r="50" spans="1:26" x14ac:dyDescent="0.3">
      <c r="C50" t="s">
        <v>106</v>
      </c>
      <c r="D50" s="5">
        <f>15000*11</f>
        <v>165000</v>
      </c>
    </row>
    <row r="51" spans="1:26" x14ac:dyDescent="0.3">
      <c r="C51" t="s">
        <v>101</v>
      </c>
      <c r="D51" s="4">
        <v>40000</v>
      </c>
      <c r="E51" s="4"/>
    </row>
    <row r="52" spans="1:26" x14ac:dyDescent="0.3">
      <c r="B52">
        <f>23*7</f>
        <v>161</v>
      </c>
      <c r="C52">
        <f>23*30</f>
        <v>690</v>
      </c>
      <c r="D52" s="6">
        <f>SUM(D49:D51)</f>
        <v>313000</v>
      </c>
      <c r="E52" s="4">
        <f>D52*30</f>
        <v>9390000</v>
      </c>
      <c r="F52" t="s">
        <v>103</v>
      </c>
    </row>
    <row r="53" spans="1:26" x14ac:dyDescent="0.3">
      <c r="C53">
        <v>23</v>
      </c>
      <c r="E53" s="4"/>
    </row>
    <row r="54" spans="1:26" x14ac:dyDescent="0.3">
      <c r="C54">
        <v>11</v>
      </c>
      <c r="E54" s="4"/>
    </row>
    <row r="55" spans="1:26" x14ac:dyDescent="0.3">
      <c r="E55" s="4"/>
    </row>
    <row r="57" spans="1:26" x14ac:dyDescent="0.3">
      <c r="A57" t="s">
        <v>72</v>
      </c>
      <c r="B57" t="s">
        <v>0</v>
      </c>
      <c r="C57" t="s">
        <v>81</v>
      </c>
      <c r="D57" t="s">
        <v>42</v>
      </c>
      <c r="E57" s="1" t="s">
        <v>43</v>
      </c>
      <c r="F57" s="1"/>
      <c r="G57"/>
      <c r="H57"/>
    </row>
    <row r="58" spans="1:26" x14ac:dyDescent="0.3">
      <c r="A58" s="3">
        <v>45404</v>
      </c>
      <c r="B58" t="s">
        <v>74</v>
      </c>
      <c r="C58" t="s">
        <v>24</v>
      </c>
      <c r="D58" t="s">
        <v>25</v>
      </c>
      <c r="E58" s="1">
        <v>15000</v>
      </c>
      <c r="F58" s="1">
        <f>E58/23</f>
        <v>652.17391304347825</v>
      </c>
      <c r="K58" s="14" t="s">
        <v>121</v>
      </c>
      <c r="L58" s="16" t="s">
        <v>109</v>
      </c>
      <c r="M58" s="146" t="s">
        <v>108</v>
      </c>
      <c r="N58" s="147"/>
      <c r="O58" s="16" t="s">
        <v>112</v>
      </c>
      <c r="P58" s="17" t="s">
        <v>111</v>
      </c>
      <c r="Q58" s="17" t="s">
        <v>110</v>
      </c>
      <c r="U58" s="73" t="s">
        <v>130</v>
      </c>
      <c r="V58" s="74" t="s">
        <v>131</v>
      </c>
      <c r="W58" s="73" t="s">
        <v>132</v>
      </c>
      <c r="X58" s="73" t="s">
        <v>133</v>
      </c>
      <c r="Y58" s="75" t="s">
        <v>134</v>
      </c>
      <c r="Z58" s="75" t="s">
        <v>135</v>
      </c>
    </row>
    <row r="59" spans="1:26" hidden="1" x14ac:dyDescent="0.3">
      <c r="A59" s="3">
        <v>45404</v>
      </c>
      <c r="B59" t="s">
        <v>1</v>
      </c>
      <c r="C59" t="s">
        <v>78</v>
      </c>
      <c r="D59" t="s">
        <v>79</v>
      </c>
      <c r="E59" s="1">
        <f>10000*30</f>
        <v>300000</v>
      </c>
      <c r="F59" s="1">
        <f>E59/C52</f>
        <v>434.78260869565219</v>
      </c>
      <c r="G59" s="11" t="s">
        <v>7</v>
      </c>
      <c r="H59" s="1" t="s">
        <v>85</v>
      </c>
      <c r="I59" s="5">
        <v>10000</v>
      </c>
      <c r="K59" s="14">
        <v>1</v>
      </c>
      <c r="L59" s="22">
        <v>45404</v>
      </c>
      <c r="M59" t="s">
        <v>114</v>
      </c>
      <c r="O59" s="33"/>
      <c r="P59" s="30">
        <v>132000</v>
      </c>
      <c r="Q59" s="30"/>
      <c r="U59" s="16" t="s">
        <v>109</v>
      </c>
      <c r="V59" s="65" t="s">
        <v>108</v>
      </c>
      <c r="W59" s="16"/>
      <c r="X59" s="16" t="s">
        <v>112</v>
      </c>
      <c r="Y59" s="17" t="s">
        <v>111</v>
      </c>
      <c r="Z59" s="17" t="s">
        <v>110</v>
      </c>
    </row>
    <row r="60" spans="1:26" hidden="1" x14ac:dyDescent="0.3">
      <c r="A60" s="3">
        <v>45404</v>
      </c>
      <c r="B60" t="s">
        <v>2</v>
      </c>
      <c r="C60" t="s">
        <v>24</v>
      </c>
      <c r="D60" t="s">
        <v>25</v>
      </c>
      <c r="E60" s="1">
        <v>5000</v>
      </c>
      <c r="F60" s="1">
        <f>E60/23</f>
        <v>217.39130434782609</v>
      </c>
      <c r="G60" s="11" t="s">
        <v>5</v>
      </c>
      <c r="H60" s="1" t="s">
        <v>85</v>
      </c>
      <c r="I60" s="5">
        <v>10000</v>
      </c>
      <c r="K60" s="14"/>
      <c r="L60" s="23"/>
      <c r="N60" t="s">
        <v>113</v>
      </c>
      <c r="O60" s="23"/>
      <c r="P60" s="31"/>
      <c r="Q60" s="31">
        <v>132000</v>
      </c>
      <c r="U60" s="22">
        <v>45404</v>
      </c>
      <c r="V60" t="s">
        <v>114</v>
      </c>
      <c r="X60" s="33"/>
      <c r="Y60" s="30">
        <v>132000</v>
      </c>
      <c r="Z60" s="30"/>
    </row>
    <row r="61" spans="1:26" x14ac:dyDescent="0.3">
      <c r="A61" s="3">
        <v>45404</v>
      </c>
      <c r="B61" t="s">
        <v>3</v>
      </c>
      <c r="C61" t="s">
        <v>24</v>
      </c>
      <c r="D61" t="s">
        <v>27</v>
      </c>
      <c r="E61" s="1">
        <v>65000</v>
      </c>
      <c r="F61" s="1">
        <f>E61/11</f>
        <v>5909.090909090909</v>
      </c>
      <c r="G61" s="11" t="s">
        <v>4</v>
      </c>
      <c r="H61" s="1" t="s">
        <v>85</v>
      </c>
      <c r="I61" s="5">
        <v>22000</v>
      </c>
      <c r="K61" s="14"/>
      <c r="L61" s="23"/>
      <c r="M61" s="137" t="s">
        <v>117</v>
      </c>
      <c r="N61" s="137"/>
      <c r="O61" s="24"/>
      <c r="P61" s="32"/>
      <c r="Q61" s="32"/>
      <c r="U61" s="23"/>
      <c r="W61" t="s">
        <v>113</v>
      </c>
      <c r="X61" s="23"/>
      <c r="Y61" s="31"/>
      <c r="Z61" s="31">
        <v>132000</v>
      </c>
    </row>
    <row r="62" spans="1:26" hidden="1" x14ac:dyDescent="0.3">
      <c r="A62" s="3">
        <v>45404</v>
      </c>
      <c r="B62" t="s">
        <v>4</v>
      </c>
      <c r="C62" t="s">
        <v>24</v>
      </c>
      <c r="D62" t="s">
        <v>27</v>
      </c>
      <c r="E62" s="1">
        <v>22000</v>
      </c>
      <c r="F62" s="1">
        <f>E62/12</f>
        <v>1833.3333333333333</v>
      </c>
      <c r="G62" s="11" t="s">
        <v>3</v>
      </c>
      <c r="H62" s="1" t="s">
        <v>85</v>
      </c>
      <c r="I62" s="5">
        <v>65000</v>
      </c>
      <c r="K62" s="14">
        <v>2</v>
      </c>
      <c r="L62" s="22"/>
      <c r="M62" t="s">
        <v>115</v>
      </c>
      <c r="O62" s="23"/>
      <c r="P62" s="31">
        <v>116500</v>
      </c>
      <c r="Q62" s="31"/>
      <c r="U62" s="23"/>
      <c r="V62" s="25" t="s">
        <v>117</v>
      </c>
      <c r="W62" s="25"/>
      <c r="X62" s="24"/>
      <c r="Y62" s="32"/>
      <c r="Z62" s="32"/>
    </row>
    <row r="63" spans="1:26" hidden="1" x14ac:dyDescent="0.3">
      <c r="A63" s="3">
        <v>45404</v>
      </c>
      <c r="B63" t="s">
        <v>5</v>
      </c>
      <c r="C63" t="s">
        <v>24</v>
      </c>
      <c r="D63" t="s">
        <v>26</v>
      </c>
      <c r="E63" s="1">
        <v>10000</v>
      </c>
      <c r="F63" s="1">
        <f>E63/23</f>
        <v>434.78260869565219</v>
      </c>
      <c r="G63" s="11" t="s">
        <v>80</v>
      </c>
      <c r="H63" s="1" t="s">
        <v>85</v>
      </c>
      <c r="I63" s="5">
        <v>5000</v>
      </c>
      <c r="K63" s="14"/>
      <c r="L63" s="23"/>
      <c r="N63" t="s">
        <v>113</v>
      </c>
      <c r="O63" s="23"/>
      <c r="P63" s="31"/>
      <c r="Q63" s="31">
        <v>116500</v>
      </c>
      <c r="U63" s="22"/>
      <c r="V63" t="s">
        <v>115</v>
      </c>
      <c r="X63" s="23"/>
      <c r="Y63" s="31">
        <v>116500</v>
      </c>
      <c r="Z63" s="31"/>
    </row>
    <row r="64" spans="1:26" x14ac:dyDescent="0.3">
      <c r="A64" s="3">
        <v>45404</v>
      </c>
      <c r="B64" t="s">
        <v>6</v>
      </c>
      <c r="C64" t="s">
        <v>40</v>
      </c>
      <c r="D64" t="s">
        <v>88</v>
      </c>
      <c r="E64" s="1">
        <f>6000*3.5</f>
        <v>21000</v>
      </c>
      <c r="F64" s="1">
        <f>E64/B52</f>
        <v>130.43478260869566</v>
      </c>
      <c r="G64" s="11" t="s">
        <v>2</v>
      </c>
      <c r="H64" s="1" t="s">
        <v>85</v>
      </c>
      <c r="I64" s="5">
        <v>5000</v>
      </c>
      <c r="K64" s="14"/>
      <c r="L64" s="23"/>
      <c r="M64" s="139" t="s">
        <v>116</v>
      </c>
      <c r="N64" s="139"/>
      <c r="O64" s="24"/>
      <c r="P64" s="32"/>
      <c r="Q64" s="32"/>
      <c r="U64" s="23"/>
      <c r="W64" t="s">
        <v>113</v>
      </c>
      <c r="X64" s="23"/>
      <c r="Y64" s="31"/>
      <c r="Z64" s="31">
        <v>116500</v>
      </c>
    </row>
    <row r="65" spans="1:26" hidden="1" x14ac:dyDescent="0.3">
      <c r="A65" s="3">
        <v>45404</v>
      </c>
      <c r="B65" t="s">
        <v>7</v>
      </c>
      <c r="C65" t="s">
        <v>33</v>
      </c>
      <c r="D65" t="s">
        <v>89</v>
      </c>
      <c r="E65" s="1">
        <f>10000*30</f>
        <v>300000</v>
      </c>
      <c r="F65" s="1">
        <f>E65/C52</f>
        <v>434.78260869565219</v>
      </c>
      <c r="G65" s="11" t="s">
        <v>74</v>
      </c>
      <c r="H65" s="1" t="s">
        <v>85</v>
      </c>
      <c r="I65" s="5">
        <v>15000</v>
      </c>
      <c r="K65" s="14">
        <v>3</v>
      </c>
      <c r="L65" s="22"/>
      <c r="M65" t="s">
        <v>115</v>
      </c>
      <c r="O65" s="23"/>
      <c r="P65" s="31">
        <v>29000</v>
      </c>
      <c r="Q65" s="31"/>
      <c r="U65" s="23"/>
      <c r="V65" s="36" t="s">
        <v>116</v>
      </c>
      <c r="W65" s="36"/>
      <c r="X65" s="24"/>
      <c r="Y65" s="32"/>
      <c r="Z65" s="32"/>
    </row>
    <row r="66" spans="1:26" hidden="1" x14ac:dyDescent="0.3">
      <c r="A66" s="3">
        <v>45404</v>
      </c>
      <c r="B66" t="s">
        <v>8</v>
      </c>
      <c r="C66" t="s">
        <v>33</v>
      </c>
      <c r="D66" t="s">
        <v>32</v>
      </c>
      <c r="E66" s="1">
        <f>12000*14</f>
        <v>168000</v>
      </c>
      <c r="F66" s="1">
        <f>E66/C52</f>
        <v>243.47826086956522</v>
      </c>
      <c r="G66"/>
      <c r="H66"/>
      <c r="J66" s="6">
        <f>SUM(I59:I65)</f>
        <v>132000</v>
      </c>
      <c r="K66" s="14"/>
      <c r="L66" s="23"/>
      <c r="N66" t="s">
        <v>113</v>
      </c>
      <c r="O66" s="23"/>
      <c r="P66" s="31"/>
      <c r="Q66" s="31">
        <v>29000</v>
      </c>
      <c r="U66" s="22"/>
      <c r="V66" t="s">
        <v>115</v>
      </c>
      <c r="X66" s="23"/>
      <c r="Y66" s="31">
        <v>29000</v>
      </c>
      <c r="Z66" s="31"/>
    </row>
    <row r="67" spans="1:26" x14ac:dyDescent="0.3">
      <c r="A67" s="3">
        <v>45404</v>
      </c>
      <c r="B67" t="s">
        <v>80</v>
      </c>
      <c r="C67" t="s">
        <v>24</v>
      </c>
      <c r="D67" t="s">
        <v>36</v>
      </c>
      <c r="E67" s="1">
        <v>5000</v>
      </c>
      <c r="F67" s="1">
        <f>E67/C53</f>
        <v>217.39130434782609</v>
      </c>
      <c r="G67" s="11" t="s">
        <v>55</v>
      </c>
      <c r="H67" s="11" t="s">
        <v>86</v>
      </c>
      <c r="I67" s="5">
        <v>80000</v>
      </c>
      <c r="K67" s="14"/>
      <c r="L67" s="23"/>
      <c r="M67" s="141" t="s">
        <v>118</v>
      </c>
      <c r="N67" s="141"/>
      <c r="O67" s="24"/>
      <c r="P67" s="32"/>
      <c r="Q67" s="32"/>
      <c r="U67" s="23"/>
      <c r="W67" t="s">
        <v>113</v>
      </c>
      <c r="X67" s="23"/>
      <c r="Y67" s="31"/>
      <c r="Z67" s="31">
        <v>29000</v>
      </c>
    </row>
    <row r="68" spans="1:26" hidden="1" x14ac:dyDescent="0.3">
      <c r="A68" s="3">
        <v>45404</v>
      </c>
      <c r="B68" t="s">
        <v>9</v>
      </c>
      <c r="C68" t="s">
        <v>33</v>
      </c>
      <c r="D68" t="s">
        <v>34</v>
      </c>
      <c r="E68" s="1">
        <v>6000</v>
      </c>
      <c r="F68" s="1">
        <f>E68/C52</f>
        <v>8.695652173913043</v>
      </c>
      <c r="G68" s="11" t="s">
        <v>14</v>
      </c>
      <c r="H68" s="11" t="s">
        <v>86</v>
      </c>
      <c r="I68" s="5">
        <v>10000</v>
      </c>
      <c r="K68" s="14">
        <v>4</v>
      </c>
      <c r="L68" s="22"/>
      <c r="M68" t="s">
        <v>115</v>
      </c>
      <c r="O68" s="23"/>
      <c r="P68" s="31">
        <v>59000</v>
      </c>
      <c r="Q68" s="31"/>
      <c r="U68" s="23"/>
      <c r="V68" s="38" t="s">
        <v>118</v>
      </c>
      <c r="W68" s="38"/>
      <c r="X68" s="24"/>
      <c r="Y68" s="32"/>
      <c r="Z68" s="32"/>
    </row>
    <row r="69" spans="1:26" hidden="1" x14ac:dyDescent="0.3">
      <c r="A69" s="3">
        <v>45404</v>
      </c>
      <c r="B69" t="s">
        <v>10</v>
      </c>
      <c r="C69" t="s">
        <v>33</v>
      </c>
      <c r="D69" t="s">
        <v>90</v>
      </c>
      <c r="E69" s="1">
        <f>2500*10</f>
        <v>25000</v>
      </c>
      <c r="F69" s="1">
        <f>E69/C52</f>
        <v>36.231884057971016</v>
      </c>
      <c r="G69" s="11" t="s">
        <v>49</v>
      </c>
      <c r="H69" s="11" t="s">
        <v>86</v>
      </c>
      <c r="I69" s="5">
        <v>6000</v>
      </c>
      <c r="K69" s="14"/>
      <c r="L69" s="23"/>
      <c r="N69" t="s">
        <v>113</v>
      </c>
      <c r="O69" s="23"/>
      <c r="P69" s="31"/>
      <c r="Q69" s="31">
        <v>59000</v>
      </c>
      <c r="U69" s="22"/>
      <c r="V69" t="s">
        <v>115</v>
      </c>
      <c r="X69" s="23"/>
      <c r="Y69" s="31">
        <v>59000</v>
      </c>
      <c r="Z69" s="31"/>
    </row>
    <row r="70" spans="1:26" x14ac:dyDescent="0.3">
      <c r="A70" s="3">
        <v>45404</v>
      </c>
      <c r="B70" t="s">
        <v>11</v>
      </c>
      <c r="C70" t="s">
        <v>33</v>
      </c>
      <c r="D70" t="s">
        <v>75</v>
      </c>
      <c r="E70" s="1">
        <v>50000</v>
      </c>
      <c r="F70" s="1">
        <f>C52</f>
        <v>690</v>
      </c>
      <c r="G70" s="11" t="s">
        <v>48</v>
      </c>
      <c r="H70" s="11" t="s">
        <v>86</v>
      </c>
      <c r="I70" s="5">
        <v>4000</v>
      </c>
      <c r="K70" s="14"/>
      <c r="L70" s="23"/>
      <c r="M70" s="143" t="s">
        <v>119</v>
      </c>
      <c r="N70" s="143"/>
      <c r="O70" s="24"/>
      <c r="P70" s="32"/>
      <c r="Q70" s="32"/>
      <c r="U70" s="23"/>
      <c r="W70" t="s">
        <v>113</v>
      </c>
      <c r="X70" s="23"/>
      <c r="Y70" s="31"/>
      <c r="Z70" s="31">
        <v>59000</v>
      </c>
    </row>
    <row r="71" spans="1:26" hidden="1" x14ac:dyDescent="0.3">
      <c r="A71" s="3">
        <v>45404</v>
      </c>
      <c r="B71" t="s">
        <v>12</v>
      </c>
      <c r="C71" t="s">
        <v>33</v>
      </c>
      <c r="D71" s="13" t="s">
        <v>91</v>
      </c>
      <c r="E71" s="1">
        <v>135000</v>
      </c>
      <c r="F71" s="1">
        <f>E71/C52</f>
        <v>195.65217391304347</v>
      </c>
      <c r="G71" s="11" t="s">
        <v>51</v>
      </c>
      <c r="H71" s="11" t="s">
        <v>86</v>
      </c>
      <c r="I71" s="5">
        <v>7000</v>
      </c>
      <c r="K71" s="14">
        <v>5</v>
      </c>
      <c r="L71" s="22"/>
      <c r="M71" t="s">
        <v>115</v>
      </c>
      <c r="O71" s="23"/>
      <c r="P71" s="31">
        <v>116500</v>
      </c>
      <c r="Q71" s="31"/>
      <c r="U71" s="23"/>
      <c r="V71" s="40" t="s">
        <v>119</v>
      </c>
      <c r="W71" s="40"/>
      <c r="X71" s="24"/>
      <c r="Y71" s="32"/>
      <c r="Z71" s="32"/>
    </row>
    <row r="72" spans="1:26" hidden="1" x14ac:dyDescent="0.3">
      <c r="A72" s="3">
        <v>45404</v>
      </c>
      <c r="B72" t="s">
        <v>13</v>
      </c>
      <c r="C72" t="s">
        <v>33</v>
      </c>
      <c r="D72" s="13" t="s">
        <v>91</v>
      </c>
      <c r="E72" s="1">
        <v>84000</v>
      </c>
      <c r="F72" s="1">
        <f>E72/C52</f>
        <v>121.73913043478261</v>
      </c>
      <c r="G72" s="11" t="s">
        <v>52</v>
      </c>
      <c r="H72" s="11" t="s">
        <v>86</v>
      </c>
      <c r="I72" s="5">
        <v>2500</v>
      </c>
      <c r="K72" s="14"/>
      <c r="L72" s="23"/>
      <c r="N72" t="s">
        <v>113</v>
      </c>
      <c r="O72" s="23"/>
      <c r="P72" s="31"/>
      <c r="Q72" s="31">
        <v>116500</v>
      </c>
      <c r="U72" s="22"/>
      <c r="V72" t="s">
        <v>115</v>
      </c>
      <c r="X72" s="23"/>
      <c r="Y72" s="31">
        <v>116500</v>
      </c>
      <c r="Z72" s="31"/>
    </row>
    <row r="73" spans="1:26" x14ac:dyDescent="0.3">
      <c r="A73" s="3">
        <v>45404</v>
      </c>
      <c r="B73" t="s">
        <v>14</v>
      </c>
      <c r="C73" t="s">
        <v>33</v>
      </c>
      <c r="D73" t="s">
        <v>92</v>
      </c>
      <c r="E73" s="1">
        <v>40000</v>
      </c>
      <c r="F73" s="1">
        <f>E73/C52</f>
        <v>57.971014492753625</v>
      </c>
      <c r="G73" s="11" t="s">
        <v>53</v>
      </c>
      <c r="H73" s="11" t="s">
        <v>86</v>
      </c>
      <c r="I73" s="5">
        <v>7000</v>
      </c>
      <c r="K73" s="14"/>
      <c r="L73" s="23"/>
      <c r="M73" s="145" t="s">
        <v>120</v>
      </c>
      <c r="N73" s="145"/>
      <c r="O73" s="24"/>
      <c r="P73" s="32"/>
      <c r="Q73" s="31"/>
      <c r="U73" s="23"/>
      <c r="W73" t="s">
        <v>113</v>
      </c>
      <c r="X73" s="23"/>
      <c r="Y73" s="31"/>
      <c r="Z73" s="31">
        <v>116500</v>
      </c>
    </row>
    <row r="74" spans="1:26" hidden="1" x14ac:dyDescent="0.3">
      <c r="A74" s="3">
        <v>45404</v>
      </c>
      <c r="B74" t="s">
        <v>15</v>
      </c>
      <c r="C74" t="s">
        <v>33</v>
      </c>
      <c r="D74" t="s">
        <v>93</v>
      </c>
      <c r="E74" s="1">
        <f>15000*6</f>
        <v>90000</v>
      </c>
      <c r="F74" s="1">
        <f>E74/C52</f>
        <v>130.43478260869566</v>
      </c>
      <c r="G74"/>
      <c r="H74"/>
      <c r="J74" s="4">
        <f>SUM(I67:I73)</f>
        <v>116500</v>
      </c>
      <c r="K74" s="14">
        <v>6</v>
      </c>
      <c r="L74" s="22"/>
      <c r="M74" t="s">
        <v>57</v>
      </c>
      <c r="O74" s="33"/>
      <c r="P74" s="43">
        <v>50000</v>
      </c>
      <c r="Q74" s="44"/>
      <c r="U74" s="23"/>
      <c r="V74" s="42" t="s">
        <v>120</v>
      </c>
      <c r="W74" s="42"/>
      <c r="X74" s="24"/>
      <c r="Y74" s="32"/>
      <c r="Z74" s="31"/>
    </row>
    <row r="75" spans="1:26" hidden="1" x14ac:dyDescent="0.3">
      <c r="A75" s="3">
        <v>45404</v>
      </c>
      <c r="B75" t="s">
        <v>16</v>
      </c>
      <c r="C75" t="s">
        <v>28</v>
      </c>
      <c r="D75" t="s">
        <v>27</v>
      </c>
      <c r="E75" s="1">
        <v>7000</v>
      </c>
      <c r="F75" s="1">
        <f>E75/46</f>
        <v>152.17391304347825</v>
      </c>
      <c r="G75" s="11" t="s">
        <v>21</v>
      </c>
      <c r="H75" s="1" t="s">
        <v>87</v>
      </c>
      <c r="I75" s="4">
        <v>12000</v>
      </c>
      <c r="K75" s="14"/>
      <c r="L75" s="23"/>
      <c r="M75" t="s">
        <v>122</v>
      </c>
      <c r="O75" s="23"/>
      <c r="P75" s="31">
        <v>60000</v>
      </c>
      <c r="Q75" s="31"/>
      <c r="U75" s="22"/>
      <c r="V75" t="s">
        <v>57</v>
      </c>
      <c r="X75" s="33"/>
      <c r="Y75" s="43">
        <v>50000</v>
      </c>
      <c r="Z75" s="44"/>
    </row>
    <row r="76" spans="1:26" hidden="1" x14ac:dyDescent="0.3">
      <c r="A76" s="3">
        <v>45404</v>
      </c>
      <c r="B76" t="s">
        <v>17</v>
      </c>
      <c r="C76" t="s">
        <v>33</v>
      </c>
      <c r="D76" t="s">
        <v>56</v>
      </c>
      <c r="E76" s="1">
        <f>18000*5</f>
        <v>90000</v>
      </c>
      <c r="F76" s="1">
        <f>C52</f>
        <v>690</v>
      </c>
      <c r="G76" s="11" t="s">
        <v>20</v>
      </c>
      <c r="H76" s="1" t="s">
        <v>87</v>
      </c>
      <c r="I76" s="4">
        <v>5000</v>
      </c>
      <c r="K76" s="14"/>
      <c r="L76" s="23"/>
      <c r="N76" t="s">
        <v>113</v>
      </c>
      <c r="O76" s="23"/>
      <c r="P76" s="31"/>
      <c r="Q76" s="31">
        <f>P74+P75</f>
        <v>110000</v>
      </c>
      <c r="U76" s="23"/>
      <c r="V76" t="s">
        <v>122</v>
      </c>
      <c r="X76" s="23"/>
      <c r="Y76" s="31">
        <v>60000</v>
      </c>
      <c r="Z76" s="31"/>
    </row>
    <row r="77" spans="1:26" x14ac:dyDescent="0.3">
      <c r="A77" s="3">
        <v>45404</v>
      </c>
      <c r="B77" t="s">
        <v>18</v>
      </c>
      <c r="C77" t="s">
        <v>33</v>
      </c>
      <c r="D77" t="s">
        <v>45</v>
      </c>
      <c r="E77" s="1">
        <f>5000*2</f>
        <v>10000</v>
      </c>
      <c r="F77" s="1">
        <f>E77/C52</f>
        <v>14.492753623188406</v>
      </c>
      <c r="G77" s="11" t="s">
        <v>6</v>
      </c>
      <c r="H77" s="1" t="s">
        <v>87</v>
      </c>
      <c r="I77" s="4">
        <v>6000</v>
      </c>
      <c r="K77" s="14"/>
      <c r="L77" s="23"/>
      <c r="M77" s="137" t="s">
        <v>123</v>
      </c>
      <c r="N77" s="137"/>
      <c r="O77" s="24"/>
      <c r="P77" s="32"/>
      <c r="Q77" s="32"/>
      <c r="U77" s="23"/>
      <c r="W77" t="s">
        <v>113</v>
      </c>
      <c r="X77" s="23"/>
      <c r="Y77" s="31"/>
      <c r="Z77" s="31">
        <f>Y75+Y76</f>
        <v>110000</v>
      </c>
    </row>
    <row r="78" spans="1:26" hidden="1" x14ac:dyDescent="0.3">
      <c r="A78" s="3">
        <v>45404</v>
      </c>
      <c r="B78" t="s">
        <v>19</v>
      </c>
      <c r="C78" t="s">
        <v>33</v>
      </c>
      <c r="D78" t="s">
        <v>92</v>
      </c>
      <c r="E78" s="1">
        <f>11000*4</f>
        <v>44000</v>
      </c>
      <c r="F78" s="1">
        <f>E78/C52</f>
        <v>63.768115942028984</v>
      </c>
      <c r="G78" s="11" t="s">
        <v>16</v>
      </c>
      <c r="H78" s="1" t="s">
        <v>87</v>
      </c>
      <c r="I78" s="4">
        <v>6000</v>
      </c>
      <c r="K78" s="14">
        <v>7</v>
      </c>
      <c r="L78" s="22"/>
      <c r="M78" t="s">
        <v>113</v>
      </c>
      <c r="O78" s="33"/>
      <c r="P78" s="30">
        <v>313000</v>
      </c>
      <c r="Q78" s="30"/>
      <c r="U78" s="23"/>
      <c r="V78" s="25" t="s">
        <v>123</v>
      </c>
      <c r="W78" s="25"/>
      <c r="X78" s="24"/>
      <c r="Y78" s="32"/>
      <c r="Z78" s="32"/>
    </row>
    <row r="79" spans="1:26" hidden="1" x14ac:dyDescent="0.3">
      <c r="A79" s="3">
        <v>45404</v>
      </c>
      <c r="B79" t="s">
        <v>20</v>
      </c>
      <c r="C79" t="s">
        <v>33</v>
      </c>
      <c r="D79" t="s">
        <v>92</v>
      </c>
      <c r="E79" s="1">
        <f>5000*4</f>
        <v>20000</v>
      </c>
      <c r="F79" s="1">
        <f>E79/C52</f>
        <v>28.985507246376812</v>
      </c>
      <c r="G79"/>
      <c r="H79"/>
      <c r="J79" s="4">
        <f>SUM(I75:I78)</f>
        <v>29000</v>
      </c>
      <c r="K79" s="14"/>
      <c r="L79" s="23"/>
      <c r="N79" t="s">
        <v>128</v>
      </c>
      <c r="O79" s="23"/>
      <c r="P79" s="31"/>
      <c r="Q79" s="31">
        <v>313000</v>
      </c>
      <c r="U79" s="22"/>
      <c r="V79" t="s">
        <v>113</v>
      </c>
      <c r="X79" s="33"/>
      <c r="Y79" s="30">
        <v>313000</v>
      </c>
      <c r="Z79" s="30"/>
    </row>
    <row r="80" spans="1:26" hidden="1" x14ac:dyDescent="0.3">
      <c r="A80" s="3">
        <v>45404</v>
      </c>
      <c r="B80" t="s">
        <v>21</v>
      </c>
      <c r="C80" t="s">
        <v>40</v>
      </c>
      <c r="D80" t="s">
        <v>44</v>
      </c>
      <c r="E80" s="1">
        <f>12000*4</f>
        <v>48000</v>
      </c>
      <c r="F80" s="1">
        <f>E80/161</f>
        <v>298.13664596273293</v>
      </c>
      <c r="G80"/>
      <c r="H80"/>
      <c r="K80" s="14"/>
      <c r="L80" s="23"/>
      <c r="M80" s="137" t="s">
        <v>129</v>
      </c>
      <c r="N80" s="137"/>
      <c r="O80" s="24"/>
      <c r="P80" s="32"/>
      <c r="Q80" s="32"/>
      <c r="U80" s="23"/>
      <c r="W80" t="s">
        <v>128</v>
      </c>
      <c r="X80" s="23"/>
      <c r="Y80" s="31"/>
      <c r="Z80" s="31">
        <v>313000</v>
      </c>
    </row>
    <row r="81" spans="1:26" hidden="1" x14ac:dyDescent="0.3">
      <c r="A81" s="3">
        <v>45404</v>
      </c>
      <c r="B81" t="s">
        <v>22</v>
      </c>
      <c r="C81" t="s">
        <v>40</v>
      </c>
      <c r="D81" t="s">
        <v>44</v>
      </c>
      <c r="E81" s="1">
        <f>12000*4</f>
        <v>48000</v>
      </c>
      <c r="F81" s="1">
        <f>E81/161</f>
        <v>298.13664596273293</v>
      </c>
      <c r="G81" s="11" t="s">
        <v>8</v>
      </c>
      <c r="H81" s="1" t="s">
        <v>31</v>
      </c>
      <c r="I81" s="4">
        <v>48000</v>
      </c>
      <c r="K81" s="14">
        <v>8</v>
      </c>
      <c r="L81" s="34">
        <v>45405</v>
      </c>
      <c r="M81" t="s">
        <v>115</v>
      </c>
      <c r="O81" s="23"/>
      <c r="P81" s="31">
        <v>132000</v>
      </c>
      <c r="Q81" s="31"/>
      <c r="U81" s="23"/>
      <c r="V81" s="25" t="s">
        <v>129</v>
      </c>
      <c r="W81" s="25"/>
      <c r="X81" s="24"/>
      <c r="Y81" s="32"/>
      <c r="Z81" s="32"/>
    </row>
    <row r="82" spans="1:26" hidden="1" x14ac:dyDescent="0.3">
      <c r="A82" s="3">
        <v>45404</v>
      </c>
      <c r="B82" t="s">
        <v>55</v>
      </c>
      <c r="C82" t="s">
        <v>78</v>
      </c>
      <c r="D82" t="s">
        <v>94</v>
      </c>
      <c r="E82" s="1">
        <f>16000*10</f>
        <v>160000</v>
      </c>
      <c r="F82" s="1">
        <f>E82/690</f>
        <v>231.8840579710145</v>
      </c>
      <c r="G82" s="11" t="s">
        <v>22</v>
      </c>
      <c r="H82" s="1" t="s">
        <v>31</v>
      </c>
      <c r="I82" s="4">
        <v>12000</v>
      </c>
      <c r="K82" s="14"/>
      <c r="L82" s="23"/>
      <c r="M82" s="28"/>
      <c r="N82" t="s">
        <v>113</v>
      </c>
      <c r="O82" s="23"/>
      <c r="P82" s="31"/>
      <c r="Q82" s="31">
        <v>132000</v>
      </c>
      <c r="U82" s="34">
        <v>45405</v>
      </c>
      <c r="V82" t="s">
        <v>115</v>
      </c>
      <c r="X82" s="23"/>
      <c r="Y82" s="31">
        <v>132000</v>
      </c>
      <c r="Z82" s="31"/>
    </row>
    <row r="83" spans="1:26" x14ac:dyDescent="0.3">
      <c r="A83" s="3">
        <v>45404</v>
      </c>
      <c r="B83" t="s">
        <v>48</v>
      </c>
      <c r="C83" t="s">
        <v>33</v>
      </c>
      <c r="D83" t="s">
        <v>36</v>
      </c>
      <c r="E83" s="1">
        <v>4000</v>
      </c>
      <c r="F83" s="1">
        <f t="shared" ref="F83:F89" si="0">E83/690</f>
        <v>5.7971014492753623</v>
      </c>
      <c r="G83"/>
      <c r="H83"/>
      <c r="J83" s="4">
        <f>I81+I82</f>
        <v>60000</v>
      </c>
      <c r="K83" s="14"/>
      <c r="L83" s="23"/>
      <c r="M83" s="137" t="s">
        <v>117</v>
      </c>
      <c r="N83" s="137"/>
      <c r="O83" s="24"/>
      <c r="P83" s="32"/>
      <c r="Q83" s="32"/>
      <c r="U83" s="23"/>
      <c r="V83" s="28"/>
      <c r="W83" t="s">
        <v>113</v>
      </c>
      <c r="X83" s="23"/>
      <c r="Y83" s="31"/>
      <c r="Z83" s="31">
        <v>132000</v>
      </c>
    </row>
    <row r="84" spans="1:26" hidden="1" x14ac:dyDescent="0.3">
      <c r="A84" s="3">
        <v>45404</v>
      </c>
      <c r="B84" t="s">
        <v>49</v>
      </c>
      <c r="C84" t="s">
        <v>33</v>
      </c>
      <c r="D84" t="s">
        <v>36</v>
      </c>
      <c r="E84" s="1">
        <v>6000</v>
      </c>
      <c r="F84" s="1">
        <f t="shared" si="0"/>
        <v>8.695652173913043</v>
      </c>
      <c r="G84"/>
      <c r="H84"/>
      <c r="K84" s="14">
        <v>9</v>
      </c>
      <c r="L84" s="34">
        <v>45405</v>
      </c>
      <c r="M84" t="s">
        <v>113</v>
      </c>
      <c r="O84" s="33"/>
      <c r="P84" s="30">
        <v>313000</v>
      </c>
      <c r="Q84" s="30"/>
      <c r="U84" s="23"/>
      <c r="V84" s="25" t="s">
        <v>117</v>
      </c>
      <c r="W84" s="25"/>
      <c r="X84" s="24"/>
      <c r="Y84" s="32"/>
      <c r="Z84" s="32"/>
    </row>
    <row r="85" spans="1:26" hidden="1" x14ac:dyDescent="0.3">
      <c r="A85" s="3">
        <v>45404</v>
      </c>
      <c r="B85" t="s">
        <v>51</v>
      </c>
      <c r="C85" t="s">
        <v>33</v>
      </c>
      <c r="D85" t="s">
        <v>36</v>
      </c>
      <c r="E85" s="1">
        <v>7000</v>
      </c>
      <c r="F85" s="1">
        <f t="shared" si="0"/>
        <v>10.144927536231885</v>
      </c>
      <c r="G85" s="11" t="s">
        <v>12</v>
      </c>
      <c r="H85" s="1" t="s">
        <v>37</v>
      </c>
      <c r="I85" s="4">
        <v>15000</v>
      </c>
      <c r="K85" s="14"/>
      <c r="L85" s="23"/>
      <c r="N85" t="s">
        <v>128</v>
      </c>
      <c r="O85" s="23"/>
      <c r="P85" s="31"/>
      <c r="Q85" s="31">
        <v>313000</v>
      </c>
      <c r="U85" s="34">
        <v>45405</v>
      </c>
      <c r="V85" t="s">
        <v>113</v>
      </c>
      <c r="X85" s="33"/>
      <c r="Y85" s="30">
        <v>313000</v>
      </c>
      <c r="Z85" s="30"/>
    </row>
    <row r="86" spans="1:26" hidden="1" x14ac:dyDescent="0.3">
      <c r="A86" s="3">
        <v>45404</v>
      </c>
      <c r="B86" t="s">
        <v>52</v>
      </c>
      <c r="C86" t="s">
        <v>33</v>
      </c>
      <c r="D86" t="s">
        <v>36</v>
      </c>
      <c r="E86" s="1">
        <v>2500</v>
      </c>
      <c r="F86" s="1">
        <f t="shared" si="0"/>
        <v>3.6231884057971016</v>
      </c>
      <c r="G86" s="11" t="s">
        <v>15</v>
      </c>
      <c r="H86" s="1" t="s">
        <v>37</v>
      </c>
      <c r="I86" s="4">
        <v>15000</v>
      </c>
      <c r="K86" s="14"/>
      <c r="L86" s="23"/>
      <c r="M86" s="137" t="s">
        <v>129</v>
      </c>
      <c r="N86" s="137"/>
      <c r="O86" s="24"/>
      <c r="P86" s="32"/>
      <c r="Q86" s="32"/>
      <c r="U86" s="23"/>
      <c r="W86" t="s">
        <v>128</v>
      </c>
      <c r="X86" s="23"/>
      <c r="Y86" s="31"/>
      <c r="Z86" s="31">
        <v>313000</v>
      </c>
    </row>
    <row r="87" spans="1:26" hidden="1" x14ac:dyDescent="0.3">
      <c r="A87" s="3">
        <v>45404</v>
      </c>
      <c r="B87" t="s">
        <v>53</v>
      </c>
      <c r="C87" t="s">
        <v>33</v>
      </c>
      <c r="D87" t="s">
        <v>36</v>
      </c>
      <c r="E87" s="1">
        <v>7000</v>
      </c>
      <c r="F87" s="1">
        <f t="shared" si="0"/>
        <v>10.144927536231885</v>
      </c>
      <c r="G87" s="11" t="s">
        <v>19</v>
      </c>
      <c r="H87" s="1" t="s">
        <v>37</v>
      </c>
      <c r="I87" s="4">
        <v>11000</v>
      </c>
      <c r="K87" s="14">
        <v>10</v>
      </c>
      <c r="L87" s="34">
        <v>45406</v>
      </c>
      <c r="M87" s="28" t="s">
        <v>115</v>
      </c>
      <c r="O87" s="23"/>
      <c r="P87" s="31">
        <v>132000</v>
      </c>
      <c r="Q87" s="31"/>
      <c r="U87" s="23"/>
      <c r="V87" s="25" t="s">
        <v>129</v>
      </c>
      <c r="W87" s="25"/>
      <c r="X87" s="24"/>
      <c r="Y87" s="32"/>
      <c r="Z87" s="32"/>
    </row>
    <row r="88" spans="1:26" hidden="1" x14ac:dyDescent="0.3">
      <c r="A88" s="3">
        <v>45404</v>
      </c>
      <c r="B88" t="s">
        <v>50</v>
      </c>
      <c r="C88" t="s">
        <v>33</v>
      </c>
      <c r="D88" t="s">
        <v>54</v>
      </c>
      <c r="E88" s="1">
        <v>27000</v>
      </c>
      <c r="F88" s="1">
        <f t="shared" si="0"/>
        <v>39.130434782608695</v>
      </c>
      <c r="G88" s="11" t="s">
        <v>17</v>
      </c>
      <c r="H88" s="1" t="s">
        <v>37</v>
      </c>
      <c r="I88" s="4">
        <v>18000</v>
      </c>
      <c r="K88" s="14"/>
      <c r="L88" s="23"/>
      <c r="M88" s="28"/>
      <c r="N88" t="s">
        <v>113</v>
      </c>
      <c r="O88" s="23"/>
      <c r="P88" s="31"/>
      <c r="Q88" s="31">
        <v>132000</v>
      </c>
      <c r="U88" s="34">
        <v>45406</v>
      </c>
      <c r="V88" s="28" t="s">
        <v>115</v>
      </c>
      <c r="X88" s="23"/>
      <c r="Y88" s="31">
        <v>132000</v>
      </c>
      <c r="Z88" s="31"/>
    </row>
    <row r="89" spans="1:26" x14ac:dyDescent="0.3">
      <c r="A89" s="3">
        <v>45405</v>
      </c>
      <c r="B89" t="s">
        <v>95</v>
      </c>
      <c r="C89" t="s">
        <v>33</v>
      </c>
      <c r="D89" t="s">
        <v>96</v>
      </c>
      <c r="E89" s="1">
        <f>22000*2</f>
        <v>44000</v>
      </c>
      <c r="F89" s="1">
        <f t="shared" si="0"/>
        <v>63.768115942028984</v>
      </c>
      <c r="G89"/>
      <c r="H89"/>
      <c r="J89" s="4">
        <f>SUM(I85:I88)</f>
        <v>59000</v>
      </c>
      <c r="K89" s="14"/>
      <c r="L89" s="23"/>
      <c r="M89" s="137" t="s">
        <v>117</v>
      </c>
      <c r="N89" s="137"/>
      <c r="O89" s="24"/>
      <c r="P89" s="32"/>
      <c r="Q89" s="32"/>
      <c r="U89" s="23"/>
      <c r="V89" s="28"/>
      <c r="W89" t="s">
        <v>113</v>
      </c>
      <c r="X89" s="23"/>
      <c r="Y89" s="31"/>
      <c r="Z89" s="31">
        <v>132000</v>
      </c>
    </row>
    <row r="90" spans="1:26" hidden="1" x14ac:dyDescent="0.3">
      <c r="E90" s="7">
        <f>SUM(E68:E89)</f>
        <v>954500</v>
      </c>
      <c r="F90" s="1">
        <f>SUM(F58:F61)</f>
        <v>7213.438735177866</v>
      </c>
      <c r="G90" s="1">
        <f>SUM(F58:F60)</f>
        <v>1304.3478260869565</v>
      </c>
      <c r="H90"/>
      <c r="J90" s="26">
        <f>SUM(J60:J89)</f>
        <v>396500</v>
      </c>
      <c r="K90" s="14">
        <v>11</v>
      </c>
      <c r="L90" s="22"/>
      <c r="M90" t="s">
        <v>115</v>
      </c>
      <c r="O90" s="23"/>
      <c r="P90" s="31">
        <v>116500</v>
      </c>
      <c r="Q90" s="31"/>
      <c r="U90" s="23"/>
      <c r="V90" s="25" t="s">
        <v>117</v>
      </c>
      <c r="W90" s="25"/>
      <c r="X90" s="24"/>
      <c r="Y90" s="32"/>
      <c r="Z90" s="32"/>
    </row>
    <row r="91" spans="1:26" hidden="1" x14ac:dyDescent="0.3">
      <c r="F91" s="1">
        <f>SUM(F63:F81)</f>
        <v>4247.2877846790889</v>
      </c>
      <c r="G91" s="1">
        <f>SUM(F62:F81)</f>
        <v>6080.6211180124228</v>
      </c>
      <c r="H91"/>
      <c r="K91" s="14"/>
      <c r="L91" s="23"/>
      <c r="N91" t="s">
        <v>113</v>
      </c>
      <c r="O91" s="23"/>
      <c r="P91" s="31"/>
      <c r="Q91" s="31">
        <v>116500</v>
      </c>
      <c r="U91" s="22"/>
      <c r="V91" t="s">
        <v>115</v>
      </c>
      <c r="X91" s="23"/>
      <c r="Y91" s="31">
        <v>116500</v>
      </c>
      <c r="Z91" s="31"/>
    </row>
    <row r="92" spans="1:26" x14ac:dyDescent="0.3">
      <c r="E92" t="s">
        <v>107</v>
      </c>
      <c r="F92" s="1">
        <f>SUM(F89:F91)</f>
        <v>11524.494635798983</v>
      </c>
      <c r="G92" s="1">
        <f>G90+G91+F89</f>
        <v>7448.7370600414079</v>
      </c>
      <c r="H92"/>
      <c r="K92" s="14"/>
      <c r="L92" s="23"/>
      <c r="M92" s="138" t="s">
        <v>116</v>
      </c>
      <c r="N92" s="139"/>
      <c r="O92" s="24"/>
      <c r="P92" s="32"/>
      <c r="Q92" s="32"/>
      <c r="U92" s="23"/>
      <c r="W92" t="s">
        <v>113</v>
      </c>
      <c r="X92" s="23"/>
      <c r="Y92" s="31"/>
      <c r="Z92" s="31">
        <v>116500</v>
      </c>
    </row>
    <row r="93" spans="1:26" hidden="1" x14ac:dyDescent="0.3">
      <c r="B93" t="s">
        <v>98</v>
      </c>
      <c r="C93" t="s">
        <v>81</v>
      </c>
      <c r="D93" t="s">
        <v>99</v>
      </c>
      <c r="E93" t="s">
        <v>100</v>
      </c>
      <c r="H93"/>
      <c r="K93" s="14">
        <v>12</v>
      </c>
      <c r="L93" s="34">
        <v>45406</v>
      </c>
      <c r="M93" t="s">
        <v>113</v>
      </c>
      <c r="O93" s="33"/>
      <c r="P93" s="30">
        <v>313000</v>
      </c>
      <c r="Q93" s="30"/>
      <c r="U93" s="23"/>
      <c r="V93" s="35" t="s">
        <v>116</v>
      </c>
      <c r="W93" s="36"/>
      <c r="X93" s="24"/>
      <c r="Y93" s="32"/>
      <c r="Z93" s="32"/>
    </row>
    <row r="94" spans="1:26" hidden="1" x14ac:dyDescent="0.3">
      <c r="B94" t="s">
        <v>57</v>
      </c>
      <c r="C94" t="s">
        <v>40</v>
      </c>
      <c r="D94" t="s">
        <v>62</v>
      </c>
      <c r="E94" s="1">
        <v>50000</v>
      </c>
      <c r="G94" s="1">
        <f>1619500+3660000+468000+105000</f>
        <v>5852500</v>
      </c>
      <c r="H94"/>
      <c r="K94" s="14"/>
      <c r="L94" s="23"/>
      <c r="N94" t="s">
        <v>128</v>
      </c>
      <c r="O94" s="23"/>
      <c r="P94" s="31"/>
      <c r="Q94" s="31">
        <v>313000</v>
      </c>
      <c r="U94" s="34">
        <v>45406</v>
      </c>
      <c r="V94" t="s">
        <v>113</v>
      </c>
      <c r="X94" s="33"/>
      <c r="Y94" s="30">
        <v>313000</v>
      </c>
      <c r="Z94" s="30"/>
    </row>
    <row r="95" spans="1:26" hidden="1" x14ac:dyDescent="0.3">
      <c r="B95" t="s">
        <v>58</v>
      </c>
      <c r="C95" t="s">
        <v>33</v>
      </c>
      <c r="E95" s="1">
        <v>60000</v>
      </c>
      <c r="G95" s="1">
        <f>140000+1500000+200000+560000</f>
        <v>2400000</v>
      </c>
      <c r="H95"/>
      <c r="K95" s="14"/>
      <c r="L95" s="23"/>
      <c r="M95" s="137" t="s">
        <v>129</v>
      </c>
      <c r="N95" s="137"/>
      <c r="O95" s="24"/>
      <c r="P95" s="32"/>
      <c r="Q95" s="32"/>
      <c r="U95" s="23"/>
      <c r="W95" t="s">
        <v>128</v>
      </c>
      <c r="X95" s="23"/>
      <c r="Y95" s="31"/>
      <c r="Z95" s="31">
        <v>313000</v>
      </c>
    </row>
    <row r="96" spans="1:26" hidden="1" x14ac:dyDescent="0.3">
      <c r="B96" t="s">
        <v>59</v>
      </c>
      <c r="C96" t="s">
        <v>63</v>
      </c>
      <c r="D96" t="s">
        <v>64</v>
      </c>
      <c r="E96" s="4">
        <v>36000000</v>
      </c>
      <c r="F96" s="4">
        <f>E96/24</f>
        <v>1500000</v>
      </c>
      <c r="G96" s="1">
        <f>SUM(G94:G95)</f>
        <v>8252500</v>
      </c>
      <c r="H96" t="s">
        <v>105</v>
      </c>
      <c r="K96" s="14">
        <v>13</v>
      </c>
      <c r="L96" s="29">
        <v>45407</v>
      </c>
      <c r="M96" s="28" t="s">
        <v>115</v>
      </c>
      <c r="O96" s="23"/>
      <c r="P96" s="31">
        <v>132000</v>
      </c>
      <c r="Q96" s="31"/>
      <c r="U96" s="23"/>
      <c r="V96" s="25" t="s">
        <v>129</v>
      </c>
      <c r="W96" s="25"/>
      <c r="X96" s="24"/>
      <c r="Y96" s="32"/>
      <c r="Z96" s="32"/>
    </row>
    <row r="97" spans="2:26" hidden="1" x14ac:dyDescent="0.3">
      <c r="B97" t="s">
        <v>60</v>
      </c>
      <c r="C97" t="s">
        <v>37</v>
      </c>
      <c r="E97" s="1">
        <v>20000</v>
      </c>
      <c r="G97" s="1">
        <f>E52-G96</f>
        <v>1137500</v>
      </c>
      <c r="H97" s="1" t="s">
        <v>104</v>
      </c>
      <c r="K97" s="14"/>
      <c r="L97" s="23"/>
      <c r="M97" s="28"/>
      <c r="N97" t="s">
        <v>113</v>
      </c>
      <c r="O97" s="23"/>
      <c r="P97" s="31"/>
      <c r="Q97" s="31">
        <v>132000</v>
      </c>
      <c r="U97" s="29">
        <v>45407</v>
      </c>
      <c r="V97" s="28" t="s">
        <v>115</v>
      </c>
      <c r="X97" s="23"/>
      <c r="Y97" s="31">
        <v>132000</v>
      </c>
      <c r="Z97" s="31"/>
    </row>
    <row r="98" spans="2:26" x14ac:dyDescent="0.3">
      <c r="B98" t="s">
        <v>61</v>
      </c>
      <c r="C98" t="s">
        <v>33</v>
      </c>
      <c r="E98" s="1">
        <v>500000</v>
      </c>
      <c r="K98" s="14"/>
      <c r="L98" s="23"/>
      <c r="M98" s="137" t="s">
        <v>117</v>
      </c>
      <c r="N98" s="137"/>
      <c r="O98" s="24"/>
      <c r="P98" s="32"/>
      <c r="Q98" s="32"/>
      <c r="U98" s="23"/>
      <c r="V98" s="28"/>
      <c r="W98" t="s">
        <v>113</v>
      </c>
      <c r="X98" s="23"/>
      <c r="Y98" s="31"/>
      <c r="Z98" s="31">
        <v>132000</v>
      </c>
    </row>
    <row r="99" spans="2:26" hidden="1" x14ac:dyDescent="0.3">
      <c r="K99" s="14">
        <v>14</v>
      </c>
      <c r="L99" s="29">
        <v>45407</v>
      </c>
      <c r="M99" t="s">
        <v>115</v>
      </c>
      <c r="O99" s="23"/>
      <c r="P99" s="31">
        <v>29000</v>
      </c>
      <c r="Q99" s="31"/>
      <c r="U99" s="23"/>
      <c r="V99" s="25" t="s">
        <v>117</v>
      </c>
      <c r="W99" s="25"/>
      <c r="X99" s="24"/>
      <c r="Y99" s="32"/>
      <c r="Z99" s="32"/>
    </row>
    <row r="100" spans="2:26" hidden="1" x14ac:dyDescent="0.3">
      <c r="K100" s="14"/>
      <c r="L100" s="23"/>
      <c r="N100" t="s">
        <v>113</v>
      </c>
      <c r="O100" s="23"/>
      <c r="P100" s="31"/>
      <c r="Q100" s="31">
        <v>29000</v>
      </c>
      <c r="U100" s="29">
        <v>45407</v>
      </c>
      <c r="V100" t="s">
        <v>115</v>
      </c>
      <c r="X100" s="23"/>
      <c r="Y100" s="31">
        <v>29000</v>
      </c>
      <c r="Z100" s="31"/>
    </row>
    <row r="101" spans="2:26" x14ac:dyDescent="0.3">
      <c r="K101" s="14"/>
      <c r="L101" s="24"/>
      <c r="M101" s="140" t="s">
        <v>118</v>
      </c>
      <c r="N101" s="141"/>
      <c r="O101" s="24"/>
      <c r="P101" s="32"/>
      <c r="Q101" s="32"/>
      <c r="U101" s="23"/>
      <c r="W101" t="s">
        <v>113</v>
      </c>
      <c r="X101" s="23"/>
      <c r="Y101" s="31"/>
      <c r="Z101" s="31">
        <v>29000</v>
      </c>
    </row>
    <row r="102" spans="2:26" hidden="1" x14ac:dyDescent="0.3">
      <c r="K102" s="14">
        <v>15</v>
      </c>
      <c r="L102" s="29">
        <v>45407</v>
      </c>
      <c r="M102" t="s">
        <v>113</v>
      </c>
      <c r="O102" s="33"/>
      <c r="P102" s="30">
        <v>313000</v>
      </c>
      <c r="Q102" s="30"/>
      <c r="U102" s="24"/>
      <c r="V102" s="37" t="s">
        <v>118</v>
      </c>
      <c r="W102" s="38"/>
      <c r="X102" s="24"/>
      <c r="Y102" s="32"/>
      <c r="Z102" s="32"/>
    </row>
    <row r="103" spans="2:26" hidden="1" x14ac:dyDescent="0.3">
      <c r="K103" s="14"/>
      <c r="L103" s="23"/>
      <c r="N103" t="s">
        <v>128</v>
      </c>
      <c r="O103" s="23"/>
      <c r="P103" s="31"/>
      <c r="Q103" s="31">
        <v>313000</v>
      </c>
      <c r="U103" s="29">
        <v>45407</v>
      </c>
      <c r="V103" t="s">
        <v>113</v>
      </c>
      <c r="X103" s="33"/>
      <c r="Y103" s="30">
        <v>313000</v>
      </c>
      <c r="Z103" s="30"/>
    </row>
    <row r="104" spans="2:26" hidden="1" x14ac:dyDescent="0.3">
      <c r="K104" s="14"/>
      <c r="L104" s="23"/>
      <c r="M104" s="137" t="s">
        <v>129</v>
      </c>
      <c r="N104" s="137"/>
      <c r="O104" s="24"/>
      <c r="P104" s="32"/>
      <c r="Q104" s="32"/>
      <c r="U104" s="23"/>
      <c r="W104" t="s">
        <v>128</v>
      </c>
      <c r="X104" s="23"/>
      <c r="Y104" s="31"/>
      <c r="Z104" s="31">
        <v>313000</v>
      </c>
    </row>
    <row r="105" spans="2:26" hidden="1" x14ac:dyDescent="0.3">
      <c r="K105" s="14">
        <v>16</v>
      </c>
      <c r="L105" s="29">
        <v>45408</v>
      </c>
      <c r="M105" s="28" t="s">
        <v>115</v>
      </c>
      <c r="O105" s="23"/>
      <c r="P105" s="31">
        <v>132000</v>
      </c>
      <c r="Q105" s="31"/>
      <c r="U105" s="23"/>
      <c r="V105" s="25" t="s">
        <v>129</v>
      </c>
      <c r="W105" s="25"/>
      <c r="X105" s="24"/>
      <c r="Y105" s="32"/>
      <c r="Z105" s="32"/>
    </row>
    <row r="106" spans="2:26" hidden="1" x14ac:dyDescent="0.3">
      <c r="K106" s="14"/>
      <c r="L106" s="23"/>
      <c r="M106" s="28"/>
      <c r="N106" t="s">
        <v>113</v>
      </c>
      <c r="O106" s="23"/>
      <c r="P106" s="31"/>
      <c r="Q106" s="31">
        <v>132000</v>
      </c>
      <c r="U106" s="29">
        <v>45408</v>
      </c>
      <c r="V106" s="28" t="s">
        <v>115</v>
      </c>
      <c r="X106" s="23"/>
      <c r="Y106" s="31">
        <v>132000</v>
      </c>
      <c r="Z106" s="31"/>
    </row>
    <row r="107" spans="2:26" x14ac:dyDescent="0.3">
      <c r="K107" s="14"/>
      <c r="L107" s="24"/>
      <c r="M107" s="137" t="s">
        <v>117</v>
      </c>
      <c r="N107" s="137"/>
      <c r="O107" s="24"/>
      <c r="P107" s="32"/>
      <c r="Q107" s="32"/>
      <c r="U107" s="23"/>
      <c r="V107" s="28"/>
      <c r="W107" t="s">
        <v>113</v>
      </c>
      <c r="X107" s="23"/>
      <c r="Y107" s="31"/>
      <c r="Z107" s="31">
        <v>132000</v>
      </c>
    </row>
    <row r="108" spans="2:26" hidden="1" x14ac:dyDescent="0.3">
      <c r="K108" s="14">
        <v>17</v>
      </c>
      <c r="L108" s="22">
        <v>45408</v>
      </c>
      <c r="M108" t="s">
        <v>115</v>
      </c>
      <c r="O108" s="23"/>
      <c r="P108" s="31">
        <v>116500</v>
      </c>
      <c r="Q108" s="31"/>
      <c r="U108" s="24"/>
      <c r="V108" s="25" t="s">
        <v>117</v>
      </c>
      <c r="W108" s="25"/>
      <c r="X108" s="24"/>
      <c r="Y108" s="32"/>
      <c r="Z108" s="32"/>
    </row>
    <row r="109" spans="2:26" hidden="1" x14ac:dyDescent="0.3">
      <c r="K109" s="14"/>
      <c r="L109" s="23"/>
      <c r="N109" t="s">
        <v>113</v>
      </c>
      <c r="O109" s="23"/>
      <c r="P109" s="31"/>
      <c r="Q109" s="31">
        <v>116500</v>
      </c>
      <c r="U109" s="22">
        <v>45408</v>
      </c>
      <c r="V109" t="s">
        <v>115</v>
      </c>
      <c r="X109" s="23"/>
      <c r="Y109" s="31">
        <v>116500</v>
      </c>
      <c r="Z109" s="31"/>
    </row>
    <row r="110" spans="2:26" x14ac:dyDescent="0.3">
      <c r="K110" s="14"/>
      <c r="L110" s="24"/>
      <c r="M110" s="138" t="s">
        <v>116</v>
      </c>
      <c r="N110" s="139"/>
      <c r="O110" s="24"/>
      <c r="P110" s="32"/>
      <c r="Q110" s="32"/>
      <c r="U110" s="23"/>
      <c r="W110" t="s">
        <v>113</v>
      </c>
      <c r="X110" s="23"/>
      <c r="Y110" s="31"/>
      <c r="Z110" s="31">
        <v>116500</v>
      </c>
    </row>
    <row r="111" spans="2:26" hidden="1" x14ac:dyDescent="0.3">
      <c r="K111" s="14">
        <v>18</v>
      </c>
      <c r="L111" s="29">
        <v>45408</v>
      </c>
      <c r="M111" t="s">
        <v>115</v>
      </c>
      <c r="O111" s="23"/>
      <c r="P111" s="31">
        <v>59000</v>
      </c>
      <c r="Q111" s="31"/>
      <c r="U111" s="24"/>
      <c r="V111" s="35" t="s">
        <v>116</v>
      </c>
      <c r="W111" s="36"/>
      <c r="X111" s="24"/>
      <c r="Y111" s="32"/>
      <c r="Z111" s="32"/>
    </row>
    <row r="112" spans="2:26" hidden="1" x14ac:dyDescent="0.3">
      <c r="K112" s="14"/>
      <c r="L112" s="23"/>
      <c r="N112" t="s">
        <v>113</v>
      </c>
      <c r="O112" s="23"/>
      <c r="P112" s="31"/>
      <c r="Q112" s="31">
        <v>59000</v>
      </c>
      <c r="U112" s="29">
        <v>45408</v>
      </c>
      <c r="V112" t="s">
        <v>115</v>
      </c>
      <c r="X112" s="23"/>
      <c r="Y112" s="31">
        <v>59000</v>
      </c>
      <c r="Z112" s="31"/>
    </row>
    <row r="113" spans="11:26" x14ac:dyDescent="0.3">
      <c r="K113" s="14"/>
      <c r="L113" s="24"/>
      <c r="M113" s="142" t="s">
        <v>119</v>
      </c>
      <c r="N113" s="143"/>
      <c r="O113" s="24"/>
      <c r="P113" s="32"/>
      <c r="Q113" s="32"/>
      <c r="U113" s="23"/>
      <c r="W113" t="s">
        <v>113</v>
      </c>
      <c r="X113" s="23"/>
      <c r="Y113" s="31"/>
      <c r="Z113" s="31">
        <v>59000</v>
      </c>
    </row>
    <row r="114" spans="11:26" hidden="1" x14ac:dyDescent="0.3">
      <c r="K114" s="14">
        <v>19</v>
      </c>
      <c r="L114" s="29">
        <v>45408</v>
      </c>
      <c r="M114" t="s">
        <v>113</v>
      </c>
      <c r="O114" s="33"/>
      <c r="P114" s="30">
        <v>313000</v>
      </c>
      <c r="Q114" s="30"/>
      <c r="U114" s="24"/>
      <c r="V114" s="39" t="s">
        <v>119</v>
      </c>
      <c r="W114" s="40"/>
      <c r="X114" s="24"/>
      <c r="Y114" s="32"/>
      <c r="Z114" s="32"/>
    </row>
    <row r="115" spans="11:26" hidden="1" x14ac:dyDescent="0.3">
      <c r="K115" s="14"/>
      <c r="L115" s="23"/>
      <c r="N115" t="s">
        <v>128</v>
      </c>
      <c r="O115" s="23"/>
      <c r="P115" s="31"/>
      <c r="Q115" s="31">
        <v>313000</v>
      </c>
      <c r="U115" s="29">
        <v>45408</v>
      </c>
      <c r="V115" t="s">
        <v>113</v>
      </c>
      <c r="X115" s="33"/>
      <c r="Y115" s="30">
        <v>313000</v>
      </c>
      <c r="Z115" s="30"/>
    </row>
    <row r="116" spans="11:26" hidden="1" x14ac:dyDescent="0.3">
      <c r="K116" s="14"/>
      <c r="L116" s="23"/>
      <c r="M116" s="137" t="s">
        <v>129</v>
      </c>
      <c r="N116" s="137"/>
      <c r="O116" s="24"/>
      <c r="P116" s="32"/>
      <c r="Q116" s="32"/>
      <c r="U116" s="23"/>
      <c r="W116" t="s">
        <v>128</v>
      </c>
      <c r="X116" s="23"/>
      <c r="Y116" s="31"/>
      <c r="Z116" s="31">
        <v>313000</v>
      </c>
    </row>
    <row r="117" spans="11:26" hidden="1" x14ac:dyDescent="0.3">
      <c r="K117" s="14">
        <v>20</v>
      </c>
      <c r="L117" s="29">
        <v>45409</v>
      </c>
      <c r="M117" s="28" t="s">
        <v>115</v>
      </c>
      <c r="O117" s="23"/>
      <c r="P117" s="31">
        <v>132000</v>
      </c>
      <c r="Q117" s="31"/>
      <c r="U117" s="23"/>
      <c r="V117" s="25" t="s">
        <v>129</v>
      </c>
      <c r="W117" s="25"/>
      <c r="X117" s="24"/>
      <c r="Y117" s="32"/>
      <c r="Z117" s="32"/>
    </row>
    <row r="118" spans="11:26" hidden="1" x14ac:dyDescent="0.3">
      <c r="K118" s="14"/>
      <c r="L118" s="23"/>
      <c r="M118" s="28"/>
      <c r="N118" t="s">
        <v>113</v>
      </c>
      <c r="O118" s="23"/>
      <c r="P118" s="31"/>
      <c r="Q118" s="31">
        <v>132000</v>
      </c>
      <c r="U118" s="29">
        <v>45409</v>
      </c>
      <c r="V118" s="28" t="s">
        <v>115</v>
      </c>
      <c r="X118" s="23"/>
      <c r="Y118" s="31">
        <v>132000</v>
      </c>
      <c r="Z118" s="31"/>
    </row>
    <row r="119" spans="11:26" x14ac:dyDescent="0.3">
      <c r="K119" s="14"/>
      <c r="L119" s="24"/>
      <c r="M119" s="137" t="s">
        <v>117</v>
      </c>
      <c r="N119" s="137"/>
      <c r="O119" s="24"/>
      <c r="P119" s="32"/>
      <c r="Q119" s="32"/>
      <c r="U119" s="23"/>
      <c r="V119" s="28"/>
      <c r="W119" t="s">
        <v>113</v>
      </c>
      <c r="X119" s="23"/>
      <c r="Y119" s="31"/>
      <c r="Z119" s="31">
        <v>132000</v>
      </c>
    </row>
    <row r="120" spans="11:26" hidden="1" x14ac:dyDescent="0.3">
      <c r="K120" s="14">
        <v>21</v>
      </c>
      <c r="L120" s="29">
        <v>45409</v>
      </c>
      <c r="M120" t="s">
        <v>113</v>
      </c>
      <c r="O120" s="33"/>
      <c r="P120" s="30">
        <v>313000</v>
      </c>
      <c r="Q120" s="30"/>
      <c r="U120" s="24"/>
      <c r="V120" s="25" t="s">
        <v>117</v>
      </c>
      <c r="W120" s="25"/>
      <c r="X120" s="24"/>
      <c r="Y120" s="32"/>
      <c r="Z120" s="32"/>
    </row>
    <row r="121" spans="11:26" hidden="1" x14ac:dyDescent="0.3">
      <c r="K121" s="14"/>
      <c r="L121" s="23"/>
      <c r="N121" t="s">
        <v>128</v>
      </c>
      <c r="O121" s="23"/>
      <c r="P121" s="31"/>
      <c r="Q121" s="31">
        <v>313000</v>
      </c>
      <c r="U121" s="29">
        <v>45409</v>
      </c>
      <c r="V121" t="s">
        <v>113</v>
      </c>
      <c r="X121" s="33"/>
      <c r="Y121" s="30">
        <v>313000</v>
      </c>
      <c r="Z121" s="30"/>
    </row>
    <row r="122" spans="11:26" hidden="1" x14ac:dyDescent="0.3">
      <c r="K122" s="14"/>
      <c r="L122" s="23"/>
      <c r="M122" s="137" t="s">
        <v>129</v>
      </c>
      <c r="N122" s="137"/>
      <c r="O122" s="24"/>
      <c r="P122" s="32"/>
      <c r="Q122" s="32"/>
      <c r="U122" s="23"/>
      <c r="W122" t="s">
        <v>128</v>
      </c>
      <c r="X122" s="23"/>
      <c r="Y122" s="31"/>
      <c r="Z122" s="31">
        <v>313000</v>
      </c>
    </row>
    <row r="123" spans="11:26" hidden="1" x14ac:dyDescent="0.3">
      <c r="K123" s="14">
        <v>22</v>
      </c>
      <c r="L123" s="29">
        <v>45410</v>
      </c>
      <c r="M123" s="28" t="s">
        <v>115</v>
      </c>
      <c r="O123" s="23"/>
      <c r="P123" s="31">
        <v>132000</v>
      </c>
      <c r="Q123" s="31"/>
      <c r="U123" s="23"/>
      <c r="V123" s="25" t="s">
        <v>129</v>
      </c>
      <c r="W123" s="25"/>
      <c r="X123" s="24"/>
      <c r="Y123" s="32"/>
      <c r="Z123" s="32"/>
    </row>
    <row r="124" spans="11:26" hidden="1" x14ac:dyDescent="0.3">
      <c r="K124" s="14"/>
      <c r="L124" s="23"/>
      <c r="M124" s="28"/>
      <c r="N124" t="s">
        <v>113</v>
      </c>
      <c r="O124" s="23"/>
      <c r="P124" s="31"/>
      <c r="Q124" s="31">
        <v>132000</v>
      </c>
      <c r="U124" s="29">
        <v>45410</v>
      </c>
      <c r="V124" s="28" t="s">
        <v>115</v>
      </c>
      <c r="X124" s="23"/>
      <c r="Y124" s="31">
        <v>132000</v>
      </c>
      <c r="Z124" s="31"/>
    </row>
    <row r="125" spans="11:26" x14ac:dyDescent="0.3">
      <c r="K125" s="14"/>
      <c r="L125" s="23"/>
      <c r="M125" s="137" t="s">
        <v>117</v>
      </c>
      <c r="N125" s="137"/>
      <c r="O125" s="24"/>
      <c r="P125" s="32"/>
      <c r="Q125" s="32"/>
      <c r="U125" s="23"/>
      <c r="V125" s="28"/>
      <c r="W125" t="s">
        <v>113</v>
      </c>
      <c r="X125" s="23"/>
      <c r="Y125" s="31"/>
      <c r="Z125" s="31">
        <v>132000</v>
      </c>
    </row>
    <row r="126" spans="11:26" hidden="1" x14ac:dyDescent="0.3">
      <c r="K126" s="14">
        <v>23</v>
      </c>
      <c r="L126" s="22"/>
      <c r="M126" t="s">
        <v>115</v>
      </c>
      <c r="O126" s="23"/>
      <c r="P126" s="31">
        <v>116500</v>
      </c>
      <c r="Q126" s="31"/>
      <c r="U126" s="23"/>
      <c r="V126" s="25" t="s">
        <v>117</v>
      </c>
      <c r="W126" s="25"/>
      <c r="X126" s="24"/>
      <c r="Y126" s="32"/>
      <c r="Z126" s="32"/>
    </row>
    <row r="127" spans="11:26" hidden="1" x14ac:dyDescent="0.3">
      <c r="K127" s="14"/>
      <c r="L127" s="23"/>
      <c r="N127" t="s">
        <v>113</v>
      </c>
      <c r="O127" s="23"/>
      <c r="P127" s="31"/>
      <c r="Q127" s="31">
        <v>116500</v>
      </c>
      <c r="U127" s="22"/>
      <c r="V127" t="s">
        <v>115</v>
      </c>
      <c r="X127" s="23"/>
      <c r="Y127" s="31">
        <v>116500</v>
      </c>
      <c r="Z127" s="31"/>
    </row>
    <row r="128" spans="11:26" x14ac:dyDescent="0.3">
      <c r="K128" s="14"/>
      <c r="L128" s="23"/>
      <c r="M128" s="138" t="s">
        <v>116</v>
      </c>
      <c r="N128" s="139"/>
      <c r="O128" s="24"/>
      <c r="P128" s="32"/>
      <c r="Q128" s="32"/>
      <c r="U128" s="23"/>
      <c r="W128" t="s">
        <v>113</v>
      </c>
      <c r="X128" s="23"/>
      <c r="Y128" s="31"/>
      <c r="Z128" s="31">
        <v>116500</v>
      </c>
    </row>
    <row r="129" spans="11:26" hidden="1" x14ac:dyDescent="0.3">
      <c r="K129" s="14">
        <v>24</v>
      </c>
      <c r="L129" s="22"/>
      <c r="M129" t="s">
        <v>115</v>
      </c>
      <c r="O129" s="23"/>
      <c r="P129" s="31">
        <v>29000</v>
      </c>
      <c r="Q129" s="31"/>
      <c r="U129" s="23"/>
      <c r="V129" s="35" t="s">
        <v>116</v>
      </c>
      <c r="W129" s="36"/>
      <c r="X129" s="24"/>
      <c r="Y129" s="32"/>
      <c r="Z129" s="32"/>
    </row>
    <row r="130" spans="11:26" hidden="1" x14ac:dyDescent="0.3">
      <c r="K130" s="14"/>
      <c r="L130" s="23"/>
      <c r="N130" t="s">
        <v>113</v>
      </c>
      <c r="O130" s="23"/>
      <c r="P130" s="31"/>
      <c r="Q130" s="31">
        <v>29000</v>
      </c>
      <c r="U130" s="22"/>
      <c r="V130" t="s">
        <v>115</v>
      </c>
      <c r="X130" s="23"/>
      <c r="Y130" s="31">
        <v>29000</v>
      </c>
      <c r="Z130" s="31"/>
    </row>
    <row r="131" spans="11:26" x14ac:dyDescent="0.3">
      <c r="K131" s="14"/>
      <c r="L131" s="24"/>
      <c r="M131" s="140" t="s">
        <v>118</v>
      </c>
      <c r="N131" s="141"/>
      <c r="O131" s="24"/>
      <c r="P131" s="32"/>
      <c r="Q131" s="32"/>
      <c r="U131" s="23"/>
      <c r="W131" t="s">
        <v>113</v>
      </c>
      <c r="X131" s="23"/>
      <c r="Y131" s="31"/>
      <c r="Z131" s="31">
        <v>29000</v>
      </c>
    </row>
    <row r="132" spans="11:26" hidden="1" x14ac:dyDescent="0.3">
      <c r="K132" s="14">
        <v>25</v>
      </c>
      <c r="L132" s="29">
        <v>45410</v>
      </c>
      <c r="M132" t="s">
        <v>113</v>
      </c>
      <c r="O132" s="33"/>
      <c r="P132" s="30">
        <v>313000</v>
      </c>
      <c r="Q132" s="30"/>
      <c r="U132" s="24"/>
      <c r="V132" s="37" t="s">
        <v>118</v>
      </c>
      <c r="W132" s="38"/>
      <c r="X132" s="24"/>
      <c r="Y132" s="32"/>
      <c r="Z132" s="32"/>
    </row>
    <row r="133" spans="11:26" hidden="1" x14ac:dyDescent="0.3">
      <c r="K133" s="14"/>
      <c r="L133" s="23"/>
      <c r="N133" t="s">
        <v>128</v>
      </c>
      <c r="O133" s="23"/>
      <c r="P133" s="31"/>
      <c r="Q133" s="31">
        <v>313000</v>
      </c>
      <c r="U133" s="29">
        <v>45410</v>
      </c>
      <c r="V133" t="s">
        <v>113</v>
      </c>
      <c r="X133" s="33"/>
      <c r="Y133" s="30">
        <v>313000</v>
      </c>
      <c r="Z133" s="30"/>
    </row>
    <row r="134" spans="11:26" hidden="1" x14ac:dyDescent="0.3">
      <c r="K134" s="14"/>
      <c r="L134" s="23"/>
      <c r="M134" s="137" t="s">
        <v>129</v>
      </c>
      <c r="N134" s="137"/>
      <c r="O134" s="24"/>
      <c r="P134" s="32"/>
      <c r="Q134" s="32"/>
      <c r="U134" s="23"/>
      <c r="W134" t="s">
        <v>128</v>
      </c>
      <c r="X134" s="23"/>
      <c r="Y134" s="31"/>
      <c r="Z134" s="31">
        <v>313000</v>
      </c>
    </row>
    <row r="135" spans="11:26" hidden="1" x14ac:dyDescent="0.3">
      <c r="K135" s="14"/>
      <c r="L135" s="29">
        <v>45411</v>
      </c>
      <c r="M135" s="28" t="s">
        <v>115</v>
      </c>
      <c r="O135" s="23"/>
      <c r="P135" s="31">
        <v>132000</v>
      </c>
      <c r="Q135" s="31"/>
      <c r="U135" s="23"/>
      <c r="V135" s="25" t="s">
        <v>129</v>
      </c>
      <c r="W135" s="25"/>
      <c r="X135" s="24"/>
      <c r="Y135" s="32"/>
      <c r="Z135" s="32"/>
    </row>
    <row r="136" spans="11:26" hidden="1" x14ac:dyDescent="0.3">
      <c r="K136" s="14">
        <v>26</v>
      </c>
      <c r="L136" s="23"/>
      <c r="M136" s="28"/>
      <c r="N136" t="s">
        <v>113</v>
      </c>
      <c r="O136" s="23"/>
      <c r="P136" s="31"/>
      <c r="Q136" s="31">
        <v>132000</v>
      </c>
      <c r="U136" s="29">
        <v>45411</v>
      </c>
      <c r="V136" s="28" t="s">
        <v>115</v>
      </c>
      <c r="X136" s="23"/>
      <c r="Y136" s="31">
        <v>132000</v>
      </c>
      <c r="Z136" s="31"/>
    </row>
    <row r="137" spans="11:26" x14ac:dyDescent="0.3">
      <c r="K137" s="14"/>
      <c r="L137" s="24"/>
      <c r="M137" s="137" t="s">
        <v>117</v>
      </c>
      <c r="N137" s="137"/>
      <c r="O137" s="24"/>
      <c r="P137" s="32"/>
      <c r="Q137" s="32"/>
      <c r="U137" s="23"/>
      <c r="V137" s="28"/>
      <c r="W137" t="s">
        <v>113</v>
      </c>
      <c r="X137" s="23"/>
      <c r="Y137" s="31"/>
      <c r="Z137" s="31">
        <v>132000</v>
      </c>
    </row>
    <row r="138" spans="11:26" hidden="1" x14ac:dyDescent="0.3">
      <c r="K138" s="14">
        <v>27</v>
      </c>
      <c r="L138" s="29">
        <v>45411</v>
      </c>
      <c r="M138" t="s">
        <v>115</v>
      </c>
      <c r="O138" s="23"/>
      <c r="P138" s="31">
        <v>59000</v>
      </c>
      <c r="Q138" s="31"/>
      <c r="U138" s="24"/>
      <c r="V138" s="25" t="s">
        <v>117</v>
      </c>
      <c r="W138" s="25"/>
      <c r="X138" s="24"/>
      <c r="Y138" s="32"/>
      <c r="Z138" s="32"/>
    </row>
    <row r="139" spans="11:26" hidden="1" x14ac:dyDescent="0.3">
      <c r="K139" s="14"/>
      <c r="L139" s="23"/>
      <c r="N139" t="s">
        <v>113</v>
      </c>
      <c r="O139" s="23"/>
      <c r="P139" s="31"/>
      <c r="Q139" s="31">
        <v>59000</v>
      </c>
      <c r="U139" s="29">
        <v>45411</v>
      </c>
      <c r="V139" t="s">
        <v>115</v>
      </c>
      <c r="X139" s="23"/>
      <c r="Y139" s="31">
        <v>59000</v>
      </c>
      <c r="Z139" s="31"/>
    </row>
    <row r="140" spans="11:26" x14ac:dyDescent="0.3">
      <c r="K140" s="14"/>
      <c r="L140" s="24"/>
      <c r="M140" s="142" t="s">
        <v>119</v>
      </c>
      <c r="N140" s="143"/>
      <c r="O140" s="24"/>
      <c r="P140" s="32"/>
      <c r="Q140" s="32"/>
      <c r="U140" s="23"/>
      <c r="W140" t="s">
        <v>113</v>
      </c>
      <c r="X140" s="23"/>
      <c r="Y140" s="31"/>
      <c r="Z140" s="31">
        <v>59000</v>
      </c>
    </row>
    <row r="141" spans="11:26" hidden="1" x14ac:dyDescent="0.3">
      <c r="K141" s="14">
        <v>28</v>
      </c>
      <c r="L141" s="29">
        <v>45411</v>
      </c>
      <c r="M141" t="s">
        <v>115</v>
      </c>
      <c r="O141" s="23"/>
      <c r="P141" s="31">
        <v>116500</v>
      </c>
      <c r="Q141" s="31"/>
      <c r="U141" s="24"/>
      <c r="V141" s="39" t="s">
        <v>119</v>
      </c>
      <c r="W141" s="40"/>
      <c r="X141" s="24"/>
      <c r="Y141" s="32"/>
      <c r="Z141" s="32"/>
    </row>
    <row r="142" spans="11:26" hidden="1" x14ac:dyDescent="0.3">
      <c r="K142" s="14"/>
      <c r="L142" s="23"/>
      <c r="N142" t="s">
        <v>113</v>
      </c>
      <c r="O142" s="23"/>
      <c r="P142" s="31"/>
      <c r="Q142" s="31">
        <v>116500</v>
      </c>
      <c r="U142" s="29">
        <v>45411</v>
      </c>
      <c r="V142" t="s">
        <v>115</v>
      </c>
      <c r="X142" s="23"/>
      <c r="Y142" s="31">
        <v>116500</v>
      </c>
      <c r="Z142" s="31"/>
    </row>
    <row r="143" spans="11:26" x14ac:dyDescent="0.3">
      <c r="K143" s="14"/>
      <c r="L143" s="24"/>
      <c r="M143" s="144" t="s">
        <v>120</v>
      </c>
      <c r="N143" s="145"/>
      <c r="O143" s="24"/>
      <c r="P143" s="32"/>
      <c r="Q143" s="32"/>
      <c r="U143" s="23"/>
      <c r="W143" t="s">
        <v>113</v>
      </c>
      <c r="X143" s="23"/>
      <c r="Y143" s="31"/>
      <c r="Z143" s="31">
        <v>116500</v>
      </c>
    </row>
    <row r="144" spans="11:26" hidden="1" x14ac:dyDescent="0.3">
      <c r="K144" s="14">
        <v>29</v>
      </c>
      <c r="L144" s="29">
        <v>45411</v>
      </c>
      <c r="M144" t="s">
        <v>113</v>
      </c>
      <c r="O144" s="33"/>
      <c r="P144" s="30">
        <v>313000</v>
      </c>
      <c r="Q144" s="30"/>
      <c r="U144" s="24"/>
      <c r="V144" s="41" t="s">
        <v>120</v>
      </c>
      <c r="W144" s="42"/>
      <c r="X144" s="24"/>
      <c r="Y144" s="32"/>
      <c r="Z144" s="32"/>
    </row>
    <row r="145" spans="11:26" hidden="1" x14ac:dyDescent="0.3">
      <c r="K145" s="14"/>
      <c r="L145" s="23"/>
      <c r="N145" t="s">
        <v>128</v>
      </c>
      <c r="O145" s="23"/>
      <c r="P145" s="31"/>
      <c r="Q145" s="31">
        <v>313000</v>
      </c>
      <c r="U145" s="29">
        <v>45411</v>
      </c>
      <c r="V145" t="s">
        <v>113</v>
      </c>
      <c r="X145" s="33"/>
      <c r="Y145" s="30">
        <v>313000</v>
      </c>
      <c r="Z145" s="30"/>
    </row>
    <row r="146" spans="11:26" hidden="1" x14ac:dyDescent="0.3">
      <c r="K146" s="14"/>
      <c r="L146" s="24"/>
      <c r="M146" s="137" t="s">
        <v>129</v>
      </c>
      <c r="N146" s="137"/>
      <c r="O146" s="24"/>
      <c r="P146" s="32"/>
      <c r="Q146" s="32"/>
      <c r="U146" s="23"/>
      <c r="W146" t="s">
        <v>128</v>
      </c>
      <c r="X146" s="23"/>
      <c r="Y146" s="31"/>
      <c r="Z146" s="31">
        <v>313000</v>
      </c>
    </row>
    <row r="147" spans="11:26" hidden="1" x14ac:dyDescent="0.3">
      <c r="K147" s="14">
        <v>30</v>
      </c>
      <c r="L147" s="29">
        <v>45411</v>
      </c>
      <c r="M147" t="s">
        <v>57</v>
      </c>
      <c r="O147" s="33"/>
      <c r="P147" s="43">
        <v>50000</v>
      </c>
      <c r="Q147" s="44"/>
      <c r="U147" s="24"/>
      <c r="V147" s="25" t="s">
        <v>129</v>
      </c>
      <c r="W147" s="25"/>
      <c r="X147" s="24"/>
      <c r="Y147" s="32"/>
      <c r="Z147" s="32"/>
    </row>
    <row r="148" spans="11:26" hidden="1" x14ac:dyDescent="0.3">
      <c r="K148" s="14"/>
      <c r="L148" s="23"/>
      <c r="O148" s="23"/>
      <c r="P148" s="31"/>
      <c r="Q148" s="31"/>
      <c r="U148" s="29">
        <v>45411</v>
      </c>
      <c r="V148" t="s">
        <v>57</v>
      </c>
      <c r="X148" s="33"/>
      <c r="Y148" s="43">
        <v>50000</v>
      </c>
      <c r="Z148" s="44"/>
    </row>
    <row r="149" spans="11:26" x14ac:dyDescent="0.3">
      <c r="K149" s="14"/>
      <c r="L149" s="23"/>
      <c r="N149" t="s">
        <v>113</v>
      </c>
      <c r="O149" s="23"/>
      <c r="P149" s="31"/>
      <c r="Q149" s="31">
        <f>P147+P148</f>
        <v>50000</v>
      </c>
      <c r="U149" s="23"/>
      <c r="X149" s="23"/>
      <c r="Y149" s="31"/>
      <c r="Z149" s="31"/>
    </row>
    <row r="150" spans="11:26" x14ac:dyDescent="0.3">
      <c r="K150" s="14"/>
      <c r="L150" s="23"/>
      <c r="M150" s="137" t="s">
        <v>127</v>
      </c>
      <c r="N150" s="137"/>
      <c r="O150" s="24"/>
      <c r="P150" s="32"/>
      <c r="Q150" s="32"/>
      <c r="U150" s="23"/>
      <c r="W150" t="s">
        <v>113</v>
      </c>
      <c r="X150" s="23"/>
      <c r="Y150" s="31"/>
      <c r="Z150" s="31">
        <f>Y148+Y149</f>
        <v>50000</v>
      </c>
    </row>
    <row r="151" spans="11:26" hidden="1" x14ac:dyDescent="0.3">
      <c r="K151" s="14">
        <v>31</v>
      </c>
      <c r="L151" s="29">
        <v>45412</v>
      </c>
      <c r="M151" s="28" t="s">
        <v>115</v>
      </c>
      <c r="O151" s="23"/>
      <c r="P151" s="31">
        <v>132000</v>
      </c>
      <c r="Q151" s="31"/>
      <c r="U151" s="23"/>
      <c r="V151" s="25" t="s">
        <v>127</v>
      </c>
      <c r="W151" s="25"/>
      <c r="X151" s="24"/>
      <c r="Y151" s="32"/>
      <c r="Z151" s="32"/>
    </row>
    <row r="152" spans="11:26" hidden="1" x14ac:dyDescent="0.3">
      <c r="K152" s="14"/>
      <c r="L152" s="23"/>
      <c r="M152" s="28"/>
      <c r="N152" t="s">
        <v>113</v>
      </c>
      <c r="O152" s="23"/>
      <c r="P152" s="31"/>
      <c r="Q152" s="31">
        <v>132000</v>
      </c>
      <c r="U152" s="29">
        <v>45412</v>
      </c>
      <c r="V152" s="28" t="s">
        <v>115</v>
      </c>
      <c r="X152" s="23"/>
      <c r="Y152" s="31">
        <v>132000</v>
      </c>
      <c r="Z152" s="31"/>
    </row>
    <row r="153" spans="11:26" x14ac:dyDescent="0.3">
      <c r="K153" s="14"/>
      <c r="L153" s="24"/>
      <c r="M153" s="137" t="s">
        <v>117</v>
      </c>
      <c r="N153" s="137"/>
      <c r="O153" s="24"/>
      <c r="P153" s="32"/>
      <c r="Q153" s="32"/>
      <c r="U153" s="23"/>
      <c r="V153" s="28"/>
      <c r="W153" t="s">
        <v>113</v>
      </c>
      <c r="X153" s="23"/>
      <c r="Y153" s="31"/>
      <c r="Z153" s="31">
        <v>132000</v>
      </c>
    </row>
    <row r="154" spans="11:26" hidden="1" x14ac:dyDescent="0.3">
      <c r="K154" s="14">
        <v>33</v>
      </c>
      <c r="L154" s="22">
        <v>45412</v>
      </c>
      <c r="M154" t="s">
        <v>115</v>
      </c>
      <c r="O154" s="23"/>
      <c r="P154" s="31">
        <v>116500</v>
      </c>
      <c r="Q154" s="31"/>
      <c r="U154" s="24"/>
      <c r="V154" s="25" t="s">
        <v>117</v>
      </c>
      <c r="W154" s="25"/>
      <c r="X154" s="24"/>
      <c r="Y154" s="32"/>
      <c r="Z154" s="32"/>
    </row>
    <row r="155" spans="11:26" hidden="1" x14ac:dyDescent="0.3">
      <c r="K155" s="14"/>
      <c r="L155" s="23"/>
      <c r="N155" t="s">
        <v>113</v>
      </c>
      <c r="O155" s="23"/>
      <c r="P155" s="31"/>
      <c r="Q155" s="31">
        <v>116500</v>
      </c>
      <c r="U155" s="22">
        <v>45412</v>
      </c>
      <c r="V155" t="s">
        <v>115</v>
      </c>
      <c r="X155" s="23"/>
      <c r="Y155" s="31">
        <v>116500</v>
      </c>
      <c r="Z155" s="31"/>
    </row>
    <row r="156" spans="11:26" x14ac:dyDescent="0.3">
      <c r="K156" s="14"/>
      <c r="L156" s="24"/>
      <c r="M156" s="138" t="s">
        <v>116</v>
      </c>
      <c r="N156" s="139"/>
      <c r="O156" s="24"/>
      <c r="P156" s="32"/>
      <c r="Q156" s="32"/>
      <c r="U156" s="23"/>
      <c r="W156" t="s">
        <v>113</v>
      </c>
      <c r="X156" s="23"/>
      <c r="Y156" s="31"/>
      <c r="Z156" s="31">
        <v>116500</v>
      </c>
    </row>
    <row r="157" spans="11:26" hidden="1" x14ac:dyDescent="0.3">
      <c r="K157" s="14">
        <v>34</v>
      </c>
      <c r="L157" s="29">
        <v>45412</v>
      </c>
      <c r="M157" t="s">
        <v>113</v>
      </c>
      <c r="O157" s="33"/>
      <c r="P157" s="30">
        <v>313000</v>
      </c>
      <c r="Q157" s="30"/>
      <c r="U157" s="24"/>
      <c r="V157" s="35" t="s">
        <v>116</v>
      </c>
      <c r="W157" s="36"/>
      <c r="X157" s="24"/>
      <c r="Y157" s="32"/>
      <c r="Z157" s="32"/>
    </row>
    <row r="158" spans="11:26" hidden="1" x14ac:dyDescent="0.3">
      <c r="K158" s="14"/>
      <c r="L158" s="23"/>
      <c r="N158" t="s">
        <v>128</v>
      </c>
      <c r="O158" s="23"/>
      <c r="P158" s="31"/>
      <c r="Q158" s="31">
        <v>313000</v>
      </c>
      <c r="U158" s="29">
        <v>45412</v>
      </c>
      <c r="V158" t="s">
        <v>113</v>
      </c>
      <c r="X158" s="33"/>
      <c r="Y158" s="30">
        <v>313000</v>
      </c>
      <c r="Z158" s="30"/>
    </row>
    <row r="159" spans="11:26" hidden="1" x14ac:dyDescent="0.3">
      <c r="K159" s="14"/>
      <c r="L159" s="24"/>
      <c r="M159" s="137" t="s">
        <v>129</v>
      </c>
      <c r="N159" s="137"/>
      <c r="O159" s="24"/>
      <c r="P159" s="32"/>
      <c r="Q159" s="32"/>
      <c r="U159" s="23"/>
      <c r="W159" t="s">
        <v>128</v>
      </c>
      <c r="X159" s="23"/>
      <c r="Y159" s="31"/>
      <c r="Z159" s="31">
        <v>313000</v>
      </c>
    </row>
    <row r="160" spans="11:26" hidden="1" x14ac:dyDescent="0.3">
      <c r="K160" s="14">
        <v>35</v>
      </c>
      <c r="L160" s="22">
        <v>45412</v>
      </c>
      <c r="M160" t="s">
        <v>139</v>
      </c>
      <c r="O160" s="23"/>
      <c r="P160" s="31">
        <v>1500000</v>
      </c>
      <c r="Q160" s="31"/>
      <c r="U160" s="24"/>
      <c r="V160" s="25" t="s">
        <v>129</v>
      </c>
      <c r="W160" s="25"/>
      <c r="X160" s="24"/>
      <c r="Y160" s="32"/>
      <c r="Z160" s="32"/>
    </row>
    <row r="161" spans="11:26" hidden="1" x14ac:dyDescent="0.3">
      <c r="K161" s="14"/>
      <c r="L161" s="23"/>
      <c r="N161" t="s">
        <v>113</v>
      </c>
      <c r="O161" s="23"/>
      <c r="P161" s="31"/>
      <c r="Q161" s="31">
        <v>1500000</v>
      </c>
      <c r="U161" s="22">
        <v>45412</v>
      </c>
      <c r="V161" t="s">
        <v>139</v>
      </c>
      <c r="X161" s="23"/>
      <c r="Y161" s="31">
        <v>1500000</v>
      </c>
      <c r="Z161" s="31"/>
    </row>
    <row r="162" spans="11:26" x14ac:dyDescent="0.3">
      <c r="K162" s="14"/>
      <c r="L162" s="24"/>
      <c r="M162" s="135" t="s">
        <v>125</v>
      </c>
      <c r="N162" s="136"/>
      <c r="O162" s="24"/>
      <c r="P162" s="32"/>
      <c r="Q162" s="32"/>
      <c r="U162" s="23"/>
      <c r="W162" t="s">
        <v>113</v>
      </c>
      <c r="X162" s="23"/>
      <c r="Y162" s="31"/>
      <c r="Z162" s="31">
        <v>1500000</v>
      </c>
    </row>
    <row r="163" spans="11:26" hidden="1" x14ac:dyDescent="0.3">
      <c r="K163" s="14">
        <v>36</v>
      </c>
      <c r="L163" s="22">
        <v>45412</v>
      </c>
      <c r="M163" t="s">
        <v>61</v>
      </c>
      <c r="O163" s="23"/>
      <c r="P163" s="31">
        <v>1000000</v>
      </c>
      <c r="Q163" s="31"/>
      <c r="U163" s="24"/>
      <c r="V163" s="45" t="s">
        <v>125</v>
      </c>
      <c r="W163" s="46"/>
      <c r="X163" s="24"/>
      <c r="Y163" s="32"/>
      <c r="Z163" s="32"/>
    </row>
    <row r="164" spans="11:26" hidden="1" x14ac:dyDescent="0.3">
      <c r="L164" s="23"/>
      <c r="N164" t="s">
        <v>113</v>
      </c>
      <c r="O164" s="23"/>
      <c r="P164" s="31"/>
      <c r="Q164" s="31">
        <v>1000000</v>
      </c>
      <c r="U164" s="22">
        <v>45412</v>
      </c>
      <c r="V164" t="s">
        <v>61</v>
      </c>
      <c r="X164" s="23"/>
      <c r="Y164" s="31">
        <v>1000000</v>
      </c>
      <c r="Z164" s="31"/>
    </row>
    <row r="165" spans="11:26" x14ac:dyDescent="0.3">
      <c r="L165" s="24"/>
      <c r="M165" s="135" t="s">
        <v>126</v>
      </c>
      <c r="N165" s="136"/>
      <c r="O165" s="24"/>
      <c r="P165" s="32"/>
      <c r="Q165" s="32"/>
      <c r="U165" s="23"/>
      <c r="W165" t="s">
        <v>113</v>
      </c>
      <c r="X165" s="23"/>
      <c r="Y165" s="31"/>
      <c r="Z165" s="31">
        <v>1000000</v>
      </c>
    </row>
    <row r="166" spans="11:26" hidden="1" x14ac:dyDescent="0.3">
      <c r="P166" s="47">
        <f>SUM(P59:P165)</f>
        <v>7744500</v>
      </c>
      <c r="Q166" s="47">
        <f>SUM(Q60:Q165)</f>
        <v>7744500</v>
      </c>
      <c r="U166" s="24"/>
      <c r="V166" s="45" t="s">
        <v>126</v>
      </c>
      <c r="W166" s="46"/>
      <c r="X166" s="24"/>
      <c r="Y166" s="32"/>
      <c r="Z166" s="32"/>
    </row>
    <row r="167" spans="11:26" x14ac:dyDescent="0.3">
      <c r="X167"/>
      <c r="Y167" s="47">
        <f>SUM(Y60:Y166)</f>
        <v>7744500</v>
      </c>
      <c r="Z167" s="47">
        <f>SUM(Z61:Z166)</f>
        <v>7744500</v>
      </c>
    </row>
    <row r="168" spans="11:26" x14ac:dyDescent="0.3">
      <c r="X168"/>
      <c r="Y168" s="76"/>
      <c r="Z168" s="72">
        <f>SUBTOTAL(109,Z61:Z165)</f>
        <v>4927500</v>
      </c>
    </row>
    <row r="169" spans="11:26" x14ac:dyDescent="0.3">
      <c r="Z169" s="78">
        <f>Table14[[#Totals],[Column6]]-Table3[[#Totals],[Column5]]</f>
        <v>2110500</v>
      </c>
    </row>
    <row r="170" spans="11:26" x14ac:dyDescent="0.3">
      <c r="P170"/>
      <c r="Q170"/>
    </row>
    <row r="171" spans="11:26" x14ac:dyDescent="0.3">
      <c r="P171"/>
      <c r="Q171"/>
    </row>
    <row r="172" spans="11:26" x14ac:dyDescent="0.3">
      <c r="P172"/>
      <c r="Q172"/>
    </row>
    <row r="173" spans="11:26" x14ac:dyDescent="0.3">
      <c r="P173"/>
      <c r="Q173"/>
    </row>
    <row r="174" spans="11:26" x14ac:dyDescent="0.3">
      <c r="P174"/>
      <c r="Q174"/>
    </row>
    <row r="175" spans="11:26" x14ac:dyDescent="0.3">
      <c r="L175" s="73" t="s">
        <v>130</v>
      </c>
      <c r="M175" s="74" t="s">
        <v>131</v>
      </c>
      <c r="N175" s="73" t="s">
        <v>132</v>
      </c>
      <c r="O175" s="73" t="s">
        <v>133</v>
      </c>
      <c r="P175" s="75" t="s">
        <v>134</v>
      </c>
      <c r="Q175" s="75" t="s">
        <v>135</v>
      </c>
    </row>
    <row r="176" spans="11:26" ht="14.4" hidden="1" customHeight="1" x14ac:dyDescent="0.3">
      <c r="L176" s="16" t="s">
        <v>109</v>
      </c>
      <c r="M176" s="65" t="s">
        <v>108</v>
      </c>
      <c r="N176" s="16"/>
      <c r="O176" s="16" t="s">
        <v>112</v>
      </c>
      <c r="P176" s="17" t="s">
        <v>111</v>
      </c>
      <c r="Q176" s="17" t="s">
        <v>110</v>
      </c>
    </row>
    <row r="177" spans="12:17" ht="14.4" hidden="1" customHeight="1" x14ac:dyDescent="0.3">
      <c r="L177" s="22">
        <v>45404</v>
      </c>
      <c r="M177" t="s">
        <v>114</v>
      </c>
      <c r="O177" s="33"/>
      <c r="P177" s="30">
        <v>132000</v>
      </c>
      <c r="Q177" s="30"/>
    </row>
    <row r="178" spans="12:17" ht="14.4" hidden="1" customHeight="1" x14ac:dyDescent="0.3">
      <c r="L178" s="23"/>
      <c r="N178" t="s">
        <v>113</v>
      </c>
      <c r="O178" s="23"/>
      <c r="P178" s="31"/>
      <c r="Q178" s="31">
        <v>132000</v>
      </c>
    </row>
    <row r="179" spans="12:17" ht="14.4" hidden="1" customHeight="1" x14ac:dyDescent="0.3">
      <c r="L179" s="23"/>
      <c r="M179" s="25" t="s">
        <v>117</v>
      </c>
      <c r="N179" s="25"/>
      <c r="O179" s="24"/>
      <c r="P179" s="32"/>
      <c r="Q179" s="32"/>
    </row>
    <row r="180" spans="12:17" ht="14.4" hidden="1" customHeight="1" x14ac:dyDescent="0.3">
      <c r="L180" s="22"/>
      <c r="M180" t="s">
        <v>115</v>
      </c>
      <c r="O180" s="23"/>
      <c r="P180" s="31">
        <v>116500</v>
      </c>
      <c r="Q180" s="31"/>
    </row>
    <row r="181" spans="12:17" ht="14.4" hidden="1" customHeight="1" x14ac:dyDescent="0.3">
      <c r="L181" s="23"/>
      <c r="N181" t="s">
        <v>113</v>
      </c>
      <c r="O181" s="23"/>
      <c r="P181" s="31"/>
      <c r="Q181" s="31">
        <v>116500</v>
      </c>
    </row>
    <row r="182" spans="12:17" ht="14.4" hidden="1" customHeight="1" x14ac:dyDescent="0.3">
      <c r="L182" s="23"/>
      <c r="M182" s="36" t="s">
        <v>116</v>
      </c>
      <c r="N182" s="36"/>
      <c r="O182" s="24"/>
      <c r="P182" s="32"/>
      <c r="Q182" s="32"/>
    </row>
    <row r="183" spans="12:17" ht="14.4" hidden="1" customHeight="1" x14ac:dyDescent="0.3">
      <c r="L183" s="22"/>
      <c r="M183" t="s">
        <v>115</v>
      </c>
      <c r="O183" s="23"/>
      <c r="P183" s="31">
        <v>29000</v>
      </c>
      <c r="Q183" s="31"/>
    </row>
    <row r="184" spans="12:17" ht="14.4" hidden="1" customHeight="1" x14ac:dyDescent="0.3">
      <c r="L184" s="23"/>
      <c r="N184" t="s">
        <v>113</v>
      </c>
      <c r="O184" s="23"/>
      <c r="P184" s="31"/>
      <c r="Q184" s="31">
        <v>29000</v>
      </c>
    </row>
    <row r="185" spans="12:17" ht="14.4" hidden="1" customHeight="1" x14ac:dyDescent="0.3">
      <c r="L185" s="23"/>
      <c r="M185" s="38" t="s">
        <v>118</v>
      </c>
      <c r="N185" s="38"/>
      <c r="O185" s="24"/>
      <c r="P185" s="32"/>
      <c r="Q185" s="32"/>
    </row>
    <row r="186" spans="12:17" ht="14.4" hidden="1" customHeight="1" x14ac:dyDescent="0.3">
      <c r="L186" s="22"/>
      <c r="M186" t="s">
        <v>115</v>
      </c>
      <c r="O186" s="23"/>
      <c r="P186" s="31">
        <v>59000</v>
      </c>
      <c r="Q186" s="31"/>
    </row>
    <row r="187" spans="12:17" ht="14.4" hidden="1" customHeight="1" x14ac:dyDescent="0.3">
      <c r="L187" s="23"/>
      <c r="N187" t="s">
        <v>113</v>
      </c>
      <c r="O187" s="23"/>
      <c r="P187" s="31"/>
      <c r="Q187" s="31">
        <v>59000</v>
      </c>
    </row>
    <row r="188" spans="12:17" ht="14.4" hidden="1" customHeight="1" x14ac:dyDescent="0.3">
      <c r="L188" s="23"/>
      <c r="M188" s="40" t="s">
        <v>119</v>
      </c>
      <c r="N188" s="40"/>
      <c r="O188" s="24"/>
      <c r="P188" s="32"/>
      <c r="Q188" s="32"/>
    </row>
    <row r="189" spans="12:17" ht="14.4" hidden="1" customHeight="1" x14ac:dyDescent="0.3">
      <c r="L189" s="22"/>
      <c r="M189" t="s">
        <v>115</v>
      </c>
      <c r="O189" s="23"/>
      <c r="P189" s="31">
        <v>116500</v>
      </c>
      <c r="Q189" s="31"/>
    </row>
    <row r="190" spans="12:17" ht="14.4" hidden="1" customHeight="1" x14ac:dyDescent="0.3">
      <c r="L190" s="23"/>
      <c r="N190" t="s">
        <v>113</v>
      </c>
      <c r="O190" s="23"/>
      <c r="P190" s="31"/>
      <c r="Q190" s="31">
        <v>116500</v>
      </c>
    </row>
    <row r="191" spans="12:17" ht="14.4" hidden="1" customHeight="1" x14ac:dyDescent="0.3">
      <c r="L191" s="23"/>
      <c r="M191" s="42" t="s">
        <v>120</v>
      </c>
      <c r="N191" s="42"/>
      <c r="O191" s="24"/>
      <c r="P191" s="32"/>
      <c r="Q191" s="31"/>
    </row>
    <row r="192" spans="12:17" ht="14.4" hidden="1" customHeight="1" x14ac:dyDescent="0.3">
      <c r="L192" s="22"/>
      <c r="M192" t="s">
        <v>57</v>
      </c>
      <c r="O192" s="33"/>
      <c r="P192" s="43">
        <v>50000</v>
      </c>
      <c r="Q192" s="44"/>
    </row>
    <row r="193" spans="12:17" ht="14.4" hidden="1" customHeight="1" x14ac:dyDescent="0.3">
      <c r="L193" s="23"/>
      <c r="M193" t="s">
        <v>122</v>
      </c>
      <c r="O193" s="23"/>
      <c r="P193" s="31">
        <v>60000</v>
      </c>
      <c r="Q193" s="31"/>
    </row>
    <row r="194" spans="12:17" ht="14.4" hidden="1" customHeight="1" x14ac:dyDescent="0.3">
      <c r="L194" s="23"/>
      <c r="N194" t="s">
        <v>113</v>
      </c>
      <c r="O194" s="23"/>
      <c r="P194" s="31"/>
      <c r="Q194" s="31">
        <f>P192+P193</f>
        <v>110000</v>
      </c>
    </row>
    <row r="195" spans="12:17" ht="14.4" hidden="1" customHeight="1" x14ac:dyDescent="0.3">
      <c r="L195" s="23"/>
      <c r="M195" s="25" t="s">
        <v>123</v>
      </c>
      <c r="N195" s="25"/>
      <c r="O195" s="24"/>
      <c r="P195" s="32"/>
      <c r="Q195" s="32"/>
    </row>
    <row r="196" spans="12:17" x14ac:dyDescent="0.3">
      <c r="L196" s="22"/>
      <c r="M196" t="s">
        <v>113</v>
      </c>
      <c r="O196" s="33"/>
      <c r="P196" s="30">
        <v>313000</v>
      </c>
      <c r="Q196" s="30"/>
    </row>
    <row r="197" spans="12:17" ht="14.4" hidden="1" customHeight="1" x14ac:dyDescent="0.3">
      <c r="L197" s="23"/>
      <c r="N197" t="s">
        <v>128</v>
      </c>
      <c r="O197" s="23"/>
      <c r="P197" s="31"/>
      <c r="Q197" s="31">
        <v>313000</v>
      </c>
    </row>
    <row r="198" spans="12:17" ht="14.4" hidden="1" customHeight="1" x14ac:dyDescent="0.3">
      <c r="L198" s="23"/>
      <c r="M198" s="25" t="s">
        <v>129</v>
      </c>
      <c r="N198" s="25"/>
      <c r="O198" s="24"/>
      <c r="P198" s="32"/>
      <c r="Q198" s="32"/>
    </row>
    <row r="199" spans="12:17" ht="14.4" hidden="1" customHeight="1" x14ac:dyDescent="0.3">
      <c r="L199" s="34">
        <v>45405</v>
      </c>
      <c r="M199" t="s">
        <v>115</v>
      </c>
      <c r="O199" s="23"/>
      <c r="P199" s="31">
        <v>132000</v>
      </c>
      <c r="Q199" s="31"/>
    </row>
    <row r="200" spans="12:17" ht="14.4" hidden="1" customHeight="1" x14ac:dyDescent="0.3">
      <c r="L200" s="23"/>
      <c r="M200" s="28"/>
      <c r="N200" t="s">
        <v>113</v>
      </c>
      <c r="O200" s="23"/>
      <c r="P200" s="31"/>
      <c r="Q200" s="31">
        <v>132000</v>
      </c>
    </row>
    <row r="201" spans="12:17" ht="14.4" hidden="1" customHeight="1" x14ac:dyDescent="0.3">
      <c r="L201" s="23"/>
      <c r="M201" s="25" t="s">
        <v>117</v>
      </c>
      <c r="N201" s="25"/>
      <c r="O201" s="24"/>
      <c r="P201" s="32"/>
      <c r="Q201" s="32"/>
    </row>
    <row r="202" spans="12:17" x14ac:dyDescent="0.3">
      <c r="L202" s="34">
        <v>45405</v>
      </c>
      <c r="M202" t="s">
        <v>113</v>
      </c>
      <c r="O202" s="33"/>
      <c r="P202" s="30">
        <v>313000</v>
      </c>
      <c r="Q202" s="30"/>
    </row>
    <row r="203" spans="12:17" ht="14.4" hidden="1" customHeight="1" x14ac:dyDescent="0.3">
      <c r="L203" s="23"/>
      <c r="N203" t="s">
        <v>128</v>
      </c>
      <c r="O203" s="23"/>
      <c r="P203" s="31"/>
      <c r="Q203" s="31">
        <v>313000</v>
      </c>
    </row>
    <row r="204" spans="12:17" ht="14.4" hidden="1" customHeight="1" x14ac:dyDescent="0.3">
      <c r="L204" s="23"/>
      <c r="M204" s="25" t="s">
        <v>129</v>
      </c>
      <c r="N204" s="25"/>
      <c r="O204" s="24"/>
      <c r="P204" s="32"/>
      <c r="Q204" s="32"/>
    </row>
    <row r="205" spans="12:17" ht="14.4" hidden="1" customHeight="1" x14ac:dyDescent="0.3">
      <c r="L205" s="34">
        <v>45406</v>
      </c>
      <c r="M205" s="28" t="s">
        <v>115</v>
      </c>
      <c r="O205" s="23"/>
      <c r="P205" s="31">
        <v>132000</v>
      </c>
      <c r="Q205" s="31"/>
    </row>
    <row r="206" spans="12:17" ht="14.4" hidden="1" customHeight="1" x14ac:dyDescent="0.3">
      <c r="L206" s="23"/>
      <c r="M206" s="28"/>
      <c r="N206" t="s">
        <v>113</v>
      </c>
      <c r="O206" s="23"/>
      <c r="P206" s="31"/>
      <c r="Q206" s="31">
        <v>132000</v>
      </c>
    </row>
    <row r="207" spans="12:17" ht="14.4" hidden="1" customHeight="1" x14ac:dyDescent="0.3">
      <c r="L207" s="23"/>
      <c r="M207" s="25" t="s">
        <v>117</v>
      </c>
      <c r="N207" s="25"/>
      <c r="O207" s="24"/>
      <c r="P207" s="32"/>
      <c r="Q207" s="32"/>
    </row>
    <row r="208" spans="12:17" ht="14.4" hidden="1" customHeight="1" x14ac:dyDescent="0.3">
      <c r="L208" s="22"/>
      <c r="M208" t="s">
        <v>115</v>
      </c>
      <c r="O208" s="23"/>
      <c r="P208" s="31">
        <v>116500</v>
      </c>
      <c r="Q208" s="31"/>
    </row>
    <row r="209" spans="12:17" ht="14.4" hidden="1" customHeight="1" x14ac:dyDescent="0.3">
      <c r="L209" s="23"/>
      <c r="N209" t="s">
        <v>113</v>
      </c>
      <c r="O209" s="23"/>
      <c r="P209" s="31"/>
      <c r="Q209" s="31">
        <v>116500</v>
      </c>
    </row>
    <row r="210" spans="12:17" ht="14.4" hidden="1" customHeight="1" x14ac:dyDescent="0.3">
      <c r="L210" s="23"/>
      <c r="M210" s="35" t="s">
        <v>116</v>
      </c>
      <c r="N210" s="36"/>
      <c r="O210" s="24"/>
      <c r="P210" s="32"/>
      <c r="Q210" s="32"/>
    </row>
    <row r="211" spans="12:17" x14ac:dyDescent="0.3">
      <c r="L211" s="34">
        <v>45406</v>
      </c>
      <c r="M211" t="s">
        <v>113</v>
      </c>
      <c r="O211" s="33"/>
      <c r="P211" s="30">
        <v>313000</v>
      </c>
      <c r="Q211" s="30"/>
    </row>
    <row r="212" spans="12:17" ht="14.4" hidden="1" customHeight="1" x14ac:dyDescent="0.3">
      <c r="L212" s="23"/>
      <c r="N212" t="s">
        <v>128</v>
      </c>
      <c r="O212" s="23"/>
      <c r="P212" s="31"/>
      <c r="Q212" s="31">
        <v>313000</v>
      </c>
    </row>
    <row r="213" spans="12:17" ht="14.4" hidden="1" customHeight="1" x14ac:dyDescent="0.3">
      <c r="L213" s="23"/>
      <c r="M213" s="25" t="s">
        <v>129</v>
      </c>
      <c r="N213" s="25"/>
      <c r="O213" s="24"/>
      <c r="P213" s="32"/>
      <c r="Q213" s="32"/>
    </row>
    <row r="214" spans="12:17" ht="14.4" hidden="1" customHeight="1" x14ac:dyDescent="0.3">
      <c r="L214" s="29">
        <v>45407</v>
      </c>
      <c r="M214" s="28" t="s">
        <v>115</v>
      </c>
      <c r="O214" s="23"/>
      <c r="P214" s="31">
        <v>132000</v>
      </c>
      <c r="Q214" s="31"/>
    </row>
    <row r="215" spans="12:17" ht="14.4" hidden="1" customHeight="1" x14ac:dyDescent="0.3">
      <c r="L215" s="23"/>
      <c r="M215" s="28"/>
      <c r="N215" t="s">
        <v>113</v>
      </c>
      <c r="O215" s="23"/>
      <c r="P215" s="31"/>
      <c r="Q215" s="31">
        <v>132000</v>
      </c>
    </row>
    <row r="216" spans="12:17" ht="14.4" hidden="1" customHeight="1" x14ac:dyDescent="0.3">
      <c r="L216" s="23"/>
      <c r="M216" s="25" t="s">
        <v>117</v>
      </c>
      <c r="N216" s="25"/>
      <c r="O216" s="24"/>
      <c r="P216" s="32"/>
      <c r="Q216" s="32"/>
    </row>
    <row r="217" spans="12:17" ht="14.4" hidden="1" customHeight="1" x14ac:dyDescent="0.3">
      <c r="L217" s="29">
        <v>45407</v>
      </c>
      <c r="M217" t="s">
        <v>115</v>
      </c>
      <c r="O217" s="23"/>
      <c r="P217" s="31">
        <v>29000</v>
      </c>
      <c r="Q217" s="31"/>
    </row>
    <row r="218" spans="12:17" ht="14.4" hidden="1" customHeight="1" x14ac:dyDescent="0.3">
      <c r="L218" s="23"/>
      <c r="N218" t="s">
        <v>113</v>
      </c>
      <c r="O218" s="23"/>
      <c r="P218" s="31"/>
      <c r="Q218" s="31">
        <v>29000</v>
      </c>
    </row>
    <row r="219" spans="12:17" ht="14.4" hidden="1" customHeight="1" x14ac:dyDescent="0.3">
      <c r="L219" s="24"/>
      <c r="M219" s="37" t="s">
        <v>118</v>
      </c>
      <c r="N219" s="38"/>
      <c r="O219" s="24"/>
      <c r="P219" s="32"/>
      <c r="Q219" s="32"/>
    </row>
    <row r="220" spans="12:17" x14ac:dyDescent="0.3">
      <c r="L220" s="29">
        <v>45407</v>
      </c>
      <c r="M220" t="s">
        <v>113</v>
      </c>
      <c r="O220" s="33"/>
      <c r="P220" s="30">
        <v>313000</v>
      </c>
      <c r="Q220" s="30"/>
    </row>
    <row r="221" spans="12:17" ht="14.4" hidden="1" customHeight="1" x14ac:dyDescent="0.3">
      <c r="L221" s="23"/>
      <c r="N221" t="s">
        <v>128</v>
      </c>
      <c r="O221" s="23"/>
      <c r="P221" s="31"/>
      <c r="Q221" s="31">
        <v>313000</v>
      </c>
    </row>
    <row r="222" spans="12:17" ht="14.4" hidden="1" customHeight="1" x14ac:dyDescent="0.3">
      <c r="L222" s="23"/>
      <c r="M222" s="25" t="s">
        <v>129</v>
      </c>
      <c r="N222" s="25"/>
      <c r="O222" s="24"/>
      <c r="P222" s="32"/>
      <c r="Q222" s="32"/>
    </row>
    <row r="223" spans="12:17" ht="14.4" hidden="1" customHeight="1" x14ac:dyDescent="0.3">
      <c r="L223" s="29">
        <v>45408</v>
      </c>
      <c r="M223" s="28" t="s">
        <v>115</v>
      </c>
      <c r="O223" s="23"/>
      <c r="P223" s="31">
        <v>132000</v>
      </c>
      <c r="Q223" s="31"/>
    </row>
    <row r="224" spans="12:17" ht="14.4" hidden="1" customHeight="1" x14ac:dyDescent="0.3">
      <c r="L224" s="23"/>
      <c r="M224" s="28"/>
      <c r="N224" t="s">
        <v>113</v>
      </c>
      <c r="O224" s="23"/>
      <c r="P224" s="31"/>
      <c r="Q224" s="31">
        <v>132000</v>
      </c>
    </row>
    <row r="225" spans="12:17" ht="14.4" hidden="1" customHeight="1" x14ac:dyDescent="0.3">
      <c r="L225" s="24"/>
      <c r="M225" s="25" t="s">
        <v>117</v>
      </c>
      <c r="N225" s="25"/>
      <c r="O225" s="24"/>
      <c r="P225" s="32"/>
      <c r="Q225" s="32"/>
    </row>
    <row r="226" spans="12:17" ht="14.4" hidden="1" customHeight="1" x14ac:dyDescent="0.3">
      <c r="L226" s="22">
        <v>45408</v>
      </c>
      <c r="M226" t="s">
        <v>115</v>
      </c>
      <c r="O226" s="23"/>
      <c r="P226" s="31">
        <v>116500</v>
      </c>
      <c r="Q226" s="31"/>
    </row>
    <row r="227" spans="12:17" ht="14.4" hidden="1" customHeight="1" x14ac:dyDescent="0.3">
      <c r="L227" s="23"/>
      <c r="N227" t="s">
        <v>113</v>
      </c>
      <c r="O227" s="23"/>
      <c r="P227" s="31"/>
      <c r="Q227" s="31">
        <v>116500</v>
      </c>
    </row>
    <row r="228" spans="12:17" ht="14.4" hidden="1" customHeight="1" x14ac:dyDescent="0.3">
      <c r="L228" s="24"/>
      <c r="M228" s="35" t="s">
        <v>116</v>
      </c>
      <c r="N228" s="36"/>
      <c r="O228" s="24"/>
      <c r="P228" s="32"/>
      <c r="Q228" s="32"/>
    </row>
    <row r="229" spans="12:17" ht="14.4" hidden="1" customHeight="1" x14ac:dyDescent="0.3">
      <c r="L229" s="29">
        <v>45408</v>
      </c>
      <c r="M229" t="s">
        <v>115</v>
      </c>
      <c r="O229" s="23"/>
      <c r="P229" s="31">
        <v>59000</v>
      </c>
      <c r="Q229" s="31"/>
    </row>
    <row r="230" spans="12:17" ht="14.4" hidden="1" customHeight="1" x14ac:dyDescent="0.3">
      <c r="L230" s="23"/>
      <c r="N230" t="s">
        <v>113</v>
      </c>
      <c r="O230" s="23"/>
      <c r="P230" s="31"/>
      <c r="Q230" s="31">
        <v>59000</v>
      </c>
    </row>
    <row r="231" spans="12:17" ht="14.4" hidden="1" customHeight="1" x14ac:dyDescent="0.3">
      <c r="L231" s="24"/>
      <c r="M231" s="39" t="s">
        <v>119</v>
      </c>
      <c r="N231" s="40"/>
      <c r="O231" s="24"/>
      <c r="P231" s="32"/>
      <c r="Q231" s="32"/>
    </row>
    <row r="232" spans="12:17" x14ac:dyDescent="0.3">
      <c r="L232" s="29">
        <v>45408</v>
      </c>
      <c r="M232" t="s">
        <v>113</v>
      </c>
      <c r="O232" s="33"/>
      <c r="P232" s="30">
        <v>313000</v>
      </c>
      <c r="Q232" s="30"/>
    </row>
    <row r="233" spans="12:17" ht="14.4" hidden="1" customHeight="1" x14ac:dyDescent="0.3">
      <c r="L233" s="23"/>
      <c r="N233" t="s">
        <v>128</v>
      </c>
      <c r="O233" s="23"/>
      <c r="P233" s="31"/>
      <c r="Q233" s="31">
        <v>313000</v>
      </c>
    </row>
    <row r="234" spans="12:17" ht="14.4" hidden="1" customHeight="1" x14ac:dyDescent="0.3">
      <c r="L234" s="23"/>
      <c r="M234" s="25" t="s">
        <v>129</v>
      </c>
      <c r="N234" s="25"/>
      <c r="O234" s="24"/>
      <c r="P234" s="32"/>
      <c r="Q234" s="32"/>
    </row>
    <row r="235" spans="12:17" ht="14.4" hidden="1" customHeight="1" x14ac:dyDescent="0.3">
      <c r="L235" s="29">
        <v>45409</v>
      </c>
      <c r="M235" s="28" t="s">
        <v>115</v>
      </c>
      <c r="O235" s="23"/>
      <c r="P235" s="31">
        <v>132000</v>
      </c>
      <c r="Q235" s="31"/>
    </row>
    <row r="236" spans="12:17" ht="14.4" hidden="1" customHeight="1" x14ac:dyDescent="0.3">
      <c r="L236" s="23"/>
      <c r="M236" s="28"/>
      <c r="N236" t="s">
        <v>113</v>
      </c>
      <c r="O236" s="23"/>
      <c r="P236" s="31"/>
      <c r="Q236" s="31">
        <v>132000</v>
      </c>
    </row>
    <row r="237" spans="12:17" ht="14.4" hidden="1" customHeight="1" x14ac:dyDescent="0.3">
      <c r="L237" s="24"/>
      <c r="M237" s="25" t="s">
        <v>117</v>
      </c>
      <c r="N237" s="25"/>
      <c r="O237" s="24"/>
      <c r="P237" s="32"/>
      <c r="Q237" s="32"/>
    </row>
    <row r="238" spans="12:17" x14ac:dyDescent="0.3">
      <c r="L238" s="29">
        <v>45409</v>
      </c>
      <c r="M238" t="s">
        <v>113</v>
      </c>
      <c r="O238" s="33"/>
      <c r="P238" s="30">
        <v>313000</v>
      </c>
      <c r="Q238" s="30"/>
    </row>
    <row r="239" spans="12:17" ht="14.4" hidden="1" customHeight="1" x14ac:dyDescent="0.3">
      <c r="L239" s="23"/>
      <c r="N239" t="s">
        <v>128</v>
      </c>
      <c r="O239" s="23"/>
      <c r="P239" s="31"/>
      <c r="Q239" s="31">
        <v>313000</v>
      </c>
    </row>
    <row r="240" spans="12:17" ht="14.4" hidden="1" customHeight="1" x14ac:dyDescent="0.3">
      <c r="L240" s="23"/>
      <c r="M240" s="25" t="s">
        <v>129</v>
      </c>
      <c r="N240" s="25"/>
      <c r="O240" s="24"/>
      <c r="P240" s="32"/>
      <c r="Q240" s="32"/>
    </row>
    <row r="241" spans="12:17" ht="14.4" hidden="1" customHeight="1" x14ac:dyDescent="0.3">
      <c r="L241" s="29">
        <v>45410</v>
      </c>
      <c r="M241" s="28" t="s">
        <v>115</v>
      </c>
      <c r="O241" s="23"/>
      <c r="P241" s="31">
        <v>132000</v>
      </c>
      <c r="Q241" s="31"/>
    </row>
    <row r="242" spans="12:17" ht="14.4" hidden="1" customHeight="1" x14ac:dyDescent="0.3">
      <c r="L242" s="23"/>
      <c r="M242" s="28"/>
      <c r="N242" t="s">
        <v>113</v>
      </c>
      <c r="O242" s="23"/>
      <c r="P242" s="31"/>
      <c r="Q242" s="31">
        <v>132000</v>
      </c>
    </row>
    <row r="243" spans="12:17" ht="14.4" hidden="1" customHeight="1" x14ac:dyDescent="0.3">
      <c r="L243" s="23"/>
      <c r="M243" s="25" t="s">
        <v>117</v>
      </c>
      <c r="N243" s="25"/>
      <c r="O243" s="24"/>
      <c r="P243" s="32"/>
      <c r="Q243" s="32"/>
    </row>
    <row r="244" spans="12:17" ht="14.4" hidden="1" customHeight="1" x14ac:dyDescent="0.3">
      <c r="L244" s="22"/>
      <c r="M244" t="s">
        <v>115</v>
      </c>
      <c r="O244" s="23"/>
      <c r="P244" s="31">
        <v>116500</v>
      </c>
      <c r="Q244" s="31"/>
    </row>
    <row r="245" spans="12:17" ht="14.4" hidden="1" customHeight="1" x14ac:dyDescent="0.3">
      <c r="L245" s="23"/>
      <c r="N245" t="s">
        <v>113</v>
      </c>
      <c r="O245" s="23"/>
      <c r="P245" s="31"/>
      <c r="Q245" s="31">
        <v>116500</v>
      </c>
    </row>
    <row r="246" spans="12:17" ht="14.4" hidden="1" customHeight="1" x14ac:dyDescent="0.3">
      <c r="L246" s="23"/>
      <c r="M246" s="35" t="s">
        <v>116</v>
      </c>
      <c r="N246" s="36"/>
      <c r="O246" s="24"/>
      <c r="P246" s="32"/>
      <c r="Q246" s="32"/>
    </row>
    <row r="247" spans="12:17" ht="14.4" hidden="1" customHeight="1" x14ac:dyDescent="0.3">
      <c r="L247" s="22"/>
      <c r="M247" t="s">
        <v>115</v>
      </c>
      <c r="O247" s="23"/>
      <c r="P247" s="31">
        <v>29000</v>
      </c>
      <c r="Q247" s="31"/>
    </row>
    <row r="248" spans="12:17" ht="14.4" hidden="1" customHeight="1" x14ac:dyDescent="0.3">
      <c r="L248" s="23"/>
      <c r="N248" t="s">
        <v>113</v>
      </c>
      <c r="O248" s="23"/>
      <c r="P248" s="31"/>
      <c r="Q248" s="31">
        <v>29000</v>
      </c>
    </row>
    <row r="249" spans="12:17" ht="14.4" hidden="1" customHeight="1" x14ac:dyDescent="0.3">
      <c r="L249" s="24"/>
      <c r="M249" s="37" t="s">
        <v>118</v>
      </c>
      <c r="N249" s="38"/>
      <c r="O249" s="24"/>
      <c r="P249" s="32"/>
      <c r="Q249" s="32"/>
    </row>
    <row r="250" spans="12:17" x14ac:dyDescent="0.3">
      <c r="L250" s="29">
        <v>45410</v>
      </c>
      <c r="M250" t="s">
        <v>113</v>
      </c>
      <c r="O250" s="33"/>
      <c r="P250" s="30">
        <v>313000</v>
      </c>
      <c r="Q250" s="30"/>
    </row>
    <row r="251" spans="12:17" ht="14.4" hidden="1" customHeight="1" x14ac:dyDescent="0.3">
      <c r="L251" s="23"/>
      <c r="N251" t="s">
        <v>128</v>
      </c>
      <c r="O251" s="23"/>
      <c r="P251" s="31"/>
      <c r="Q251" s="31">
        <v>313000</v>
      </c>
    </row>
    <row r="252" spans="12:17" ht="14.4" hidden="1" customHeight="1" x14ac:dyDescent="0.3">
      <c r="L252" s="23"/>
      <c r="M252" s="25" t="s">
        <v>129</v>
      </c>
      <c r="N252" s="25"/>
      <c r="O252" s="24"/>
      <c r="P252" s="32"/>
      <c r="Q252" s="32"/>
    </row>
    <row r="253" spans="12:17" ht="14.4" hidden="1" customHeight="1" x14ac:dyDescent="0.3">
      <c r="L253" s="29">
        <v>45411</v>
      </c>
      <c r="M253" s="28" t="s">
        <v>115</v>
      </c>
      <c r="O253" s="23"/>
      <c r="P253" s="31">
        <v>132000</v>
      </c>
      <c r="Q253" s="31"/>
    </row>
    <row r="254" spans="12:17" ht="14.4" hidden="1" customHeight="1" x14ac:dyDescent="0.3">
      <c r="L254" s="23"/>
      <c r="M254" s="28"/>
      <c r="N254" t="s">
        <v>113</v>
      </c>
      <c r="O254" s="23"/>
      <c r="P254" s="31"/>
      <c r="Q254" s="31">
        <v>132000</v>
      </c>
    </row>
    <row r="255" spans="12:17" ht="14.4" hidden="1" customHeight="1" x14ac:dyDescent="0.3">
      <c r="L255" s="24"/>
      <c r="M255" s="25" t="s">
        <v>117</v>
      </c>
      <c r="N255" s="25"/>
      <c r="O255" s="24"/>
      <c r="P255" s="32"/>
      <c r="Q255" s="32"/>
    </row>
    <row r="256" spans="12:17" ht="14.4" hidden="1" customHeight="1" x14ac:dyDescent="0.3">
      <c r="L256" s="29">
        <v>45411</v>
      </c>
      <c r="M256" t="s">
        <v>115</v>
      </c>
      <c r="O256" s="23"/>
      <c r="P256" s="31">
        <v>59000</v>
      </c>
      <c r="Q256" s="31"/>
    </row>
    <row r="257" spans="12:17" ht="14.4" hidden="1" customHeight="1" x14ac:dyDescent="0.3">
      <c r="L257" s="23"/>
      <c r="N257" t="s">
        <v>113</v>
      </c>
      <c r="O257" s="23"/>
      <c r="P257" s="31"/>
      <c r="Q257" s="31">
        <v>59000</v>
      </c>
    </row>
    <row r="258" spans="12:17" ht="14.4" hidden="1" customHeight="1" x14ac:dyDescent="0.3">
      <c r="L258" s="24"/>
      <c r="M258" s="39" t="s">
        <v>119</v>
      </c>
      <c r="N258" s="40"/>
      <c r="O258" s="24"/>
      <c r="P258" s="32"/>
      <c r="Q258" s="32"/>
    </row>
    <row r="259" spans="12:17" ht="14.4" hidden="1" customHeight="1" x14ac:dyDescent="0.3">
      <c r="L259" s="29">
        <v>45411</v>
      </c>
      <c r="M259" t="s">
        <v>115</v>
      </c>
      <c r="O259" s="23"/>
      <c r="P259" s="31">
        <v>116500</v>
      </c>
      <c r="Q259" s="31"/>
    </row>
    <row r="260" spans="12:17" ht="14.4" hidden="1" customHeight="1" x14ac:dyDescent="0.3">
      <c r="L260" s="23"/>
      <c r="N260" t="s">
        <v>113</v>
      </c>
      <c r="O260" s="23"/>
      <c r="P260" s="31"/>
      <c r="Q260" s="31">
        <v>116500</v>
      </c>
    </row>
    <row r="261" spans="12:17" ht="14.4" hidden="1" customHeight="1" x14ac:dyDescent="0.3">
      <c r="L261" s="24"/>
      <c r="M261" s="41" t="s">
        <v>120</v>
      </c>
      <c r="N261" s="42"/>
      <c r="O261" s="24"/>
      <c r="P261" s="32"/>
      <c r="Q261" s="32"/>
    </row>
    <row r="262" spans="12:17" x14ac:dyDescent="0.3">
      <c r="L262" s="29">
        <v>45411</v>
      </c>
      <c r="M262" t="s">
        <v>113</v>
      </c>
      <c r="O262" s="33"/>
      <c r="P262" s="30">
        <v>313000</v>
      </c>
      <c r="Q262" s="30"/>
    </row>
    <row r="263" spans="12:17" ht="14.4" hidden="1" customHeight="1" x14ac:dyDescent="0.3">
      <c r="L263" s="23"/>
      <c r="N263" t="s">
        <v>128</v>
      </c>
      <c r="O263" s="23"/>
      <c r="P263" s="31"/>
      <c r="Q263" s="31">
        <v>313000</v>
      </c>
    </row>
    <row r="264" spans="12:17" ht="14.4" hidden="1" customHeight="1" x14ac:dyDescent="0.3">
      <c r="L264" s="24"/>
      <c r="M264" s="25" t="s">
        <v>129</v>
      </c>
      <c r="N264" s="25"/>
      <c r="O264" s="24"/>
      <c r="P264" s="32"/>
      <c r="Q264" s="32"/>
    </row>
    <row r="265" spans="12:17" ht="14.4" hidden="1" customHeight="1" x14ac:dyDescent="0.3">
      <c r="L265" s="29">
        <v>45411</v>
      </c>
      <c r="M265" t="s">
        <v>57</v>
      </c>
      <c r="O265" s="33"/>
      <c r="P265" s="43">
        <v>50000</v>
      </c>
      <c r="Q265" s="44"/>
    </row>
    <row r="266" spans="12:17" x14ac:dyDescent="0.3">
      <c r="L266" s="23"/>
      <c r="O266" s="23"/>
      <c r="P266" s="31"/>
      <c r="Q266" s="31"/>
    </row>
    <row r="267" spans="12:17" ht="14.4" hidden="1" customHeight="1" x14ac:dyDescent="0.3">
      <c r="L267" s="23"/>
      <c r="N267" t="s">
        <v>113</v>
      </c>
      <c r="O267" s="23"/>
      <c r="P267" s="31"/>
      <c r="Q267" s="31">
        <f>P265+P266</f>
        <v>50000</v>
      </c>
    </row>
    <row r="268" spans="12:17" ht="14.4" hidden="1" customHeight="1" x14ac:dyDescent="0.3">
      <c r="L268" s="23"/>
      <c r="M268" s="25" t="s">
        <v>127</v>
      </c>
      <c r="N268" s="25"/>
      <c r="O268" s="24"/>
      <c r="P268" s="32"/>
      <c r="Q268" s="32"/>
    </row>
    <row r="269" spans="12:17" ht="14.4" hidden="1" customHeight="1" x14ac:dyDescent="0.3">
      <c r="L269" s="29">
        <v>45412</v>
      </c>
      <c r="M269" s="28" t="s">
        <v>115</v>
      </c>
      <c r="O269" s="23"/>
      <c r="P269" s="31">
        <v>132000</v>
      </c>
      <c r="Q269" s="31"/>
    </row>
    <row r="270" spans="12:17" ht="14.4" hidden="1" customHeight="1" x14ac:dyDescent="0.3">
      <c r="L270" s="23"/>
      <c r="M270" s="28"/>
      <c r="N270" t="s">
        <v>113</v>
      </c>
      <c r="O270" s="23"/>
      <c r="P270" s="31"/>
      <c r="Q270" s="31">
        <v>132000</v>
      </c>
    </row>
    <row r="271" spans="12:17" ht="14.4" hidden="1" customHeight="1" x14ac:dyDescent="0.3">
      <c r="L271" s="24"/>
      <c r="M271" s="25" t="s">
        <v>117</v>
      </c>
      <c r="N271" s="25"/>
      <c r="O271" s="24"/>
      <c r="P271" s="32"/>
      <c r="Q271" s="32"/>
    </row>
    <row r="272" spans="12:17" ht="14.4" hidden="1" customHeight="1" x14ac:dyDescent="0.3">
      <c r="L272" s="22">
        <v>45412</v>
      </c>
      <c r="M272" t="s">
        <v>115</v>
      </c>
      <c r="O272" s="23"/>
      <c r="P272" s="31">
        <v>116500</v>
      </c>
      <c r="Q272" s="31"/>
    </row>
    <row r="273" spans="12:17" ht="14.4" hidden="1" customHeight="1" x14ac:dyDescent="0.3">
      <c r="L273" s="23"/>
      <c r="N273" t="s">
        <v>113</v>
      </c>
      <c r="O273" s="23"/>
      <c r="P273" s="31"/>
      <c r="Q273" s="31">
        <v>116500</v>
      </c>
    </row>
    <row r="274" spans="12:17" ht="14.4" hidden="1" customHeight="1" x14ac:dyDescent="0.3">
      <c r="L274" s="24"/>
      <c r="M274" s="35" t="s">
        <v>116</v>
      </c>
      <c r="N274" s="36"/>
      <c r="O274" s="24"/>
      <c r="P274" s="32"/>
      <c r="Q274" s="32"/>
    </row>
    <row r="275" spans="12:17" x14ac:dyDescent="0.3">
      <c r="L275" s="29">
        <v>45412</v>
      </c>
      <c r="M275" t="s">
        <v>113</v>
      </c>
      <c r="O275" s="33"/>
      <c r="P275" s="30">
        <v>313000</v>
      </c>
      <c r="Q275" s="30"/>
    </row>
    <row r="276" spans="12:17" ht="14.4" hidden="1" customHeight="1" x14ac:dyDescent="0.3">
      <c r="L276" s="23"/>
      <c r="N276" t="s">
        <v>128</v>
      </c>
      <c r="O276" s="23"/>
      <c r="P276" s="31"/>
      <c r="Q276" s="31">
        <v>313000</v>
      </c>
    </row>
    <row r="277" spans="12:17" ht="14.4" hidden="1" customHeight="1" x14ac:dyDescent="0.3">
      <c r="L277" s="24"/>
      <c r="M277" s="25" t="s">
        <v>129</v>
      </c>
      <c r="N277" s="25"/>
      <c r="O277" s="24"/>
      <c r="P277" s="32"/>
      <c r="Q277" s="32"/>
    </row>
    <row r="278" spans="12:17" ht="14.4" hidden="1" customHeight="1" x14ac:dyDescent="0.3">
      <c r="L278" s="22">
        <v>45412</v>
      </c>
      <c r="M278" t="s">
        <v>139</v>
      </c>
      <c r="O278" s="23"/>
      <c r="P278" s="31">
        <v>1500000</v>
      </c>
      <c r="Q278" s="31"/>
    </row>
    <row r="279" spans="12:17" ht="14.4" hidden="1" customHeight="1" x14ac:dyDescent="0.3">
      <c r="L279" s="23"/>
      <c r="N279" t="s">
        <v>113</v>
      </c>
      <c r="O279" s="23"/>
      <c r="P279" s="31"/>
      <c r="Q279" s="31">
        <v>1500000</v>
      </c>
    </row>
    <row r="280" spans="12:17" ht="14.4" hidden="1" customHeight="1" x14ac:dyDescent="0.3">
      <c r="L280" s="24"/>
      <c r="M280" s="45" t="s">
        <v>125</v>
      </c>
      <c r="N280" s="46"/>
      <c r="O280" s="24"/>
      <c r="P280" s="32"/>
      <c r="Q280" s="32"/>
    </row>
    <row r="281" spans="12:17" ht="14.4" hidden="1" customHeight="1" x14ac:dyDescent="0.3">
      <c r="L281" s="22">
        <v>45412</v>
      </c>
      <c r="M281" t="s">
        <v>61</v>
      </c>
      <c r="O281" s="23"/>
      <c r="P281" s="31">
        <v>1000000</v>
      </c>
      <c r="Q281" s="31"/>
    </row>
    <row r="282" spans="12:17" ht="14.4" hidden="1" customHeight="1" x14ac:dyDescent="0.3">
      <c r="L282" s="23"/>
      <c r="N282" t="s">
        <v>113</v>
      </c>
      <c r="O282" s="23"/>
      <c r="P282" s="31"/>
      <c r="Q282" s="31">
        <v>1000000</v>
      </c>
    </row>
    <row r="283" spans="12:17" ht="14.4" hidden="1" customHeight="1" x14ac:dyDescent="0.3">
      <c r="L283" s="24"/>
      <c r="M283" s="45" t="s">
        <v>126</v>
      </c>
      <c r="N283" s="46"/>
      <c r="O283" s="24"/>
      <c r="P283" s="32"/>
      <c r="Q283" s="32"/>
    </row>
    <row r="284" spans="12:17" x14ac:dyDescent="0.3">
      <c r="P284" s="47"/>
      <c r="Q284" s="47"/>
    </row>
    <row r="285" spans="12:17" x14ac:dyDescent="0.3">
      <c r="P285" s="72">
        <f>SUBTOTAL(109,P178:P282)</f>
        <v>2817000</v>
      </c>
      <c r="Q285" s="77">
        <f>SUBTOTAL(109,Q178:Q282)</f>
        <v>0</v>
      </c>
    </row>
    <row r="289" spans="12:17" x14ac:dyDescent="0.3">
      <c r="L289" s="57" t="s">
        <v>109</v>
      </c>
      <c r="M289" s="133" t="s">
        <v>108</v>
      </c>
      <c r="N289" s="134"/>
      <c r="O289" s="57" t="s">
        <v>112</v>
      </c>
      <c r="P289" s="58" t="s">
        <v>111</v>
      </c>
      <c r="Q289" s="58" t="s">
        <v>110</v>
      </c>
    </row>
    <row r="290" spans="12:17" x14ac:dyDescent="0.3">
      <c r="L290" s="19" t="s">
        <v>130</v>
      </c>
      <c r="M290" t="s">
        <v>131</v>
      </c>
      <c r="N290" t="s">
        <v>132</v>
      </c>
      <c r="O290" s="33" t="s">
        <v>133</v>
      </c>
      <c r="P290" s="30" t="s">
        <v>134</v>
      </c>
      <c r="Q290" s="43" t="s">
        <v>135</v>
      </c>
    </row>
    <row r="291" spans="12:17" hidden="1" x14ac:dyDescent="0.3">
      <c r="L291" s="19">
        <v>45404</v>
      </c>
      <c r="M291" t="s">
        <v>114</v>
      </c>
      <c r="O291" s="33"/>
      <c r="P291" s="30">
        <v>132000</v>
      </c>
      <c r="Q291" s="43"/>
    </row>
    <row r="292" spans="12:17" hidden="1" x14ac:dyDescent="0.3">
      <c r="L292" s="20"/>
      <c r="N292" t="s">
        <v>113</v>
      </c>
      <c r="O292" s="23"/>
      <c r="P292" s="31"/>
      <c r="Q292" s="27">
        <v>132000</v>
      </c>
    </row>
    <row r="293" spans="12:17" hidden="1" x14ac:dyDescent="0.3">
      <c r="L293" s="20"/>
      <c r="M293" s="25" t="s">
        <v>117</v>
      </c>
      <c r="N293" s="25"/>
      <c r="O293" s="24"/>
      <c r="P293" s="32"/>
      <c r="Q293" s="18"/>
    </row>
    <row r="294" spans="12:17" hidden="1" x14ac:dyDescent="0.3">
      <c r="L294" s="19"/>
      <c r="M294" t="s">
        <v>115</v>
      </c>
      <c r="O294" s="23"/>
      <c r="P294" s="31">
        <v>116500</v>
      </c>
      <c r="Q294" s="27"/>
    </row>
    <row r="295" spans="12:17" hidden="1" x14ac:dyDescent="0.3">
      <c r="L295" s="20"/>
      <c r="N295" t="s">
        <v>113</v>
      </c>
      <c r="O295" s="23"/>
      <c r="P295" s="31"/>
      <c r="Q295" s="27">
        <v>116500</v>
      </c>
    </row>
    <row r="296" spans="12:17" hidden="1" x14ac:dyDescent="0.3">
      <c r="L296" s="20"/>
      <c r="M296" s="36" t="s">
        <v>116</v>
      </c>
      <c r="N296" s="36"/>
      <c r="O296" s="24"/>
      <c r="P296" s="32"/>
      <c r="Q296" s="18"/>
    </row>
    <row r="297" spans="12:17" hidden="1" x14ac:dyDescent="0.3">
      <c r="L297" s="19"/>
      <c r="M297" t="s">
        <v>115</v>
      </c>
      <c r="O297" s="23"/>
      <c r="P297" s="31">
        <v>29000</v>
      </c>
      <c r="Q297" s="27"/>
    </row>
    <row r="298" spans="12:17" hidden="1" x14ac:dyDescent="0.3">
      <c r="L298" s="20"/>
      <c r="N298" t="s">
        <v>113</v>
      </c>
      <c r="O298" s="23"/>
      <c r="P298" s="31"/>
      <c r="Q298" s="27">
        <v>29000</v>
      </c>
    </row>
    <row r="299" spans="12:17" hidden="1" x14ac:dyDescent="0.3">
      <c r="L299" s="20"/>
      <c r="M299" s="38" t="s">
        <v>118</v>
      </c>
      <c r="N299" s="38"/>
      <c r="O299" s="24"/>
      <c r="P299" s="32"/>
      <c r="Q299" s="18"/>
    </row>
    <row r="300" spans="12:17" hidden="1" x14ac:dyDescent="0.3">
      <c r="L300" s="19"/>
      <c r="M300" t="s">
        <v>115</v>
      </c>
      <c r="O300" s="23"/>
      <c r="P300" s="31">
        <v>59000</v>
      </c>
      <c r="Q300" s="27"/>
    </row>
    <row r="301" spans="12:17" hidden="1" x14ac:dyDescent="0.3">
      <c r="L301" s="20"/>
      <c r="N301" t="s">
        <v>113</v>
      </c>
      <c r="O301" s="23"/>
      <c r="P301" s="31"/>
      <c r="Q301" s="27">
        <v>59000</v>
      </c>
    </row>
    <row r="302" spans="12:17" hidden="1" x14ac:dyDescent="0.3">
      <c r="L302" s="20"/>
      <c r="M302" s="40" t="s">
        <v>119</v>
      </c>
      <c r="N302" s="40"/>
      <c r="O302" s="24"/>
      <c r="P302" s="32"/>
      <c r="Q302" s="18"/>
    </row>
    <row r="303" spans="12:17" hidden="1" x14ac:dyDescent="0.3">
      <c r="L303" s="19"/>
      <c r="M303" t="s">
        <v>115</v>
      </c>
      <c r="O303" s="23"/>
      <c r="P303" s="31">
        <v>116500</v>
      </c>
      <c r="Q303" s="27"/>
    </row>
    <row r="304" spans="12:17" hidden="1" x14ac:dyDescent="0.3">
      <c r="L304" s="20"/>
      <c r="N304" t="s">
        <v>113</v>
      </c>
      <c r="O304" s="23"/>
      <c r="P304" s="31"/>
      <c r="Q304" s="27">
        <v>116500</v>
      </c>
    </row>
    <row r="305" spans="12:17" hidden="1" x14ac:dyDescent="0.3">
      <c r="L305" s="20"/>
      <c r="M305" s="42" t="s">
        <v>120</v>
      </c>
      <c r="N305" s="42"/>
      <c r="O305" s="24"/>
      <c r="P305" s="32"/>
      <c r="Q305" s="27"/>
    </row>
    <row r="306" spans="12:17" hidden="1" x14ac:dyDescent="0.3">
      <c r="L306" s="19"/>
      <c r="M306" t="s">
        <v>57</v>
      </c>
      <c r="O306" s="33"/>
      <c r="P306" s="43">
        <v>50000</v>
      </c>
      <c r="Q306" s="61"/>
    </row>
    <row r="307" spans="12:17" hidden="1" x14ac:dyDescent="0.3">
      <c r="L307" s="20"/>
      <c r="M307" t="s">
        <v>122</v>
      </c>
      <c r="O307" s="23"/>
      <c r="P307" s="31">
        <v>60000</v>
      </c>
      <c r="Q307" s="27"/>
    </row>
    <row r="308" spans="12:17" hidden="1" x14ac:dyDescent="0.3">
      <c r="L308" s="20"/>
      <c r="N308" t="s">
        <v>113</v>
      </c>
      <c r="O308" s="23"/>
      <c r="P308" s="31"/>
      <c r="Q308" s="27">
        <f>P306+P307</f>
        <v>110000</v>
      </c>
    </row>
    <row r="309" spans="12:17" hidden="1" x14ac:dyDescent="0.3">
      <c r="L309" s="20"/>
      <c r="M309" s="25" t="s">
        <v>123</v>
      </c>
      <c r="N309" s="25"/>
      <c r="O309" s="24"/>
      <c r="P309" s="32"/>
      <c r="Q309" s="18"/>
    </row>
    <row r="310" spans="12:17" hidden="1" x14ac:dyDescent="0.3">
      <c r="L310" s="19">
        <v>45404</v>
      </c>
      <c r="M310" t="s">
        <v>113</v>
      </c>
      <c r="O310" s="33"/>
      <c r="P310" s="30">
        <v>313000</v>
      </c>
      <c r="Q310" s="43"/>
    </row>
    <row r="311" spans="12:17" hidden="1" x14ac:dyDescent="0.3">
      <c r="L311" s="20"/>
      <c r="N311" t="s">
        <v>128</v>
      </c>
      <c r="O311" s="23"/>
      <c r="P311" s="31"/>
      <c r="Q311" s="27">
        <v>313000</v>
      </c>
    </row>
    <row r="312" spans="12:17" hidden="1" x14ac:dyDescent="0.3">
      <c r="L312" s="20"/>
      <c r="M312" s="25" t="s">
        <v>129</v>
      </c>
      <c r="N312" s="25"/>
      <c r="O312" s="24"/>
      <c r="P312" s="32"/>
      <c r="Q312" s="18"/>
    </row>
    <row r="313" spans="12:17" hidden="1" x14ac:dyDescent="0.3">
      <c r="L313" s="59">
        <v>45405</v>
      </c>
      <c r="M313" t="s">
        <v>115</v>
      </c>
      <c r="O313" s="23"/>
      <c r="P313" s="31">
        <v>132000</v>
      </c>
      <c r="Q313" s="27"/>
    </row>
    <row r="314" spans="12:17" hidden="1" x14ac:dyDescent="0.3">
      <c r="L314" s="20"/>
      <c r="M314" s="28"/>
      <c r="N314" t="s">
        <v>113</v>
      </c>
      <c r="O314" s="23"/>
      <c r="P314" s="31"/>
      <c r="Q314" s="27">
        <v>132000</v>
      </c>
    </row>
    <row r="315" spans="12:17" hidden="1" x14ac:dyDescent="0.3">
      <c r="L315" s="20"/>
      <c r="M315" s="25" t="s">
        <v>117</v>
      </c>
      <c r="N315" s="25"/>
      <c r="O315" s="24"/>
      <c r="P315" s="32"/>
      <c r="Q315" s="18"/>
    </row>
    <row r="316" spans="12:17" hidden="1" x14ac:dyDescent="0.3">
      <c r="L316" s="59">
        <v>45405</v>
      </c>
      <c r="M316" t="s">
        <v>113</v>
      </c>
      <c r="O316" s="33"/>
      <c r="P316" s="30">
        <v>313000</v>
      </c>
      <c r="Q316" s="43"/>
    </row>
    <row r="317" spans="12:17" hidden="1" x14ac:dyDescent="0.3">
      <c r="L317" s="20"/>
      <c r="N317" t="s">
        <v>128</v>
      </c>
      <c r="O317" s="23"/>
      <c r="P317" s="31"/>
      <c r="Q317" s="27">
        <v>313000</v>
      </c>
    </row>
    <row r="318" spans="12:17" hidden="1" x14ac:dyDescent="0.3">
      <c r="L318" s="20"/>
      <c r="M318" s="25" t="s">
        <v>129</v>
      </c>
      <c r="N318" s="25"/>
      <c r="O318" s="24"/>
      <c r="P318" s="32"/>
      <c r="Q318" s="18"/>
    </row>
    <row r="319" spans="12:17" hidden="1" x14ac:dyDescent="0.3">
      <c r="L319" s="59">
        <v>45406</v>
      </c>
      <c r="M319" s="28" t="s">
        <v>115</v>
      </c>
      <c r="O319" s="23"/>
      <c r="P319" s="31">
        <v>132000</v>
      </c>
      <c r="Q319" s="27"/>
    </row>
    <row r="320" spans="12:17" hidden="1" x14ac:dyDescent="0.3">
      <c r="L320" s="20"/>
      <c r="M320" s="28"/>
      <c r="N320" t="s">
        <v>113</v>
      </c>
      <c r="O320" s="23"/>
      <c r="P320" s="31"/>
      <c r="Q320" s="27">
        <v>132000</v>
      </c>
    </row>
    <row r="321" spans="12:17" hidden="1" x14ac:dyDescent="0.3">
      <c r="L321" s="20"/>
      <c r="M321" s="25" t="s">
        <v>117</v>
      </c>
      <c r="N321" s="25"/>
      <c r="O321" s="24"/>
      <c r="P321" s="32"/>
      <c r="Q321" s="18"/>
    </row>
    <row r="322" spans="12:17" hidden="1" x14ac:dyDescent="0.3">
      <c r="L322" s="19"/>
      <c r="M322" t="s">
        <v>115</v>
      </c>
      <c r="O322" s="23"/>
      <c r="P322" s="31">
        <v>116500</v>
      </c>
      <c r="Q322" s="27"/>
    </row>
    <row r="323" spans="12:17" hidden="1" x14ac:dyDescent="0.3">
      <c r="L323" s="20"/>
      <c r="N323" t="s">
        <v>113</v>
      </c>
      <c r="O323" s="23"/>
      <c r="P323" s="31"/>
      <c r="Q323" s="27">
        <v>116500</v>
      </c>
    </row>
    <row r="324" spans="12:17" hidden="1" x14ac:dyDescent="0.3">
      <c r="L324" s="20"/>
      <c r="M324" s="35" t="s">
        <v>116</v>
      </c>
      <c r="N324" s="36"/>
      <c r="O324" s="24"/>
      <c r="P324" s="32"/>
      <c r="Q324" s="18"/>
    </row>
    <row r="325" spans="12:17" hidden="1" x14ac:dyDescent="0.3">
      <c r="L325" s="59">
        <v>45406</v>
      </c>
      <c r="M325" t="s">
        <v>113</v>
      </c>
      <c r="O325" s="33"/>
      <c r="P325" s="30">
        <v>313000</v>
      </c>
      <c r="Q325" s="43"/>
    </row>
    <row r="326" spans="12:17" hidden="1" x14ac:dyDescent="0.3">
      <c r="L326" s="20"/>
      <c r="N326" t="s">
        <v>128</v>
      </c>
      <c r="O326" s="23"/>
      <c r="P326" s="31"/>
      <c r="Q326" s="27">
        <v>313000</v>
      </c>
    </row>
    <row r="327" spans="12:17" hidden="1" x14ac:dyDescent="0.3">
      <c r="L327" s="20"/>
      <c r="M327" s="25" t="s">
        <v>129</v>
      </c>
      <c r="N327" s="25"/>
      <c r="O327" s="24"/>
      <c r="P327" s="32"/>
      <c r="Q327" s="18"/>
    </row>
    <row r="328" spans="12:17" hidden="1" x14ac:dyDescent="0.3">
      <c r="L328" s="60">
        <v>45407</v>
      </c>
      <c r="M328" s="28" t="s">
        <v>115</v>
      </c>
      <c r="O328" s="23"/>
      <c r="P328" s="31">
        <v>132000</v>
      </c>
      <c r="Q328" s="27"/>
    </row>
    <row r="329" spans="12:17" hidden="1" x14ac:dyDescent="0.3">
      <c r="L329" s="20"/>
      <c r="M329" s="28"/>
      <c r="N329" t="s">
        <v>113</v>
      </c>
      <c r="O329" s="23"/>
      <c r="P329" s="31"/>
      <c r="Q329" s="27">
        <v>132000</v>
      </c>
    </row>
    <row r="330" spans="12:17" hidden="1" x14ac:dyDescent="0.3">
      <c r="L330" s="20"/>
      <c r="M330" s="25" t="s">
        <v>117</v>
      </c>
      <c r="N330" s="25"/>
      <c r="O330" s="24"/>
      <c r="P330" s="32"/>
      <c r="Q330" s="18"/>
    </row>
    <row r="331" spans="12:17" hidden="1" x14ac:dyDescent="0.3">
      <c r="L331" s="60">
        <v>45407</v>
      </c>
      <c r="M331" t="s">
        <v>115</v>
      </c>
      <c r="O331" s="23"/>
      <c r="P331" s="31">
        <v>29000</v>
      </c>
      <c r="Q331" s="27"/>
    </row>
    <row r="332" spans="12:17" hidden="1" x14ac:dyDescent="0.3">
      <c r="L332" s="20"/>
      <c r="N332" t="s">
        <v>113</v>
      </c>
      <c r="O332" s="23"/>
      <c r="P332" s="31"/>
      <c r="Q332" s="27">
        <v>29000</v>
      </c>
    </row>
    <row r="333" spans="12:17" hidden="1" x14ac:dyDescent="0.3">
      <c r="L333" s="21"/>
      <c r="M333" s="37" t="s">
        <v>118</v>
      </c>
      <c r="N333" s="38"/>
      <c r="O333" s="24"/>
      <c r="P333" s="32"/>
      <c r="Q333" s="18"/>
    </row>
    <row r="334" spans="12:17" hidden="1" x14ac:dyDescent="0.3">
      <c r="L334" s="60">
        <v>45407</v>
      </c>
      <c r="M334" t="s">
        <v>113</v>
      </c>
      <c r="O334" s="33"/>
      <c r="P334" s="30">
        <v>313000</v>
      </c>
      <c r="Q334" s="43"/>
    </row>
    <row r="335" spans="12:17" hidden="1" x14ac:dyDescent="0.3">
      <c r="L335" s="20"/>
      <c r="N335" t="s">
        <v>128</v>
      </c>
      <c r="O335" s="23"/>
      <c r="P335" s="31"/>
      <c r="Q335" s="27">
        <v>313000</v>
      </c>
    </row>
    <row r="336" spans="12:17" hidden="1" x14ac:dyDescent="0.3">
      <c r="L336" s="20"/>
      <c r="M336" s="25" t="s">
        <v>129</v>
      </c>
      <c r="N336" s="25"/>
      <c r="O336" s="24"/>
      <c r="P336" s="32"/>
      <c r="Q336" s="18"/>
    </row>
    <row r="337" spans="12:17" hidden="1" x14ac:dyDescent="0.3">
      <c r="L337" s="60">
        <v>45408</v>
      </c>
      <c r="M337" s="28" t="s">
        <v>115</v>
      </c>
      <c r="O337" s="23"/>
      <c r="P337" s="31">
        <v>132000</v>
      </c>
      <c r="Q337" s="27"/>
    </row>
    <row r="338" spans="12:17" hidden="1" x14ac:dyDescent="0.3">
      <c r="L338" s="20"/>
      <c r="M338" s="28"/>
      <c r="N338" t="s">
        <v>113</v>
      </c>
      <c r="O338" s="23"/>
      <c r="P338" s="31"/>
      <c r="Q338" s="27">
        <v>132000</v>
      </c>
    </row>
    <row r="339" spans="12:17" hidden="1" x14ac:dyDescent="0.3">
      <c r="L339" s="21"/>
      <c r="M339" s="25" t="s">
        <v>117</v>
      </c>
      <c r="N339" s="25"/>
      <c r="O339" s="24"/>
      <c r="P339" s="32"/>
      <c r="Q339" s="18"/>
    </row>
    <row r="340" spans="12:17" hidden="1" x14ac:dyDescent="0.3">
      <c r="L340" s="19">
        <v>45408</v>
      </c>
      <c r="M340" t="s">
        <v>115</v>
      </c>
      <c r="O340" s="23"/>
      <c r="P340" s="31">
        <v>116500</v>
      </c>
      <c r="Q340" s="27"/>
    </row>
    <row r="341" spans="12:17" hidden="1" x14ac:dyDescent="0.3">
      <c r="L341" s="20"/>
      <c r="N341" t="s">
        <v>113</v>
      </c>
      <c r="O341" s="23"/>
      <c r="P341" s="31"/>
      <c r="Q341" s="27">
        <v>116500</v>
      </c>
    </row>
    <row r="342" spans="12:17" hidden="1" x14ac:dyDescent="0.3">
      <c r="L342" s="21"/>
      <c r="M342" s="35" t="s">
        <v>116</v>
      </c>
      <c r="N342" s="36"/>
      <c r="O342" s="24"/>
      <c r="P342" s="32"/>
      <c r="Q342" s="18"/>
    </row>
    <row r="343" spans="12:17" hidden="1" x14ac:dyDescent="0.3">
      <c r="L343" s="60">
        <v>45408</v>
      </c>
      <c r="M343" t="s">
        <v>115</v>
      </c>
      <c r="O343" s="23"/>
      <c r="P343" s="31">
        <v>59000</v>
      </c>
      <c r="Q343" s="27"/>
    </row>
    <row r="344" spans="12:17" hidden="1" x14ac:dyDescent="0.3">
      <c r="L344" s="20"/>
      <c r="N344" t="s">
        <v>113</v>
      </c>
      <c r="O344" s="23"/>
      <c r="P344" s="31"/>
      <c r="Q344" s="27">
        <v>59000</v>
      </c>
    </row>
    <row r="345" spans="12:17" hidden="1" x14ac:dyDescent="0.3">
      <c r="L345" s="21"/>
      <c r="M345" s="39" t="s">
        <v>119</v>
      </c>
      <c r="N345" s="40"/>
      <c r="O345" s="24"/>
      <c r="P345" s="32"/>
      <c r="Q345" s="18"/>
    </row>
    <row r="346" spans="12:17" hidden="1" x14ac:dyDescent="0.3">
      <c r="L346" s="60">
        <v>45408</v>
      </c>
      <c r="M346" t="s">
        <v>113</v>
      </c>
      <c r="O346" s="33"/>
      <c r="P346" s="30">
        <v>313000</v>
      </c>
      <c r="Q346" s="43"/>
    </row>
    <row r="347" spans="12:17" hidden="1" x14ac:dyDescent="0.3">
      <c r="L347" s="20"/>
      <c r="N347" t="s">
        <v>128</v>
      </c>
      <c r="O347" s="23"/>
      <c r="P347" s="31"/>
      <c r="Q347" s="27">
        <v>313000</v>
      </c>
    </row>
    <row r="348" spans="12:17" hidden="1" x14ac:dyDescent="0.3">
      <c r="L348" s="20"/>
      <c r="M348" s="25" t="s">
        <v>129</v>
      </c>
      <c r="N348" s="25"/>
      <c r="O348" s="24"/>
      <c r="P348" s="32"/>
      <c r="Q348" s="18"/>
    </row>
    <row r="349" spans="12:17" hidden="1" x14ac:dyDescent="0.3">
      <c r="L349" s="60">
        <v>45409</v>
      </c>
      <c r="M349" s="28" t="s">
        <v>115</v>
      </c>
      <c r="O349" s="23"/>
      <c r="P349" s="31">
        <v>132000</v>
      </c>
      <c r="Q349" s="27"/>
    </row>
    <row r="350" spans="12:17" hidden="1" x14ac:dyDescent="0.3">
      <c r="L350" s="20"/>
      <c r="M350" s="28"/>
      <c r="N350" t="s">
        <v>113</v>
      </c>
      <c r="O350" s="23"/>
      <c r="P350" s="31"/>
      <c r="Q350" s="27">
        <v>132000</v>
      </c>
    </row>
    <row r="351" spans="12:17" hidden="1" x14ac:dyDescent="0.3">
      <c r="L351" s="21"/>
      <c r="M351" s="25" t="s">
        <v>117</v>
      </c>
      <c r="N351" s="25"/>
      <c r="O351" s="24"/>
      <c r="P351" s="32"/>
      <c r="Q351" s="18"/>
    </row>
    <row r="352" spans="12:17" hidden="1" x14ac:dyDescent="0.3">
      <c r="L352" s="60">
        <v>45409</v>
      </c>
      <c r="M352" t="s">
        <v>113</v>
      </c>
      <c r="O352" s="33"/>
      <c r="P352" s="30">
        <v>313000</v>
      </c>
      <c r="Q352" s="43"/>
    </row>
    <row r="353" spans="12:17" hidden="1" x14ac:dyDescent="0.3">
      <c r="L353" s="20"/>
      <c r="N353" t="s">
        <v>128</v>
      </c>
      <c r="O353" s="23"/>
      <c r="P353" s="31"/>
      <c r="Q353" s="27">
        <v>313000</v>
      </c>
    </row>
    <row r="354" spans="12:17" hidden="1" x14ac:dyDescent="0.3">
      <c r="L354" s="20"/>
      <c r="M354" s="25" t="s">
        <v>129</v>
      </c>
      <c r="N354" s="25"/>
      <c r="O354" s="24"/>
      <c r="P354" s="32"/>
      <c r="Q354" s="18"/>
    </row>
    <row r="355" spans="12:17" hidden="1" x14ac:dyDescent="0.3">
      <c r="L355" s="60">
        <v>45410</v>
      </c>
      <c r="M355" s="28" t="s">
        <v>115</v>
      </c>
      <c r="O355" s="23"/>
      <c r="P355" s="31">
        <v>132000</v>
      </c>
      <c r="Q355" s="27"/>
    </row>
    <row r="356" spans="12:17" hidden="1" x14ac:dyDescent="0.3">
      <c r="L356" s="20"/>
      <c r="M356" s="28"/>
      <c r="N356" t="s">
        <v>113</v>
      </c>
      <c r="O356" s="23"/>
      <c r="P356" s="31"/>
      <c r="Q356" s="27">
        <v>132000</v>
      </c>
    </row>
    <row r="357" spans="12:17" hidden="1" x14ac:dyDescent="0.3">
      <c r="L357" s="20"/>
      <c r="M357" s="25" t="s">
        <v>117</v>
      </c>
      <c r="N357" s="25"/>
      <c r="O357" s="24"/>
      <c r="P357" s="32"/>
      <c r="Q357" s="18"/>
    </row>
    <row r="358" spans="12:17" hidden="1" x14ac:dyDescent="0.3">
      <c r="L358" s="19"/>
      <c r="M358" t="s">
        <v>115</v>
      </c>
      <c r="O358" s="23"/>
      <c r="P358" s="31">
        <v>116500</v>
      </c>
      <c r="Q358" s="27"/>
    </row>
    <row r="359" spans="12:17" hidden="1" x14ac:dyDescent="0.3">
      <c r="L359" s="20"/>
      <c r="N359" t="s">
        <v>113</v>
      </c>
      <c r="O359" s="23"/>
      <c r="P359" s="31"/>
      <c r="Q359" s="27">
        <v>116500</v>
      </c>
    </row>
    <row r="360" spans="12:17" hidden="1" x14ac:dyDescent="0.3">
      <c r="L360" s="20"/>
      <c r="M360" s="35" t="s">
        <v>116</v>
      </c>
      <c r="N360" s="36"/>
      <c r="O360" s="24"/>
      <c r="P360" s="32"/>
      <c r="Q360" s="18"/>
    </row>
    <row r="361" spans="12:17" hidden="1" x14ac:dyDescent="0.3">
      <c r="L361" s="19"/>
      <c r="M361" t="s">
        <v>115</v>
      </c>
      <c r="O361" s="23"/>
      <c r="P361" s="31">
        <v>29000</v>
      </c>
      <c r="Q361" s="27"/>
    </row>
    <row r="362" spans="12:17" hidden="1" x14ac:dyDescent="0.3">
      <c r="L362" s="20"/>
      <c r="N362" t="s">
        <v>113</v>
      </c>
      <c r="O362" s="23"/>
      <c r="P362" s="31"/>
      <c r="Q362" s="27">
        <v>29000</v>
      </c>
    </row>
    <row r="363" spans="12:17" hidden="1" x14ac:dyDescent="0.3">
      <c r="L363" s="21"/>
      <c r="M363" s="37" t="s">
        <v>118</v>
      </c>
      <c r="N363" s="38"/>
      <c r="O363" s="24"/>
      <c r="P363" s="32"/>
      <c r="Q363" s="18"/>
    </row>
    <row r="364" spans="12:17" hidden="1" x14ac:dyDescent="0.3">
      <c r="L364" s="60">
        <v>45410</v>
      </c>
      <c r="M364" t="s">
        <v>113</v>
      </c>
      <c r="O364" s="33"/>
      <c r="P364" s="30">
        <v>313000</v>
      </c>
      <c r="Q364" s="43"/>
    </row>
    <row r="365" spans="12:17" hidden="1" x14ac:dyDescent="0.3">
      <c r="L365" s="20"/>
      <c r="N365" t="s">
        <v>128</v>
      </c>
      <c r="O365" s="23"/>
      <c r="P365" s="31"/>
      <c r="Q365" s="27">
        <v>313000</v>
      </c>
    </row>
    <row r="366" spans="12:17" hidden="1" x14ac:dyDescent="0.3">
      <c r="L366" s="20"/>
      <c r="M366" s="25" t="s">
        <v>129</v>
      </c>
      <c r="N366" s="25"/>
      <c r="O366" s="24"/>
      <c r="P366" s="32"/>
      <c r="Q366" s="18"/>
    </row>
    <row r="367" spans="12:17" hidden="1" x14ac:dyDescent="0.3">
      <c r="L367" s="60">
        <v>45411</v>
      </c>
      <c r="M367" s="28" t="s">
        <v>115</v>
      </c>
      <c r="O367" s="23"/>
      <c r="P367" s="31">
        <v>132000</v>
      </c>
      <c r="Q367" s="27"/>
    </row>
    <row r="368" spans="12:17" hidden="1" x14ac:dyDescent="0.3">
      <c r="L368" s="20"/>
      <c r="M368" s="28"/>
      <c r="N368" t="s">
        <v>113</v>
      </c>
      <c r="O368" s="23"/>
      <c r="P368" s="31"/>
      <c r="Q368" s="27">
        <v>132000</v>
      </c>
    </row>
    <row r="369" spans="12:17" hidden="1" x14ac:dyDescent="0.3">
      <c r="L369" s="21"/>
      <c r="M369" s="25" t="s">
        <v>117</v>
      </c>
      <c r="N369" s="25"/>
      <c r="O369" s="24"/>
      <c r="P369" s="32"/>
      <c r="Q369" s="18"/>
    </row>
    <row r="370" spans="12:17" hidden="1" x14ac:dyDescent="0.3">
      <c r="L370" s="60">
        <v>45411</v>
      </c>
      <c r="M370" t="s">
        <v>115</v>
      </c>
      <c r="O370" s="23"/>
      <c r="P370" s="31">
        <v>59000</v>
      </c>
      <c r="Q370" s="27"/>
    </row>
    <row r="371" spans="12:17" hidden="1" x14ac:dyDescent="0.3">
      <c r="L371" s="20"/>
      <c r="N371" t="s">
        <v>113</v>
      </c>
      <c r="O371" s="23"/>
      <c r="P371" s="31"/>
      <c r="Q371" s="27">
        <v>59000</v>
      </c>
    </row>
    <row r="372" spans="12:17" hidden="1" x14ac:dyDescent="0.3">
      <c r="L372" s="21"/>
      <c r="M372" s="39" t="s">
        <v>119</v>
      </c>
      <c r="N372" s="40"/>
      <c r="O372" s="24"/>
      <c r="P372" s="32"/>
      <c r="Q372" s="18"/>
    </row>
    <row r="373" spans="12:17" hidden="1" x14ac:dyDescent="0.3">
      <c r="L373" s="60">
        <v>45411</v>
      </c>
      <c r="M373" t="s">
        <v>115</v>
      </c>
      <c r="O373" s="23"/>
      <c r="P373" s="31">
        <v>116500</v>
      </c>
      <c r="Q373" s="27"/>
    </row>
    <row r="374" spans="12:17" hidden="1" x14ac:dyDescent="0.3">
      <c r="L374" s="20"/>
      <c r="N374" t="s">
        <v>113</v>
      </c>
      <c r="O374" s="23"/>
      <c r="P374" s="31"/>
      <c r="Q374" s="27">
        <v>116500</v>
      </c>
    </row>
    <row r="375" spans="12:17" hidden="1" x14ac:dyDescent="0.3">
      <c r="L375" s="21"/>
      <c r="M375" s="41" t="s">
        <v>120</v>
      </c>
      <c r="N375" s="42"/>
      <c r="O375" s="24"/>
      <c r="P375" s="32"/>
      <c r="Q375" s="18"/>
    </row>
    <row r="376" spans="12:17" hidden="1" x14ac:dyDescent="0.3">
      <c r="L376" s="60">
        <v>45411</v>
      </c>
      <c r="M376" t="s">
        <v>113</v>
      </c>
      <c r="O376" s="33"/>
      <c r="P376" s="30">
        <v>313000</v>
      </c>
      <c r="Q376" s="43"/>
    </row>
    <row r="377" spans="12:17" hidden="1" x14ac:dyDescent="0.3">
      <c r="L377" s="20"/>
      <c r="N377" t="s">
        <v>128</v>
      </c>
      <c r="O377" s="23"/>
      <c r="P377" s="31"/>
      <c r="Q377" s="27">
        <v>313000</v>
      </c>
    </row>
    <row r="378" spans="12:17" hidden="1" x14ac:dyDescent="0.3">
      <c r="L378" s="21"/>
      <c r="M378" s="25" t="s">
        <v>129</v>
      </c>
      <c r="N378" s="25"/>
      <c r="O378" s="24"/>
      <c r="P378" s="32"/>
      <c r="Q378" s="18"/>
    </row>
    <row r="379" spans="12:17" hidden="1" x14ac:dyDescent="0.3">
      <c r="L379" s="60">
        <v>45411</v>
      </c>
      <c r="M379" t="s">
        <v>57</v>
      </c>
      <c r="O379" s="33"/>
      <c r="P379" s="43">
        <v>50000</v>
      </c>
      <c r="Q379" s="61"/>
    </row>
    <row r="380" spans="12:17" x14ac:dyDescent="0.3">
      <c r="L380" s="20"/>
      <c r="O380" s="23"/>
      <c r="P380" s="31"/>
      <c r="Q380" s="27"/>
    </row>
    <row r="381" spans="12:17" hidden="1" x14ac:dyDescent="0.3">
      <c r="L381" s="20"/>
      <c r="N381" t="s">
        <v>113</v>
      </c>
      <c r="O381" s="23"/>
      <c r="P381" s="31"/>
      <c r="Q381" s="27">
        <f>P379+P380</f>
        <v>50000</v>
      </c>
    </row>
    <row r="382" spans="12:17" hidden="1" x14ac:dyDescent="0.3">
      <c r="L382" s="20"/>
      <c r="M382" s="25" t="s">
        <v>127</v>
      </c>
      <c r="N382" s="25"/>
      <c r="O382" s="24"/>
      <c r="P382" s="32"/>
      <c r="Q382" s="18"/>
    </row>
    <row r="383" spans="12:17" hidden="1" x14ac:dyDescent="0.3">
      <c r="L383" s="60">
        <v>45412</v>
      </c>
      <c r="M383" s="28" t="s">
        <v>115</v>
      </c>
      <c r="O383" s="23"/>
      <c r="P383" s="31">
        <v>132000</v>
      </c>
      <c r="Q383" s="27"/>
    </row>
    <row r="384" spans="12:17" hidden="1" x14ac:dyDescent="0.3">
      <c r="L384" s="20"/>
      <c r="M384" s="28"/>
      <c r="N384" t="s">
        <v>113</v>
      </c>
      <c r="O384" s="23"/>
      <c r="P384" s="31"/>
      <c r="Q384" s="27">
        <v>132000</v>
      </c>
    </row>
    <row r="385" spans="12:17" hidden="1" x14ac:dyDescent="0.3">
      <c r="L385" s="21"/>
      <c r="M385" s="25" t="s">
        <v>117</v>
      </c>
      <c r="N385" s="25"/>
      <c r="O385" s="24"/>
      <c r="P385" s="32"/>
      <c r="Q385" s="18"/>
    </row>
    <row r="386" spans="12:17" hidden="1" x14ac:dyDescent="0.3">
      <c r="L386" s="19">
        <v>45412</v>
      </c>
      <c r="M386" t="s">
        <v>115</v>
      </c>
      <c r="O386" s="23"/>
      <c r="P386" s="31">
        <v>116500</v>
      </c>
      <c r="Q386" s="27"/>
    </row>
    <row r="387" spans="12:17" hidden="1" x14ac:dyDescent="0.3">
      <c r="L387" s="20"/>
      <c r="N387" t="s">
        <v>113</v>
      </c>
      <c r="O387" s="23"/>
      <c r="P387" s="31"/>
      <c r="Q387" s="27">
        <v>116500</v>
      </c>
    </row>
    <row r="388" spans="12:17" hidden="1" x14ac:dyDescent="0.3">
      <c r="L388" s="21"/>
      <c r="M388" s="35" t="s">
        <v>116</v>
      </c>
      <c r="N388" s="36"/>
      <c r="O388" s="24"/>
      <c r="P388" s="32"/>
      <c r="Q388" s="18"/>
    </row>
    <row r="389" spans="12:17" hidden="1" x14ac:dyDescent="0.3">
      <c r="L389" s="60">
        <v>45412</v>
      </c>
      <c r="M389" t="s">
        <v>113</v>
      </c>
      <c r="O389" s="33"/>
      <c r="P389" s="30">
        <v>313000</v>
      </c>
      <c r="Q389" s="43"/>
    </row>
    <row r="390" spans="12:17" hidden="1" x14ac:dyDescent="0.3">
      <c r="L390" s="20"/>
      <c r="N390" t="s">
        <v>128</v>
      </c>
      <c r="O390" s="23"/>
      <c r="P390" s="31"/>
      <c r="Q390" s="27">
        <v>313000</v>
      </c>
    </row>
    <row r="391" spans="12:17" hidden="1" x14ac:dyDescent="0.3">
      <c r="L391" s="21"/>
      <c r="M391" s="25" t="s">
        <v>129</v>
      </c>
      <c r="N391" s="25"/>
      <c r="O391" s="24"/>
      <c r="P391" s="32"/>
      <c r="Q391" s="18"/>
    </row>
    <row r="392" spans="12:17" x14ac:dyDescent="0.3">
      <c r="L392" s="19">
        <v>45412</v>
      </c>
      <c r="M392" t="s">
        <v>124</v>
      </c>
      <c r="O392" s="23"/>
      <c r="P392" s="31">
        <v>1500000</v>
      </c>
      <c r="Q392" s="27"/>
    </row>
    <row r="393" spans="12:17" hidden="1" x14ac:dyDescent="0.3">
      <c r="L393" s="20"/>
      <c r="N393" t="s">
        <v>113</v>
      </c>
      <c r="O393" s="23"/>
      <c r="P393" s="31"/>
      <c r="Q393" s="27">
        <v>1500000</v>
      </c>
    </row>
    <row r="394" spans="12:17" x14ac:dyDescent="0.3">
      <c r="L394" s="21"/>
      <c r="M394" s="45" t="s">
        <v>125</v>
      </c>
      <c r="N394" s="46"/>
      <c r="O394" s="24"/>
      <c r="P394" s="32"/>
      <c r="Q394" s="18"/>
    </row>
    <row r="395" spans="12:17" hidden="1" x14ac:dyDescent="0.3">
      <c r="L395" s="19">
        <v>45412</v>
      </c>
      <c r="M395" t="s">
        <v>61</v>
      </c>
      <c r="O395" s="23"/>
      <c r="P395" s="31">
        <v>1000000</v>
      </c>
      <c r="Q395" s="27"/>
    </row>
    <row r="396" spans="12:17" hidden="1" x14ac:dyDescent="0.3">
      <c r="L396" s="20"/>
      <c r="N396" t="s">
        <v>113</v>
      </c>
      <c r="O396" s="23"/>
      <c r="P396" s="31"/>
      <c r="Q396" s="27">
        <v>1000000</v>
      </c>
    </row>
    <row r="397" spans="12:17" hidden="1" x14ac:dyDescent="0.3">
      <c r="L397" s="20"/>
      <c r="M397" s="63" t="s">
        <v>126</v>
      </c>
      <c r="N397" s="64"/>
      <c r="O397" s="23"/>
      <c r="P397" s="31"/>
      <c r="Q397" s="27"/>
    </row>
    <row r="398" spans="12:17" x14ac:dyDescent="0.3">
      <c r="L398" s="20"/>
      <c r="M398" t="s">
        <v>124</v>
      </c>
      <c r="O398" s="23"/>
      <c r="P398" s="31">
        <f>SUBTOTAL(109,P292:P396)</f>
        <v>1500000</v>
      </c>
      <c r="Q398" s="15">
        <f>SUBTOTAL(109,Q292:Q396)</f>
        <v>0</v>
      </c>
    </row>
    <row r="402" spans="12:17" x14ac:dyDescent="0.3">
      <c r="L402" s="57" t="s">
        <v>109</v>
      </c>
      <c r="M402" s="133" t="s">
        <v>108</v>
      </c>
      <c r="N402" s="134"/>
      <c r="O402" s="57" t="s">
        <v>112</v>
      </c>
      <c r="P402" s="58" t="s">
        <v>111</v>
      </c>
      <c r="Q402" s="58" t="s">
        <v>110</v>
      </c>
    </row>
    <row r="403" spans="12:17" x14ac:dyDescent="0.3">
      <c r="L403" s="19" t="s">
        <v>130</v>
      </c>
      <c r="M403" t="s">
        <v>131</v>
      </c>
      <c r="N403" t="s">
        <v>132</v>
      </c>
      <c r="O403" s="33" t="s">
        <v>133</v>
      </c>
      <c r="P403" s="30" t="s">
        <v>134</v>
      </c>
      <c r="Q403" s="43" t="s">
        <v>135</v>
      </c>
    </row>
    <row r="404" spans="12:17" x14ac:dyDescent="0.3">
      <c r="L404" s="19">
        <v>45404</v>
      </c>
      <c r="M404" t="s">
        <v>114</v>
      </c>
      <c r="O404" s="33"/>
      <c r="P404" s="30">
        <v>132000</v>
      </c>
      <c r="Q404" s="43"/>
    </row>
    <row r="405" spans="12:17" hidden="1" x14ac:dyDescent="0.3">
      <c r="L405" s="20"/>
      <c r="N405" t="s">
        <v>113</v>
      </c>
      <c r="O405" s="23"/>
      <c r="P405" s="31"/>
      <c r="Q405" s="27">
        <v>132000</v>
      </c>
    </row>
    <row r="406" spans="12:17" x14ac:dyDescent="0.3">
      <c r="L406" s="20"/>
      <c r="M406" s="25" t="s">
        <v>117</v>
      </c>
      <c r="N406" s="25"/>
      <c r="O406" s="24"/>
      <c r="P406" s="32"/>
      <c r="Q406" s="18"/>
    </row>
    <row r="407" spans="12:17" x14ac:dyDescent="0.3">
      <c r="L407" s="19"/>
      <c r="M407" t="s">
        <v>115</v>
      </c>
      <c r="O407" s="23"/>
      <c r="P407" s="31">
        <v>116500</v>
      </c>
      <c r="Q407" s="27"/>
    </row>
    <row r="408" spans="12:17" hidden="1" x14ac:dyDescent="0.3">
      <c r="L408" s="20"/>
      <c r="N408" t="s">
        <v>113</v>
      </c>
      <c r="O408" s="23"/>
      <c r="P408" s="31"/>
      <c r="Q408" s="27">
        <v>116500</v>
      </c>
    </row>
    <row r="409" spans="12:17" x14ac:dyDescent="0.3">
      <c r="L409" s="20"/>
      <c r="M409" s="36" t="s">
        <v>116</v>
      </c>
      <c r="N409" s="36"/>
      <c r="O409" s="24"/>
      <c r="P409" s="32"/>
      <c r="Q409" s="18"/>
    </row>
    <row r="410" spans="12:17" x14ac:dyDescent="0.3">
      <c r="L410" s="19"/>
      <c r="M410" t="s">
        <v>115</v>
      </c>
      <c r="O410" s="23"/>
      <c r="P410" s="31">
        <v>29000</v>
      </c>
      <c r="Q410" s="27"/>
    </row>
    <row r="411" spans="12:17" hidden="1" x14ac:dyDescent="0.3">
      <c r="L411" s="20"/>
      <c r="N411" t="s">
        <v>113</v>
      </c>
      <c r="O411" s="23"/>
      <c r="P411" s="31"/>
      <c r="Q411" s="27">
        <v>29000</v>
      </c>
    </row>
    <row r="412" spans="12:17" x14ac:dyDescent="0.3">
      <c r="L412" s="20"/>
      <c r="M412" s="38" t="s">
        <v>118</v>
      </c>
      <c r="N412" s="38"/>
      <c r="O412" s="24"/>
      <c r="P412" s="32"/>
      <c r="Q412" s="18"/>
    </row>
    <row r="413" spans="12:17" x14ac:dyDescent="0.3">
      <c r="L413" s="19"/>
      <c r="M413" t="s">
        <v>115</v>
      </c>
      <c r="O413" s="23"/>
      <c r="P413" s="31">
        <v>59000</v>
      </c>
      <c r="Q413" s="27"/>
    </row>
    <row r="414" spans="12:17" hidden="1" x14ac:dyDescent="0.3">
      <c r="L414" s="20"/>
      <c r="N414" t="s">
        <v>113</v>
      </c>
      <c r="O414" s="23"/>
      <c r="P414" s="31"/>
      <c r="Q414" s="27">
        <v>59000</v>
      </c>
    </row>
    <row r="415" spans="12:17" x14ac:dyDescent="0.3">
      <c r="L415" s="20"/>
      <c r="M415" s="40" t="s">
        <v>119</v>
      </c>
      <c r="N415" s="40"/>
      <c r="O415" s="24"/>
      <c r="P415" s="32"/>
      <c r="Q415" s="18"/>
    </row>
    <row r="416" spans="12:17" x14ac:dyDescent="0.3">
      <c r="L416" s="19"/>
      <c r="M416" t="s">
        <v>115</v>
      </c>
      <c r="O416" s="23"/>
      <c r="P416" s="31">
        <v>116500</v>
      </c>
      <c r="Q416" s="27"/>
    </row>
    <row r="417" spans="12:17" hidden="1" x14ac:dyDescent="0.3">
      <c r="L417" s="20"/>
      <c r="N417" t="s">
        <v>113</v>
      </c>
      <c r="O417" s="23"/>
      <c r="P417" s="31"/>
      <c r="Q417" s="27">
        <v>116500</v>
      </c>
    </row>
    <row r="418" spans="12:17" x14ac:dyDescent="0.3">
      <c r="L418" s="20"/>
      <c r="M418" s="42" t="s">
        <v>120</v>
      </c>
      <c r="N418" s="42"/>
      <c r="O418" s="24"/>
      <c r="P418" s="32"/>
      <c r="Q418" s="27"/>
    </row>
    <row r="419" spans="12:17" hidden="1" x14ac:dyDescent="0.3">
      <c r="L419" s="19"/>
      <c r="M419" t="s">
        <v>57</v>
      </c>
      <c r="O419" s="33"/>
      <c r="P419" s="43">
        <v>50000</v>
      </c>
      <c r="Q419" s="61"/>
    </row>
    <row r="420" spans="12:17" hidden="1" x14ac:dyDescent="0.3">
      <c r="L420" s="20"/>
      <c r="M420" t="s">
        <v>122</v>
      </c>
      <c r="O420" s="23"/>
      <c r="P420" s="31">
        <v>60000</v>
      </c>
      <c r="Q420" s="27"/>
    </row>
    <row r="421" spans="12:17" hidden="1" x14ac:dyDescent="0.3">
      <c r="L421" s="20"/>
      <c r="N421" t="s">
        <v>113</v>
      </c>
      <c r="O421" s="23"/>
      <c r="P421" s="31"/>
      <c r="Q421" s="27">
        <f>P419+P420</f>
        <v>110000</v>
      </c>
    </row>
    <row r="422" spans="12:17" hidden="1" x14ac:dyDescent="0.3">
      <c r="L422" s="20"/>
      <c r="M422" s="25" t="s">
        <v>123</v>
      </c>
      <c r="N422" s="25"/>
      <c r="O422" s="24"/>
      <c r="P422" s="32"/>
      <c r="Q422" s="18"/>
    </row>
    <row r="423" spans="12:17" hidden="1" x14ac:dyDescent="0.3">
      <c r="L423" s="19">
        <v>45404</v>
      </c>
      <c r="M423" t="s">
        <v>113</v>
      </c>
      <c r="O423" s="33"/>
      <c r="P423" s="30">
        <v>313000</v>
      </c>
      <c r="Q423" s="43"/>
    </row>
    <row r="424" spans="12:17" hidden="1" x14ac:dyDescent="0.3">
      <c r="L424" s="20"/>
      <c r="N424" t="s">
        <v>128</v>
      </c>
      <c r="O424" s="23"/>
      <c r="P424" s="31"/>
      <c r="Q424" s="27">
        <v>313000</v>
      </c>
    </row>
    <row r="425" spans="12:17" hidden="1" x14ac:dyDescent="0.3">
      <c r="L425" s="20"/>
      <c r="M425" s="25" t="s">
        <v>129</v>
      </c>
      <c r="N425" s="25"/>
      <c r="O425" s="24"/>
      <c r="P425" s="32"/>
      <c r="Q425" s="18"/>
    </row>
    <row r="426" spans="12:17" x14ac:dyDescent="0.3">
      <c r="L426" s="59">
        <v>45405</v>
      </c>
      <c r="M426" t="s">
        <v>115</v>
      </c>
      <c r="O426" s="23"/>
      <c r="P426" s="31">
        <v>132000</v>
      </c>
      <c r="Q426" s="27"/>
    </row>
    <row r="427" spans="12:17" hidden="1" x14ac:dyDescent="0.3">
      <c r="L427" s="20"/>
      <c r="M427" s="28"/>
      <c r="N427" t="s">
        <v>113</v>
      </c>
      <c r="O427" s="23"/>
      <c r="P427" s="31"/>
      <c r="Q427" s="27">
        <v>132000</v>
      </c>
    </row>
    <row r="428" spans="12:17" x14ac:dyDescent="0.3">
      <c r="L428" s="20"/>
      <c r="M428" s="25" t="s">
        <v>117</v>
      </c>
      <c r="N428" s="25"/>
      <c r="O428" s="24"/>
      <c r="P428" s="32"/>
      <c r="Q428" s="18"/>
    </row>
    <row r="429" spans="12:17" hidden="1" x14ac:dyDescent="0.3">
      <c r="L429" s="59">
        <v>45405</v>
      </c>
      <c r="M429" t="s">
        <v>113</v>
      </c>
      <c r="O429" s="33"/>
      <c r="P429" s="30">
        <v>313000</v>
      </c>
      <c r="Q429" s="43"/>
    </row>
    <row r="430" spans="12:17" hidden="1" x14ac:dyDescent="0.3">
      <c r="L430" s="20"/>
      <c r="N430" t="s">
        <v>128</v>
      </c>
      <c r="O430" s="23"/>
      <c r="P430" s="31"/>
      <c r="Q430" s="27">
        <v>313000</v>
      </c>
    </row>
    <row r="431" spans="12:17" hidden="1" x14ac:dyDescent="0.3">
      <c r="L431" s="20"/>
      <c r="M431" s="25" t="s">
        <v>129</v>
      </c>
      <c r="N431" s="25"/>
      <c r="O431" s="24"/>
      <c r="P431" s="32"/>
      <c r="Q431" s="18"/>
    </row>
    <row r="432" spans="12:17" x14ac:dyDescent="0.3">
      <c r="L432" s="59">
        <v>45406</v>
      </c>
      <c r="M432" s="28" t="s">
        <v>115</v>
      </c>
      <c r="O432" s="23"/>
      <c r="P432" s="31">
        <v>132000</v>
      </c>
      <c r="Q432" s="27"/>
    </row>
    <row r="433" spans="12:17" hidden="1" x14ac:dyDescent="0.3">
      <c r="L433" s="20"/>
      <c r="M433" s="28"/>
      <c r="N433" t="s">
        <v>113</v>
      </c>
      <c r="O433" s="23"/>
      <c r="P433" s="31"/>
      <c r="Q433" s="27">
        <v>132000</v>
      </c>
    </row>
    <row r="434" spans="12:17" x14ac:dyDescent="0.3">
      <c r="L434" s="20"/>
      <c r="M434" s="25" t="s">
        <v>117</v>
      </c>
      <c r="N434" s="25"/>
      <c r="O434" s="24"/>
      <c r="P434" s="32"/>
      <c r="Q434" s="18"/>
    </row>
    <row r="435" spans="12:17" x14ac:dyDescent="0.3">
      <c r="L435" s="19"/>
      <c r="M435" t="s">
        <v>115</v>
      </c>
      <c r="O435" s="23"/>
      <c r="P435" s="31">
        <v>116500</v>
      </c>
      <c r="Q435" s="27"/>
    </row>
    <row r="436" spans="12:17" hidden="1" x14ac:dyDescent="0.3">
      <c r="L436" s="20"/>
      <c r="N436" t="s">
        <v>113</v>
      </c>
      <c r="O436" s="23"/>
      <c r="P436" s="31"/>
      <c r="Q436" s="27">
        <v>116500</v>
      </c>
    </row>
    <row r="437" spans="12:17" x14ac:dyDescent="0.3">
      <c r="L437" s="20"/>
      <c r="M437" s="35" t="s">
        <v>116</v>
      </c>
      <c r="N437" s="36"/>
      <c r="O437" s="24"/>
      <c r="P437" s="32"/>
      <c r="Q437" s="18"/>
    </row>
    <row r="438" spans="12:17" hidden="1" x14ac:dyDescent="0.3">
      <c r="L438" s="59">
        <v>45406</v>
      </c>
      <c r="M438" t="s">
        <v>113</v>
      </c>
      <c r="O438" s="33"/>
      <c r="P438" s="30">
        <v>313000</v>
      </c>
      <c r="Q438" s="43"/>
    </row>
    <row r="439" spans="12:17" hidden="1" x14ac:dyDescent="0.3">
      <c r="L439" s="20"/>
      <c r="N439" t="s">
        <v>128</v>
      </c>
      <c r="O439" s="23"/>
      <c r="P439" s="31"/>
      <c r="Q439" s="27">
        <v>313000</v>
      </c>
    </row>
    <row r="440" spans="12:17" hidden="1" x14ac:dyDescent="0.3">
      <c r="L440" s="20"/>
      <c r="M440" s="25" t="s">
        <v>129</v>
      </c>
      <c r="N440" s="25"/>
      <c r="O440" s="24"/>
      <c r="P440" s="32"/>
      <c r="Q440" s="18"/>
    </row>
    <row r="441" spans="12:17" x14ac:dyDescent="0.3">
      <c r="L441" s="60">
        <v>45407</v>
      </c>
      <c r="M441" s="28" t="s">
        <v>115</v>
      </c>
      <c r="O441" s="23"/>
      <c r="P441" s="31">
        <v>132000</v>
      </c>
      <c r="Q441" s="27"/>
    </row>
    <row r="442" spans="12:17" hidden="1" x14ac:dyDescent="0.3">
      <c r="L442" s="20"/>
      <c r="M442" s="28"/>
      <c r="N442" t="s">
        <v>113</v>
      </c>
      <c r="O442" s="23"/>
      <c r="P442" s="31"/>
      <c r="Q442" s="27">
        <v>132000</v>
      </c>
    </row>
    <row r="443" spans="12:17" x14ac:dyDescent="0.3">
      <c r="L443" s="20"/>
      <c r="M443" s="25" t="s">
        <v>117</v>
      </c>
      <c r="N443" s="25"/>
      <c r="O443" s="24"/>
      <c r="P443" s="32"/>
      <c r="Q443" s="18"/>
    </row>
    <row r="444" spans="12:17" x14ac:dyDescent="0.3">
      <c r="L444" s="60">
        <v>45407</v>
      </c>
      <c r="M444" t="s">
        <v>115</v>
      </c>
      <c r="O444" s="23"/>
      <c r="P444" s="31">
        <v>29000</v>
      </c>
      <c r="Q444" s="27"/>
    </row>
    <row r="445" spans="12:17" hidden="1" x14ac:dyDescent="0.3">
      <c r="L445" s="20"/>
      <c r="N445" t="s">
        <v>113</v>
      </c>
      <c r="O445" s="23"/>
      <c r="P445" s="31"/>
      <c r="Q445" s="27">
        <v>29000</v>
      </c>
    </row>
    <row r="446" spans="12:17" x14ac:dyDescent="0.3">
      <c r="L446" s="21"/>
      <c r="M446" s="37" t="s">
        <v>118</v>
      </c>
      <c r="N446" s="38"/>
      <c r="O446" s="24"/>
      <c r="P446" s="32"/>
      <c r="Q446" s="18"/>
    </row>
    <row r="447" spans="12:17" hidden="1" x14ac:dyDescent="0.3">
      <c r="L447" s="60">
        <v>45407</v>
      </c>
      <c r="M447" t="s">
        <v>113</v>
      </c>
      <c r="O447" s="33"/>
      <c r="P447" s="30">
        <v>313000</v>
      </c>
      <c r="Q447" s="43"/>
    </row>
    <row r="448" spans="12:17" hidden="1" x14ac:dyDescent="0.3">
      <c r="L448" s="20"/>
      <c r="N448" t="s">
        <v>128</v>
      </c>
      <c r="O448" s="23"/>
      <c r="P448" s="31"/>
      <c r="Q448" s="27">
        <v>313000</v>
      </c>
    </row>
    <row r="449" spans="12:17" hidden="1" x14ac:dyDescent="0.3">
      <c r="L449" s="20"/>
      <c r="M449" s="25" t="s">
        <v>129</v>
      </c>
      <c r="N449" s="25"/>
      <c r="O449" s="24"/>
      <c r="P449" s="32"/>
      <c r="Q449" s="18"/>
    </row>
    <row r="450" spans="12:17" x14ac:dyDescent="0.3">
      <c r="L450" s="60">
        <v>45408</v>
      </c>
      <c r="M450" s="28" t="s">
        <v>115</v>
      </c>
      <c r="O450" s="23"/>
      <c r="P450" s="31">
        <v>132000</v>
      </c>
      <c r="Q450" s="27"/>
    </row>
    <row r="451" spans="12:17" hidden="1" x14ac:dyDescent="0.3">
      <c r="L451" s="20"/>
      <c r="M451" s="28"/>
      <c r="N451" t="s">
        <v>113</v>
      </c>
      <c r="O451" s="23"/>
      <c r="P451" s="31"/>
      <c r="Q451" s="27">
        <v>132000</v>
      </c>
    </row>
    <row r="452" spans="12:17" x14ac:dyDescent="0.3">
      <c r="L452" s="21"/>
      <c r="M452" s="25" t="s">
        <v>117</v>
      </c>
      <c r="N452" s="25"/>
      <c r="O452" s="24"/>
      <c r="P452" s="32"/>
      <c r="Q452" s="18"/>
    </row>
    <row r="453" spans="12:17" x14ac:dyDescent="0.3">
      <c r="L453" s="19">
        <v>45408</v>
      </c>
      <c r="M453" t="s">
        <v>115</v>
      </c>
      <c r="O453" s="23"/>
      <c r="P453" s="31">
        <v>116500</v>
      </c>
      <c r="Q453" s="27"/>
    </row>
    <row r="454" spans="12:17" hidden="1" x14ac:dyDescent="0.3">
      <c r="L454" s="20"/>
      <c r="N454" t="s">
        <v>113</v>
      </c>
      <c r="O454" s="23"/>
      <c r="P454" s="31"/>
      <c r="Q454" s="27">
        <v>116500</v>
      </c>
    </row>
    <row r="455" spans="12:17" x14ac:dyDescent="0.3">
      <c r="L455" s="21"/>
      <c r="M455" s="35" t="s">
        <v>116</v>
      </c>
      <c r="N455" s="36"/>
      <c r="O455" s="24"/>
      <c r="P455" s="32"/>
      <c r="Q455" s="18"/>
    </row>
    <row r="456" spans="12:17" x14ac:dyDescent="0.3">
      <c r="L456" s="60">
        <v>45408</v>
      </c>
      <c r="M456" t="s">
        <v>115</v>
      </c>
      <c r="O456" s="23"/>
      <c r="P456" s="31">
        <v>59000</v>
      </c>
      <c r="Q456" s="27"/>
    </row>
    <row r="457" spans="12:17" hidden="1" x14ac:dyDescent="0.3">
      <c r="L457" s="20"/>
      <c r="N457" t="s">
        <v>113</v>
      </c>
      <c r="O457" s="23"/>
      <c r="P457" s="31"/>
      <c r="Q457" s="27">
        <v>59000</v>
      </c>
    </row>
    <row r="458" spans="12:17" x14ac:dyDescent="0.3">
      <c r="L458" s="21"/>
      <c r="M458" s="39" t="s">
        <v>119</v>
      </c>
      <c r="N458" s="40"/>
      <c r="O458" s="24"/>
      <c r="P458" s="32"/>
      <c r="Q458" s="18"/>
    </row>
    <row r="459" spans="12:17" hidden="1" x14ac:dyDescent="0.3">
      <c r="L459" s="60">
        <v>45408</v>
      </c>
      <c r="M459" t="s">
        <v>113</v>
      </c>
      <c r="O459" s="33"/>
      <c r="P459" s="30">
        <v>313000</v>
      </c>
      <c r="Q459" s="43"/>
    </row>
    <row r="460" spans="12:17" hidden="1" x14ac:dyDescent="0.3">
      <c r="L460" s="20"/>
      <c r="N460" t="s">
        <v>128</v>
      </c>
      <c r="O460" s="23"/>
      <c r="P460" s="31"/>
      <c r="Q460" s="27">
        <v>313000</v>
      </c>
    </row>
    <row r="461" spans="12:17" hidden="1" x14ac:dyDescent="0.3">
      <c r="L461" s="20"/>
      <c r="M461" s="25" t="s">
        <v>129</v>
      </c>
      <c r="N461" s="25"/>
      <c r="O461" s="24"/>
      <c r="P461" s="32"/>
      <c r="Q461" s="18"/>
    </row>
    <row r="462" spans="12:17" x14ac:dyDescent="0.3">
      <c r="L462" s="60">
        <v>45409</v>
      </c>
      <c r="M462" s="28" t="s">
        <v>115</v>
      </c>
      <c r="O462" s="23"/>
      <c r="P462" s="31">
        <v>132000</v>
      </c>
      <c r="Q462" s="27"/>
    </row>
    <row r="463" spans="12:17" hidden="1" x14ac:dyDescent="0.3">
      <c r="L463" s="20"/>
      <c r="M463" s="28"/>
      <c r="N463" t="s">
        <v>113</v>
      </c>
      <c r="O463" s="23"/>
      <c r="P463" s="31"/>
      <c r="Q463" s="27">
        <v>132000</v>
      </c>
    </row>
    <row r="464" spans="12:17" x14ac:dyDescent="0.3">
      <c r="L464" s="21"/>
      <c r="M464" s="25" t="s">
        <v>117</v>
      </c>
      <c r="N464" s="25"/>
      <c r="O464" s="24"/>
      <c r="P464" s="32"/>
      <c r="Q464" s="18"/>
    </row>
    <row r="465" spans="12:17" hidden="1" x14ac:dyDescent="0.3">
      <c r="L465" s="60">
        <v>45409</v>
      </c>
      <c r="M465" t="s">
        <v>113</v>
      </c>
      <c r="O465" s="33"/>
      <c r="P465" s="30">
        <v>313000</v>
      </c>
      <c r="Q465" s="43"/>
    </row>
    <row r="466" spans="12:17" hidden="1" x14ac:dyDescent="0.3">
      <c r="L466" s="20"/>
      <c r="N466" t="s">
        <v>128</v>
      </c>
      <c r="O466" s="23"/>
      <c r="P466" s="31"/>
      <c r="Q466" s="27">
        <v>313000</v>
      </c>
    </row>
    <row r="467" spans="12:17" hidden="1" x14ac:dyDescent="0.3">
      <c r="L467" s="20"/>
      <c r="M467" s="25" t="s">
        <v>129</v>
      </c>
      <c r="N467" s="25"/>
      <c r="O467" s="24"/>
      <c r="P467" s="32"/>
      <c r="Q467" s="18"/>
    </row>
    <row r="468" spans="12:17" x14ac:dyDescent="0.3">
      <c r="L468" s="60">
        <v>45410</v>
      </c>
      <c r="M468" s="28" t="s">
        <v>115</v>
      </c>
      <c r="O468" s="23"/>
      <c r="P468" s="31">
        <v>132000</v>
      </c>
      <c r="Q468" s="27"/>
    </row>
    <row r="469" spans="12:17" hidden="1" x14ac:dyDescent="0.3">
      <c r="L469" s="20"/>
      <c r="M469" s="28"/>
      <c r="N469" t="s">
        <v>113</v>
      </c>
      <c r="O469" s="23"/>
      <c r="P469" s="31"/>
      <c r="Q469" s="27">
        <v>132000</v>
      </c>
    </row>
    <row r="470" spans="12:17" x14ac:dyDescent="0.3">
      <c r="L470" s="20"/>
      <c r="M470" s="25" t="s">
        <v>117</v>
      </c>
      <c r="N470" s="25"/>
      <c r="O470" s="24"/>
      <c r="P470" s="32"/>
      <c r="Q470" s="18"/>
    </row>
    <row r="471" spans="12:17" x14ac:dyDescent="0.3">
      <c r="L471" s="19"/>
      <c r="M471" t="s">
        <v>115</v>
      </c>
      <c r="O471" s="23"/>
      <c r="P471" s="31">
        <v>116500</v>
      </c>
      <c r="Q471" s="27"/>
    </row>
    <row r="472" spans="12:17" hidden="1" x14ac:dyDescent="0.3">
      <c r="L472" s="20"/>
      <c r="N472" t="s">
        <v>113</v>
      </c>
      <c r="O472" s="23"/>
      <c r="P472" s="31"/>
      <c r="Q472" s="27">
        <v>116500</v>
      </c>
    </row>
    <row r="473" spans="12:17" x14ac:dyDescent="0.3">
      <c r="L473" s="20"/>
      <c r="M473" s="35" t="s">
        <v>116</v>
      </c>
      <c r="N473" s="36"/>
      <c r="O473" s="24"/>
      <c r="P473" s="32"/>
      <c r="Q473" s="18"/>
    </row>
    <row r="474" spans="12:17" x14ac:dyDescent="0.3">
      <c r="L474" s="19"/>
      <c r="M474" t="s">
        <v>115</v>
      </c>
      <c r="O474" s="23"/>
      <c r="P474" s="31">
        <v>29000</v>
      </c>
      <c r="Q474" s="27"/>
    </row>
    <row r="475" spans="12:17" hidden="1" x14ac:dyDescent="0.3">
      <c r="L475" s="20"/>
      <c r="N475" t="s">
        <v>113</v>
      </c>
      <c r="O475" s="23"/>
      <c r="P475" s="31"/>
      <c r="Q475" s="27">
        <v>29000</v>
      </c>
    </row>
    <row r="476" spans="12:17" x14ac:dyDescent="0.3">
      <c r="L476" s="21"/>
      <c r="M476" s="37" t="s">
        <v>118</v>
      </c>
      <c r="N476" s="38"/>
      <c r="O476" s="24"/>
      <c r="P476" s="32"/>
      <c r="Q476" s="18"/>
    </row>
    <row r="477" spans="12:17" hidden="1" x14ac:dyDescent="0.3">
      <c r="L477" s="60">
        <v>45410</v>
      </c>
      <c r="M477" t="s">
        <v>113</v>
      </c>
      <c r="O477" s="33"/>
      <c r="P477" s="30">
        <v>313000</v>
      </c>
      <c r="Q477" s="43"/>
    </row>
    <row r="478" spans="12:17" hidden="1" x14ac:dyDescent="0.3">
      <c r="L478" s="20"/>
      <c r="N478" t="s">
        <v>128</v>
      </c>
      <c r="O478" s="23"/>
      <c r="P478" s="31"/>
      <c r="Q478" s="27">
        <v>313000</v>
      </c>
    </row>
    <row r="479" spans="12:17" hidden="1" x14ac:dyDescent="0.3">
      <c r="L479" s="20"/>
      <c r="M479" s="25" t="s">
        <v>129</v>
      </c>
      <c r="N479" s="25"/>
      <c r="O479" s="24"/>
      <c r="P479" s="32"/>
      <c r="Q479" s="18"/>
    </row>
    <row r="480" spans="12:17" x14ac:dyDescent="0.3">
      <c r="L480" s="60">
        <v>45411</v>
      </c>
      <c r="M480" s="28" t="s">
        <v>115</v>
      </c>
      <c r="O480" s="23"/>
      <c r="P480" s="31">
        <v>132000</v>
      </c>
      <c r="Q480" s="27"/>
    </row>
    <row r="481" spans="12:17" hidden="1" x14ac:dyDescent="0.3">
      <c r="L481" s="20"/>
      <c r="M481" s="28"/>
      <c r="N481" t="s">
        <v>113</v>
      </c>
      <c r="O481" s="23"/>
      <c r="P481" s="31"/>
      <c r="Q481" s="27">
        <v>132000</v>
      </c>
    </row>
    <row r="482" spans="12:17" x14ac:dyDescent="0.3">
      <c r="L482" s="21"/>
      <c r="M482" s="25" t="s">
        <v>117</v>
      </c>
      <c r="N482" s="25"/>
      <c r="O482" s="24"/>
      <c r="P482" s="32"/>
      <c r="Q482" s="18"/>
    </row>
    <row r="483" spans="12:17" x14ac:dyDescent="0.3">
      <c r="L483" s="60">
        <v>45411</v>
      </c>
      <c r="M483" t="s">
        <v>115</v>
      </c>
      <c r="O483" s="23"/>
      <c r="P483" s="31">
        <v>59000</v>
      </c>
      <c r="Q483" s="27"/>
    </row>
    <row r="484" spans="12:17" hidden="1" x14ac:dyDescent="0.3">
      <c r="L484" s="20"/>
      <c r="N484" t="s">
        <v>113</v>
      </c>
      <c r="O484" s="23"/>
      <c r="P484" s="31"/>
      <c r="Q484" s="27">
        <v>59000</v>
      </c>
    </row>
    <row r="485" spans="12:17" x14ac:dyDescent="0.3">
      <c r="L485" s="21"/>
      <c r="M485" s="39" t="s">
        <v>119</v>
      </c>
      <c r="N485" s="40"/>
      <c r="O485" s="24"/>
      <c r="P485" s="32"/>
      <c r="Q485" s="18"/>
    </row>
    <row r="486" spans="12:17" x14ac:dyDescent="0.3">
      <c r="L486" s="60">
        <v>45411</v>
      </c>
      <c r="M486" t="s">
        <v>115</v>
      </c>
      <c r="O486" s="23"/>
      <c r="P486" s="31">
        <v>116500</v>
      </c>
      <c r="Q486" s="27"/>
    </row>
    <row r="487" spans="12:17" hidden="1" x14ac:dyDescent="0.3">
      <c r="L487" s="20"/>
      <c r="N487" t="s">
        <v>113</v>
      </c>
      <c r="O487" s="23"/>
      <c r="P487" s="31"/>
      <c r="Q487" s="27">
        <v>116500</v>
      </c>
    </row>
    <row r="488" spans="12:17" x14ac:dyDescent="0.3">
      <c r="L488" s="21"/>
      <c r="M488" s="41" t="s">
        <v>120</v>
      </c>
      <c r="N488" s="42"/>
      <c r="O488" s="24"/>
      <c r="P488" s="32"/>
      <c r="Q488" s="18"/>
    </row>
    <row r="489" spans="12:17" hidden="1" x14ac:dyDescent="0.3">
      <c r="L489" s="60">
        <v>45411</v>
      </c>
      <c r="M489" t="s">
        <v>113</v>
      </c>
      <c r="O489" s="33"/>
      <c r="P489" s="30">
        <v>313000</v>
      </c>
      <c r="Q489" s="43"/>
    </row>
    <row r="490" spans="12:17" hidden="1" x14ac:dyDescent="0.3">
      <c r="L490" s="20"/>
      <c r="N490" t="s">
        <v>128</v>
      </c>
      <c r="O490" s="23"/>
      <c r="P490" s="31"/>
      <c r="Q490" s="27">
        <v>313000</v>
      </c>
    </row>
    <row r="491" spans="12:17" hidden="1" x14ac:dyDescent="0.3">
      <c r="L491" s="21"/>
      <c r="M491" s="25" t="s">
        <v>129</v>
      </c>
      <c r="N491" s="25"/>
      <c r="O491" s="24"/>
      <c r="P491" s="32"/>
      <c r="Q491" s="18"/>
    </row>
    <row r="492" spans="12:17" hidden="1" x14ac:dyDescent="0.3">
      <c r="L492" s="60">
        <v>45411</v>
      </c>
      <c r="M492" t="s">
        <v>57</v>
      </c>
      <c r="O492" s="33"/>
      <c r="P492" s="43">
        <v>50000</v>
      </c>
      <c r="Q492" s="61"/>
    </row>
    <row r="493" spans="12:17" x14ac:dyDescent="0.3">
      <c r="L493" s="20"/>
      <c r="O493" s="23"/>
      <c r="P493" s="31"/>
      <c r="Q493" s="27"/>
    </row>
    <row r="494" spans="12:17" hidden="1" x14ac:dyDescent="0.3">
      <c r="L494" s="20"/>
      <c r="N494" t="s">
        <v>113</v>
      </c>
      <c r="O494" s="23"/>
      <c r="P494" s="31"/>
      <c r="Q494" s="27">
        <f>P492+P493</f>
        <v>50000</v>
      </c>
    </row>
    <row r="495" spans="12:17" hidden="1" x14ac:dyDescent="0.3">
      <c r="L495" s="20"/>
      <c r="M495" s="25" t="s">
        <v>127</v>
      </c>
      <c r="N495" s="25"/>
      <c r="O495" s="24"/>
      <c r="P495" s="32"/>
      <c r="Q495" s="18"/>
    </row>
    <row r="496" spans="12:17" x14ac:dyDescent="0.3">
      <c r="L496" s="60">
        <v>45412</v>
      </c>
      <c r="M496" s="28" t="s">
        <v>115</v>
      </c>
      <c r="O496" s="23"/>
      <c r="P496" s="31">
        <v>132000</v>
      </c>
      <c r="Q496" s="27"/>
    </row>
    <row r="497" spans="12:17" hidden="1" x14ac:dyDescent="0.3">
      <c r="L497" s="20"/>
      <c r="M497" s="28"/>
      <c r="N497" t="s">
        <v>113</v>
      </c>
      <c r="O497" s="23"/>
      <c r="P497" s="31"/>
      <c r="Q497" s="27">
        <v>132000</v>
      </c>
    </row>
    <row r="498" spans="12:17" x14ac:dyDescent="0.3">
      <c r="L498" s="21"/>
      <c r="M498" s="25" t="s">
        <v>117</v>
      </c>
      <c r="N498" s="25"/>
      <c r="O498" s="24"/>
      <c r="P498" s="32"/>
      <c r="Q498" s="18"/>
    </row>
    <row r="499" spans="12:17" x14ac:dyDescent="0.3">
      <c r="L499" s="19">
        <v>45412</v>
      </c>
      <c r="M499" t="s">
        <v>115</v>
      </c>
      <c r="O499" s="23"/>
      <c r="P499" s="31">
        <v>116500</v>
      </c>
      <c r="Q499" s="27"/>
    </row>
    <row r="500" spans="12:17" hidden="1" x14ac:dyDescent="0.3">
      <c r="L500" s="20"/>
      <c r="N500" t="s">
        <v>113</v>
      </c>
      <c r="O500" s="23"/>
      <c r="P500" s="31"/>
      <c r="Q500" s="27">
        <v>116500</v>
      </c>
    </row>
    <row r="501" spans="12:17" x14ac:dyDescent="0.3">
      <c r="L501" s="21"/>
      <c r="M501" s="35" t="s">
        <v>116</v>
      </c>
      <c r="N501" s="36"/>
      <c r="O501" s="24"/>
      <c r="P501" s="32"/>
      <c r="Q501" s="18"/>
    </row>
    <row r="502" spans="12:17" hidden="1" x14ac:dyDescent="0.3">
      <c r="L502" s="60">
        <v>45412</v>
      </c>
      <c r="M502" t="s">
        <v>113</v>
      </c>
      <c r="O502" s="33"/>
      <c r="P502" s="30">
        <v>313000</v>
      </c>
      <c r="Q502" s="43"/>
    </row>
    <row r="503" spans="12:17" hidden="1" x14ac:dyDescent="0.3">
      <c r="L503" s="20"/>
      <c r="N503" t="s">
        <v>128</v>
      </c>
      <c r="O503" s="23"/>
      <c r="P503" s="31"/>
      <c r="Q503" s="27">
        <v>313000</v>
      </c>
    </row>
    <row r="504" spans="12:17" hidden="1" x14ac:dyDescent="0.3">
      <c r="L504" s="21"/>
      <c r="M504" s="25" t="s">
        <v>129</v>
      </c>
      <c r="N504" s="25"/>
      <c r="O504" s="24"/>
      <c r="P504" s="32"/>
      <c r="Q504" s="18"/>
    </row>
    <row r="505" spans="12:17" hidden="1" x14ac:dyDescent="0.3">
      <c r="L505" s="19">
        <v>45412</v>
      </c>
      <c r="M505" t="s">
        <v>124</v>
      </c>
      <c r="O505" s="23"/>
      <c r="P505" s="31">
        <v>36000000</v>
      </c>
      <c r="Q505" s="27"/>
    </row>
    <row r="506" spans="12:17" hidden="1" x14ac:dyDescent="0.3">
      <c r="L506" s="20"/>
      <c r="N506" t="s">
        <v>113</v>
      </c>
      <c r="O506" s="23"/>
      <c r="P506" s="31"/>
      <c r="Q506" s="27">
        <v>1500000</v>
      </c>
    </row>
    <row r="507" spans="12:17" hidden="1" x14ac:dyDescent="0.3">
      <c r="L507" s="21"/>
      <c r="M507" s="45" t="s">
        <v>125</v>
      </c>
      <c r="N507" s="46"/>
      <c r="O507" s="24"/>
      <c r="P507" s="32"/>
      <c r="Q507" s="18"/>
    </row>
    <row r="508" spans="12:17" hidden="1" x14ac:dyDescent="0.3">
      <c r="L508" s="19">
        <v>45412</v>
      </c>
      <c r="M508" t="s">
        <v>61</v>
      </c>
      <c r="O508" s="23"/>
      <c r="P508" s="31">
        <v>1000000</v>
      </c>
      <c r="Q508" s="27"/>
    </row>
    <row r="509" spans="12:17" hidden="1" x14ac:dyDescent="0.3">
      <c r="L509" s="20"/>
      <c r="N509" t="s">
        <v>113</v>
      </c>
      <c r="O509" s="23"/>
      <c r="P509" s="31"/>
      <c r="Q509" s="27">
        <v>1000000</v>
      </c>
    </row>
    <row r="510" spans="12:17" hidden="1" x14ac:dyDescent="0.3">
      <c r="L510" s="20"/>
      <c r="M510" s="63" t="s">
        <v>126</v>
      </c>
      <c r="N510" s="64"/>
      <c r="O510" s="23"/>
      <c r="P510" s="31"/>
      <c r="Q510" s="27"/>
    </row>
    <row r="511" spans="12:17" x14ac:dyDescent="0.3">
      <c r="L511" s="20"/>
      <c r="M511" t="s">
        <v>115</v>
      </c>
      <c r="O511" s="23"/>
      <c r="P511" s="31">
        <f>SUBTOTAL(109,P405:P509)</f>
        <v>2135500</v>
      </c>
      <c r="Q511" s="15">
        <f>SUBTOTAL(109,Q405:Q509)</f>
        <v>0</v>
      </c>
    </row>
    <row r="517" spans="12:17" x14ac:dyDescent="0.3">
      <c r="L517" s="57" t="s">
        <v>109</v>
      </c>
      <c r="M517" s="133" t="s">
        <v>108</v>
      </c>
      <c r="N517" s="134"/>
      <c r="O517" s="57" t="s">
        <v>112</v>
      </c>
      <c r="P517" s="58" t="s">
        <v>111</v>
      </c>
      <c r="Q517" s="58" t="s">
        <v>110</v>
      </c>
    </row>
    <row r="518" spans="12:17" x14ac:dyDescent="0.3">
      <c r="L518" s="19" t="s">
        <v>130</v>
      </c>
      <c r="M518" t="s">
        <v>131</v>
      </c>
      <c r="N518" t="s">
        <v>132</v>
      </c>
      <c r="O518" s="33" t="s">
        <v>133</v>
      </c>
      <c r="P518" s="30" t="s">
        <v>134</v>
      </c>
      <c r="Q518" s="43" t="s">
        <v>135</v>
      </c>
    </row>
    <row r="519" spans="12:17" hidden="1" x14ac:dyDescent="0.3">
      <c r="L519" s="19">
        <v>45404</v>
      </c>
      <c r="M519" t="s">
        <v>114</v>
      </c>
      <c r="O519" s="33"/>
      <c r="P519" s="30">
        <v>132000</v>
      </c>
      <c r="Q519" s="43"/>
    </row>
    <row r="520" spans="12:17" hidden="1" x14ac:dyDescent="0.3">
      <c r="L520" s="20"/>
      <c r="N520" t="s">
        <v>113</v>
      </c>
      <c r="O520" s="23"/>
      <c r="P520" s="31"/>
      <c r="Q520" s="27">
        <v>132000</v>
      </c>
    </row>
    <row r="521" spans="12:17" hidden="1" x14ac:dyDescent="0.3">
      <c r="L521" s="20"/>
      <c r="M521" s="25" t="s">
        <v>117</v>
      </c>
      <c r="N521" s="25"/>
      <c r="O521" s="24"/>
      <c r="P521" s="32"/>
      <c r="Q521" s="18"/>
    </row>
    <row r="522" spans="12:17" hidden="1" x14ac:dyDescent="0.3">
      <c r="L522" s="19"/>
      <c r="M522" t="s">
        <v>115</v>
      </c>
      <c r="O522" s="23"/>
      <c r="P522" s="31">
        <v>116500</v>
      </c>
      <c r="Q522" s="27"/>
    </row>
    <row r="523" spans="12:17" hidden="1" x14ac:dyDescent="0.3">
      <c r="L523" s="20"/>
      <c r="N523" t="s">
        <v>113</v>
      </c>
      <c r="O523" s="23"/>
      <c r="P523" s="31"/>
      <c r="Q523" s="27">
        <v>116500</v>
      </c>
    </row>
    <row r="524" spans="12:17" hidden="1" x14ac:dyDescent="0.3">
      <c r="L524" s="20"/>
      <c r="M524" s="36" t="s">
        <v>116</v>
      </c>
      <c r="N524" s="36"/>
      <c r="O524" s="24"/>
      <c r="P524" s="32"/>
      <c r="Q524" s="18"/>
    </row>
    <row r="525" spans="12:17" hidden="1" x14ac:dyDescent="0.3">
      <c r="L525" s="19"/>
      <c r="M525" t="s">
        <v>115</v>
      </c>
      <c r="O525" s="23"/>
      <c r="P525" s="31">
        <v>29000</v>
      </c>
      <c r="Q525" s="27"/>
    </row>
    <row r="526" spans="12:17" hidden="1" x14ac:dyDescent="0.3">
      <c r="L526" s="20"/>
      <c r="N526" t="s">
        <v>113</v>
      </c>
      <c r="O526" s="23"/>
      <c r="P526" s="31"/>
      <c r="Q526" s="27">
        <v>29000</v>
      </c>
    </row>
    <row r="527" spans="12:17" hidden="1" x14ac:dyDescent="0.3">
      <c r="L527" s="20"/>
      <c r="M527" s="38" t="s">
        <v>118</v>
      </c>
      <c r="N527" s="38"/>
      <c r="O527" s="24"/>
      <c r="P527" s="32"/>
      <c r="Q527" s="18"/>
    </row>
    <row r="528" spans="12:17" hidden="1" x14ac:dyDescent="0.3">
      <c r="L528" s="19"/>
      <c r="M528" t="s">
        <v>115</v>
      </c>
      <c r="O528" s="23"/>
      <c r="P528" s="31">
        <v>59000</v>
      </c>
      <c r="Q528" s="27"/>
    </row>
    <row r="529" spans="12:17" hidden="1" x14ac:dyDescent="0.3">
      <c r="L529" s="20"/>
      <c r="N529" t="s">
        <v>113</v>
      </c>
      <c r="O529" s="23"/>
      <c r="P529" s="31"/>
      <c r="Q529" s="27">
        <v>59000</v>
      </c>
    </row>
    <row r="530" spans="12:17" hidden="1" x14ac:dyDescent="0.3">
      <c r="L530" s="20"/>
      <c r="M530" s="40" t="s">
        <v>119</v>
      </c>
      <c r="N530" s="40"/>
      <c r="O530" s="24"/>
      <c r="P530" s="32"/>
      <c r="Q530" s="18"/>
    </row>
    <row r="531" spans="12:17" hidden="1" x14ac:dyDescent="0.3">
      <c r="L531" s="19"/>
      <c r="M531" t="s">
        <v>115</v>
      </c>
      <c r="O531" s="23"/>
      <c r="P531" s="31">
        <v>116500</v>
      </c>
      <c r="Q531" s="27"/>
    </row>
    <row r="532" spans="12:17" hidden="1" x14ac:dyDescent="0.3">
      <c r="L532" s="20"/>
      <c r="N532" t="s">
        <v>113</v>
      </c>
      <c r="O532" s="23"/>
      <c r="P532" s="31"/>
      <c r="Q532" s="27">
        <v>116500</v>
      </c>
    </row>
    <row r="533" spans="12:17" hidden="1" x14ac:dyDescent="0.3">
      <c r="L533" s="20"/>
      <c r="M533" s="42" t="s">
        <v>120</v>
      </c>
      <c r="N533" s="42"/>
      <c r="O533" s="24"/>
      <c r="P533" s="32"/>
      <c r="Q533" s="27"/>
    </row>
    <row r="534" spans="12:17" hidden="1" x14ac:dyDescent="0.3">
      <c r="L534" s="19"/>
      <c r="M534" t="s">
        <v>57</v>
      </c>
      <c r="O534" s="33"/>
      <c r="P534" s="43">
        <v>50000</v>
      </c>
      <c r="Q534" s="61"/>
    </row>
    <row r="535" spans="12:17" hidden="1" x14ac:dyDescent="0.3">
      <c r="L535" s="20"/>
      <c r="M535" t="s">
        <v>122</v>
      </c>
      <c r="O535" s="23"/>
      <c r="P535" s="31">
        <v>60000</v>
      </c>
      <c r="Q535" s="27"/>
    </row>
    <row r="536" spans="12:17" hidden="1" x14ac:dyDescent="0.3">
      <c r="L536" s="20"/>
      <c r="N536" t="s">
        <v>113</v>
      </c>
      <c r="O536" s="23"/>
      <c r="P536" s="31"/>
      <c r="Q536" s="27">
        <f>P534+P535</f>
        <v>110000</v>
      </c>
    </row>
    <row r="537" spans="12:17" hidden="1" x14ac:dyDescent="0.3">
      <c r="L537" s="20"/>
      <c r="M537" s="25" t="s">
        <v>123</v>
      </c>
      <c r="N537" s="25"/>
      <c r="O537" s="24"/>
      <c r="P537" s="32"/>
      <c r="Q537" s="18"/>
    </row>
    <row r="538" spans="12:17" hidden="1" x14ac:dyDescent="0.3">
      <c r="L538" s="19">
        <v>45404</v>
      </c>
      <c r="M538" t="s">
        <v>113</v>
      </c>
      <c r="O538" s="33"/>
      <c r="P538" s="30">
        <v>313000</v>
      </c>
      <c r="Q538" s="43"/>
    </row>
    <row r="539" spans="12:17" x14ac:dyDescent="0.3">
      <c r="L539" s="20"/>
      <c r="N539" t="s">
        <v>128</v>
      </c>
      <c r="O539" s="23"/>
      <c r="P539" s="31"/>
      <c r="Q539" s="27">
        <v>313000</v>
      </c>
    </row>
    <row r="540" spans="12:17" x14ac:dyDescent="0.3">
      <c r="L540" s="20"/>
      <c r="M540" s="25" t="s">
        <v>129</v>
      </c>
      <c r="N540" s="25"/>
      <c r="O540" s="24"/>
      <c r="P540" s="32"/>
      <c r="Q540" s="18"/>
    </row>
    <row r="541" spans="12:17" hidden="1" x14ac:dyDescent="0.3">
      <c r="L541" s="59">
        <v>45405</v>
      </c>
      <c r="M541" t="s">
        <v>115</v>
      </c>
      <c r="O541" s="23"/>
      <c r="P541" s="31">
        <v>132000</v>
      </c>
      <c r="Q541" s="27"/>
    </row>
    <row r="542" spans="12:17" hidden="1" x14ac:dyDescent="0.3">
      <c r="L542" s="20"/>
      <c r="M542" s="28"/>
      <c r="N542" t="s">
        <v>113</v>
      </c>
      <c r="O542" s="23"/>
      <c r="P542" s="31"/>
      <c r="Q542" s="27">
        <v>132000</v>
      </c>
    </row>
    <row r="543" spans="12:17" hidden="1" x14ac:dyDescent="0.3">
      <c r="L543" s="20"/>
      <c r="M543" s="25" t="s">
        <v>117</v>
      </c>
      <c r="N543" s="25"/>
      <c r="O543" s="24"/>
      <c r="P543" s="32"/>
      <c r="Q543" s="18"/>
    </row>
    <row r="544" spans="12:17" hidden="1" x14ac:dyDescent="0.3">
      <c r="L544" s="59">
        <v>45405</v>
      </c>
      <c r="M544" t="s">
        <v>113</v>
      </c>
      <c r="O544" s="33"/>
      <c r="P544" s="30">
        <v>313000</v>
      </c>
      <c r="Q544" s="43"/>
    </row>
    <row r="545" spans="12:17" x14ac:dyDescent="0.3">
      <c r="L545" s="20"/>
      <c r="N545" t="s">
        <v>128</v>
      </c>
      <c r="O545" s="23"/>
      <c r="P545" s="31"/>
      <c r="Q545" s="27">
        <v>313000</v>
      </c>
    </row>
    <row r="546" spans="12:17" x14ac:dyDescent="0.3">
      <c r="L546" s="20"/>
      <c r="M546" s="25" t="s">
        <v>129</v>
      </c>
      <c r="N546" s="25"/>
      <c r="O546" s="24"/>
      <c r="P546" s="32"/>
      <c r="Q546" s="18"/>
    </row>
    <row r="547" spans="12:17" hidden="1" x14ac:dyDescent="0.3">
      <c r="L547" s="59">
        <v>45406</v>
      </c>
      <c r="M547" s="28" t="s">
        <v>115</v>
      </c>
      <c r="O547" s="23"/>
      <c r="P547" s="31">
        <v>132000</v>
      </c>
      <c r="Q547" s="27"/>
    </row>
    <row r="548" spans="12:17" hidden="1" x14ac:dyDescent="0.3">
      <c r="L548" s="20"/>
      <c r="M548" s="28"/>
      <c r="N548" t="s">
        <v>113</v>
      </c>
      <c r="O548" s="23"/>
      <c r="P548" s="31"/>
      <c r="Q548" s="27">
        <v>132000</v>
      </c>
    </row>
    <row r="549" spans="12:17" hidden="1" x14ac:dyDescent="0.3">
      <c r="L549" s="20"/>
      <c r="M549" s="25" t="s">
        <v>117</v>
      </c>
      <c r="N549" s="25"/>
      <c r="O549" s="24"/>
      <c r="P549" s="32"/>
      <c r="Q549" s="18"/>
    </row>
    <row r="550" spans="12:17" hidden="1" x14ac:dyDescent="0.3">
      <c r="L550" s="19"/>
      <c r="M550" t="s">
        <v>115</v>
      </c>
      <c r="O550" s="23"/>
      <c r="P550" s="31">
        <v>116500</v>
      </c>
      <c r="Q550" s="27"/>
    </row>
    <row r="551" spans="12:17" hidden="1" x14ac:dyDescent="0.3">
      <c r="L551" s="20"/>
      <c r="N551" t="s">
        <v>113</v>
      </c>
      <c r="O551" s="23"/>
      <c r="P551" s="31"/>
      <c r="Q551" s="27">
        <v>116500</v>
      </c>
    </row>
    <row r="552" spans="12:17" hidden="1" x14ac:dyDescent="0.3">
      <c r="L552" s="20"/>
      <c r="M552" s="35" t="s">
        <v>116</v>
      </c>
      <c r="N552" s="36"/>
      <c r="O552" s="24"/>
      <c r="P552" s="32"/>
      <c r="Q552" s="18"/>
    </row>
    <row r="553" spans="12:17" hidden="1" x14ac:dyDescent="0.3">
      <c r="L553" s="59">
        <v>45406</v>
      </c>
      <c r="M553" t="s">
        <v>113</v>
      </c>
      <c r="O553" s="33"/>
      <c r="P553" s="30">
        <v>313000</v>
      </c>
      <c r="Q553" s="43"/>
    </row>
    <row r="554" spans="12:17" x14ac:dyDescent="0.3">
      <c r="L554" s="20"/>
      <c r="N554" t="s">
        <v>128</v>
      </c>
      <c r="O554" s="23"/>
      <c r="P554" s="31"/>
      <c r="Q554" s="27">
        <v>313000</v>
      </c>
    </row>
    <row r="555" spans="12:17" x14ac:dyDescent="0.3">
      <c r="L555" s="20"/>
      <c r="M555" s="25" t="s">
        <v>129</v>
      </c>
      <c r="N555" s="25"/>
      <c r="O555" s="24"/>
      <c r="P555" s="32"/>
      <c r="Q555" s="18"/>
    </row>
    <row r="556" spans="12:17" hidden="1" x14ac:dyDescent="0.3">
      <c r="L556" s="60">
        <v>45407</v>
      </c>
      <c r="M556" s="28" t="s">
        <v>115</v>
      </c>
      <c r="O556" s="23"/>
      <c r="P556" s="31">
        <v>132000</v>
      </c>
      <c r="Q556" s="27"/>
    </row>
    <row r="557" spans="12:17" hidden="1" x14ac:dyDescent="0.3">
      <c r="L557" s="20"/>
      <c r="M557" s="28"/>
      <c r="N557" t="s">
        <v>113</v>
      </c>
      <c r="O557" s="23"/>
      <c r="P557" s="31"/>
      <c r="Q557" s="27">
        <v>132000</v>
      </c>
    </row>
    <row r="558" spans="12:17" hidden="1" x14ac:dyDescent="0.3">
      <c r="L558" s="20"/>
      <c r="M558" s="25" t="s">
        <v>117</v>
      </c>
      <c r="N558" s="25"/>
      <c r="O558" s="24"/>
      <c r="P558" s="32"/>
      <c r="Q558" s="18"/>
    </row>
    <row r="559" spans="12:17" hidden="1" x14ac:dyDescent="0.3">
      <c r="L559" s="60">
        <v>45407</v>
      </c>
      <c r="M559" t="s">
        <v>115</v>
      </c>
      <c r="O559" s="23"/>
      <c r="P559" s="31">
        <v>29000</v>
      </c>
      <c r="Q559" s="27"/>
    </row>
    <row r="560" spans="12:17" hidden="1" x14ac:dyDescent="0.3">
      <c r="L560" s="20"/>
      <c r="N560" t="s">
        <v>113</v>
      </c>
      <c r="O560" s="23"/>
      <c r="P560" s="31"/>
      <c r="Q560" s="27">
        <v>29000</v>
      </c>
    </row>
    <row r="561" spans="12:17" hidden="1" x14ac:dyDescent="0.3">
      <c r="L561" s="21"/>
      <c r="M561" s="37" t="s">
        <v>118</v>
      </c>
      <c r="N561" s="38"/>
      <c r="O561" s="24"/>
      <c r="P561" s="32"/>
      <c r="Q561" s="18"/>
    </row>
    <row r="562" spans="12:17" hidden="1" x14ac:dyDescent="0.3">
      <c r="L562" s="60">
        <v>45407</v>
      </c>
      <c r="M562" t="s">
        <v>113</v>
      </c>
      <c r="O562" s="33"/>
      <c r="P562" s="30">
        <v>313000</v>
      </c>
      <c r="Q562" s="43"/>
    </row>
    <row r="563" spans="12:17" x14ac:dyDescent="0.3">
      <c r="L563" s="20"/>
      <c r="N563" t="s">
        <v>128</v>
      </c>
      <c r="O563" s="23"/>
      <c r="P563" s="31"/>
      <c r="Q563" s="27">
        <v>313000</v>
      </c>
    </row>
    <row r="564" spans="12:17" x14ac:dyDescent="0.3">
      <c r="L564" s="20"/>
      <c r="M564" s="25" t="s">
        <v>129</v>
      </c>
      <c r="N564" s="25"/>
      <c r="O564" s="24"/>
      <c r="P564" s="32"/>
      <c r="Q564" s="18"/>
    </row>
    <row r="565" spans="12:17" hidden="1" x14ac:dyDescent="0.3">
      <c r="L565" s="60">
        <v>45408</v>
      </c>
      <c r="M565" s="28" t="s">
        <v>115</v>
      </c>
      <c r="O565" s="23"/>
      <c r="P565" s="31">
        <v>132000</v>
      </c>
      <c r="Q565" s="27"/>
    </row>
    <row r="566" spans="12:17" hidden="1" x14ac:dyDescent="0.3">
      <c r="L566" s="20"/>
      <c r="M566" s="28"/>
      <c r="N566" t="s">
        <v>113</v>
      </c>
      <c r="O566" s="23"/>
      <c r="P566" s="31"/>
      <c r="Q566" s="27">
        <v>132000</v>
      </c>
    </row>
    <row r="567" spans="12:17" hidden="1" x14ac:dyDescent="0.3">
      <c r="L567" s="21"/>
      <c r="M567" s="25" t="s">
        <v>117</v>
      </c>
      <c r="N567" s="25"/>
      <c r="O567" s="24"/>
      <c r="P567" s="32"/>
      <c r="Q567" s="18"/>
    </row>
    <row r="568" spans="12:17" hidden="1" x14ac:dyDescent="0.3">
      <c r="L568" s="19">
        <v>45408</v>
      </c>
      <c r="M568" t="s">
        <v>115</v>
      </c>
      <c r="O568" s="23"/>
      <c r="P568" s="31">
        <v>116500</v>
      </c>
      <c r="Q568" s="27"/>
    </row>
    <row r="569" spans="12:17" hidden="1" x14ac:dyDescent="0.3">
      <c r="L569" s="20"/>
      <c r="N569" t="s">
        <v>113</v>
      </c>
      <c r="O569" s="23"/>
      <c r="P569" s="31"/>
      <c r="Q569" s="27">
        <v>116500</v>
      </c>
    </row>
    <row r="570" spans="12:17" hidden="1" x14ac:dyDescent="0.3">
      <c r="L570" s="21"/>
      <c r="M570" s="35" t="s">
        <v>116</v>
      </c>
      <c r="N570" s="36"/>
      <c r="O570" s="24"/>
      <c r="P570" s="32"/>
      <c r="Q570" s="18"/>
    </row>
    <row r="571" spans="12:17" hidden="1" x14ac:dyDescent="0.3">
      <c r="L571" s="60">
        <v>45408</v>
      </c>
      <c r="M571" t="s">
        <v>115</v>
      </c>
      <c r="O571" s="23"/>
      <c r="P571" s="31">
        <v>59000</v>
      </c>
      <c r="Q571" s="27"/>
    </row>
    <row r="572" spans="12:17" hidden="1" x14ac:dyDescent="0.3">
      <c r="L572" s="20"/>
      <c r="N572" t="s">
        <v>113</v>
      </c>
      <c r="O572" s="23"/>
      <c r="P572" s="31"/>
      <c r="Q572" s="27">
        <v>59000</v>
      </c>
    </row>
    <row r="573" spans="12:17" hidden="1" x14ac:dyDescent="0.3">
      <c r="L573" s="21"/>
      <c r="M573" s="39" t="s">
        <v>119</v>
      </c>
      <c r="N573" s="40"/>
      <c r="O573" s="24"/>
      <c r="P573" s="32"/>
      <c r="Q573" s="18"/>
    </row>
    <row r="574" spans="12:17" hidden="1" x14ac:dyDescent="0.3">
      <c r="L574" s="60">
        <v>45408</v>
      </c>
      <c r="M574" t="s">
        <v>113</v>
      </c>
      <c r="O574" s="33"/>
      <c r="P574" s="30">
        <v>313000</v>
      </c>
      <c r="Q574" s="43"/>
    </row>
    <row r="575" spans="12:17" x14ac:dyDescent="0.3">
      <c r="L575" s="20"/>
      <c r="N575" t="s">
        <v>128</v>
      </c>
      <c r="O575" s="23"/>
      <c r="P575" s="31"/>
      <c r="Q575" s="27">
        <v>313000</v>
      </c>
    </row>
    <row r="576" spans="12:17" x14ac:dyDescent="0.3">
      <c r="L576" s="20"/>
      <c r="M576" s="25" t="s">
        <v>129</v>
      </c>
      <c r="N576" s="25"/>
      <c r="O576" s="24"/>
      <c r="P576" s="32"/>
      <c r="Q576" s="18"/>
    </row>
    <row r="577" spans="12:17" hidden="1" x14ac:dyDescent="0.3">
      <c r="L577" s="60">
        <v>45409</v>
      </c>
      <c r="M577" s="28" t="s">
        <v>115</v>
      </c>
      <c r="O577" s="23"/>
      <c r="P577" s="31">
        <v>132000</v>
      </c>
      <c r="Q577" s="27"/>
    </row>
    <row r="578" spans="12:17" hidden="1" x14ac:dyDescent="0.3">
      <c r="L578" s="20"/>
      <c r="M578" s="28"/>
      <c r="N578" t="s">
        <v>113</v>
      </c>
      <c r="O578" s="23"/>
      <c r="P578" s="31"/>
      <c r="Q578" s="27">
        <v>132000</v>
      </c>
    </row>
    <row r="579" spans="12:17" hidden="1" x14ac:dyDescent="0.3">
      <c r="L579" s="21"/>
      <c r="M579" s="25" t="s">
        <v>117</v>
      </c>
      <c r="N579" s="25"/>
      <c r="O579" s="24"/>
      <c r="P579" s="32"/>
      <c r="Q579" s="18"/>
    </row>
    <row r="580" spans="12:17" hidden="1" x14ac:dyDescent="0.3">
      <c r="L580" s="60">
        <v>45409</v>
      </c>
      <c r="M580" t="s">
        <v>113</v>
      </c>
      <c r="O580" s="33"/>
      <c r="P580" s="30">
        <v>313000</v>
      </c>
      <c r="Q580" s="43"/>
    </row>
    <row r="581" spans="12:17" x14ac:dyDescent="0.3">
      <c r="L581" s="20"/>
      <c r="N581" t="s">
        <v>128</v>
      </c>
      <c r="O581" s="23"/>
      <c r="P581" s="31"/>
      <c r="Q581" s="27">
        <v>313000</v>
      </c>
    </row>
    <row r="582" spans="12:17" x14ac:dyDescent="0.3">
      <c r="L582" s="20"/>
      <c r="M582" s="25" t="s">
        <v>129</v>
      </c>
      <c r="N582" s="25"/>
      <c r="O582" s="24"/>
      <c r="P582" s="32"/>
      <c r="Q582" s="18"/>
    </row>
    <row r="583" spans="12:17" hidden="1" x14ac:dyDescent="0.3">
      <c r="L583" s="60">
        <v>45410</v>
      </c>
      <c r="M583" s="28" t="s">
        <v>115</v>
      </c>
      <c r="O583" s="23"/>
      <c r="P583" s="31">
        <v>132000</v>
      </c>
      <c r="Q583" s="27"/>
    </row>
    <row r="584" spans="12:17" hidden="1" x14ac:dyDescent="0.3">
      <c r="L584" s="20"/>
      <c r="M584" s="28"/>
      <c r="N584" t="s">
        <v>113</v>
      </c>
      <c r="O584" s="23"/>
      <c r="P584" s="31"/>
      <c r="Q584" s="27">
        <v>132000</v>
      </c>
    </row>
    <row r="585" spans="12:17" hidden="1" x14ac:dyDescent="0.3">
      <c r="L585" s="20"/>
      <c r="M585" s="25" t="s">
        <v>117</v>
      </c>
      <c r="N585" s="25"/>
      <c r="O585" s="24"/>
      <c r="P585" s="32"/>
      <c r="Q585" s="18"/>
    </row>
    <row r="586" spans="12:17" hidden="1" x14ac:dyDescent="0.3">
      <c r="L586" s="19"/>
      <c r="M586" t="s">
        <v>115</v>
      </c>
      <c r="O586" s="23"/>
      <c r="P586" s="31">
        <v>116500</v>
      </c>
      <c r="Q586" s="27"/>
    </row>
    <row r="587" spans="12:17" hidden="1" x14ac:dyDescent="0.3">
      <c r="L587" s="20"/>
      <c r="N587" t="s">
        <v>113</v>
      </c>
      <c r="O587" s="23"/>
      <c r="P587" s="31"/>
      <c r="Q587" s="27">
        <v>116500</v>
      </c>
    </row>
    <row r="588" spans="12:17" hidden="1" x14ac:dyDescent="0.3">
      <c r="L588" s="20"/>
      <c r="M588" s="35" t="s">
        <v>116</v>
      </c>
      <c r="N588" s="36"/>
      <c r="O588" s="24"/>
      <c r="P588" s="32"/>
      <c r="Q588" s="18"/>
    </row>
    <row r="589" spans="12:17" hidden="1" x14ac:dyDescent="0.3">
      <c r="L589" s="19"/>
      <c r="M589" t="s">
        <v>115</v>
      </c>
      <c r="O589" s="23"/>
      <c r="P589" s="31">
        <v>29000</v>
      </c>
      <c r="Q589" s="27"/>
    </row>
    <row r="590" spans="12:17" hidden="1" x14ac:dyDescent="0.3">
      <c r="L590" s="20"/>
      <c r="N590" t="s">
        <v>113</v>
      </c>
      <c r="O590" s="23"/>
      <c r="P590" s="31"/>
      <c r="Q590" s="27">
        <v>29000</v>
      </c>
    </row>
    <row r="591" spans="12:17" hidden="1" x14ac:dyDescent="0.3">
      <c r="L591" s="21"/>
      <c r="M591" s="37" t="s">
        <v>118</v>
      </c>
      <c r="N591" s="38"/>
      <c r="O591" s="24"/>
      <c r="P591" s="32"/>
      <c r="Q591" s="18"/>
    </row>
    <row r="592" spans="12:17" hidden="1" x14ac:dyDescent="0.3">
      <c r="L592" s="60">
        <v>45410</v>
      </c>
      <c r="M592" t="s">
        <v>113</v>
      </c>
      <c r="O592" s="33"/>
      <c r="P592" s="30">
        <v>313000</v>
      </c>
      <c r="Q592" s="43"/>
    </row>
    <row r="593" spans="12:17" x14ac:dyDescent="0.3">
      <c r="L593" s="20"/>
      <c r="N593" t="s">
        <v>128</v>
      </c>
      <c r="O593" s="23"/>
      <c r="P593" s="31"/>
      <c r="Q593" s="27">
        <v>313000</v>
      </c>
    </row>
    <row r="594" spans="12:17" x14ac:dyDescent="0.3">
      <c r="L594" s="20"/>
      <c r="M594" s="25" t="s">
        <v>129</v>
      </c>
      <c r="N594" s="25"/>
      <c r="O594" s="24"/>
      <c r="P594" s="32"/>
      <c r="Q594" s="18"/>
    </row>
    <row r="595" spans="12:17" hidden="1" x14ac:dyDescent="0.3">
      <c r="L595" s="60">
        <v>45411</v>
      </c>
      <c r="M595" s="28" t="s">
        <v>115</v>
      </c>
      <c r="O595" s="23"/>
      <c r="P595" s="31">
        <v>132000</v>
      </c>
      <c r="Q595" s="27"/>
    </row>
    <row r="596" spans="12:17" hidden="1" x14ac:dyDescent="0.3">
      <c r="L596" s="20"/>
      <c r="M596" s="28"/>
      <c r="N596" t="s">
        <v>113</v>
      </c>
      <c r="O596" s="23"/>
      <c r="P596" s="31"/>
      <c r="Q596" s="27">
        <v>132000</v>
      </c>
    </row>
    <row r="597" spans="12:17" hidden="1" x14ac:dyDescent="0.3">
      <c r="L597" s="21"/>
      <c r="M597" s="25" t="s">
        <v>117</v>
      </c>
      <c r="N597" s="25"/>
      <c r="O597" s="24"/>
      <c r="P597" s="32"/>
      <c r="Q597" s="18"/>
    </row>
    <row r="598" spans="12:17" hidden="1" x14ac:dyDescent="0.3">
      <c r="L598" s="60">
        <v>45411</v>
      </c>
      <c r="M598" t="s">
        <v>115</v>
      </c>
      <c r="O598" s="23"/>
      <c r="P598" s="31">
        <v>59000</v>
      </c>
      <c r="Q598" s="27"/>
    </row>
    <row r="599" spans="12:17" hidden="1" x14ac:dyDescent="0.3">
      <c r="L599" s="20"/>
      <c r="N599" t="s">
        <v>113</v>
      </c>
      <c r="O599" s="23"/>
      <c r="P599" s="31"/>
      <c r="Q599" s="27">
        <v>59000</v>
      </c>
    </row>
    <row r="600" spans="12:17" hidden="1" x14ac:dyDescent="0.3">
      <c r="L600" s="21"/>
      <c r="M600" s="39" t="s">
        <v>119</v>
      </c>
      <c r="N600" s="40"/>
      <c r="O600" s="24"/>
      <c r="P600" s="32"/>
      <c r="Q600" s="18"/>
    </row>
    <row r="601" spans="12:17" hidden="1" x14ac:dyDescent="0.3">
      <c r="L601" s="60">
        <v>45411</v>
      </c>
      <c r="M601" t="s">
        <v>115</v>
      </c>
      <c r="O601" s="23"/>
      <c r="P601" s="31">
        <v>116500</v>
      </c>
      <c r="Q601" s="27"/>
    </row>
    <row r="602" spans="12:17" hidden="1" x14ac:dyDescent="0.3">
      <c r="L602" s="20"/>
      <c r="N602" t="s">
        <v>113</v>
      </c>
      <c r="O602" s="23"/>
      <c r="P602" s="31"/>
      <c r="Q602" s="27">
        <v>116500</v>
      </c>
    </row>
    <row r="603" spans="12:17" hidden="1" x14ac:dyDescent="0.3">
      <c r="L603" s="21"/>
      <c r="M603" s="41" t="s">
        <v>120</v>
      </c>
      <c r="N603" s="42"/>
      <c r="O603" s="24"/>
      <c r="P603" s="32"/>
      <c r="Q603" s="18"/>
    </row>
    <row r="604" spans="12:17" hidden="1" x14ac:dyDescent="0.3">
      <c r="L604" s="60">
        <v>45411</v>
      </c>
      <c r="M604" t="s">
        <v>113</v>
      </c>
      <c r="O604" s="33"/>
      <c r="P604" s="30">
        <v>313000</v>
      </c>
      <c r="Q604" s="43"/>
    </row>
    <row r="605" spans="12:17" x14ac:dyDescent="0.3">
      <c r="L605" s="20"/>
      <c r="N605" t="s">
        <v>128</v>
      </c>
      <c r="O605" s="23"/>
      <c r="P605" s="31"/>
      <c r="Q605" s="27">
        <v>313000</v>
      </c>
    </row>
    <row r="606" spans="12:17" x14ac:dyDescent="0.3">
      <c r="L606" s="21"/>
      <c r="M606" s="25" t="s">
        <v>129</v>
      </c>
      <c r="N606" s="25"/>
      <c r="O606" s="24"/>
      <c r="P606" s="32"/>
      <c r="Q606" s="18"/>
    </row>
    <row r="607" spans="12:17" hidden="1" x14ac:dyDescent="0.3">
      <c r="L607" s="60">
        <v>45411</v>
      </c>
      <c r="M607" t="s">
        <v>57</v>
      </c>
      <c r="O607" s="33"/>
      <c r="P607" s="43">
        <v>50000</v>
      </c>
      <c r="Q607" s="61"/>
    </row>
    <row r="608" spans="12:17" x14ac:dyDescent="0.3">
      <c r="L608" s="20"/>
      <c r="O608" s="23"/>
      <c r="P608" s="31"/>
      <c r="Q608" s="27"/>
    </row>
    <row r="609" spans="12:17" hidden="1" x14ac:dyDescent="0.3">
      <c r="L609" s="20"/>
      <c r="N609" t="s">
        <v>113</v>
      </c>
      <c r="O609" s="23"/>
      <c r="P609" s="31"/>
      <c r="Q609" s="27">
        <f>P607+P608</f>
        <v>50000</v>
      </c>
    </row>
    <row r="610" spans="12:17" hidden="1" x14ac:dyDescent="0.3">
      <c r="L610" s="20"/>
      <c r="M610" s="25" t="s">
        <v>127</v>
      </c>
      <c r="N610" s="25"/>
      <c r="O610" s="24"/>
      <c r="P610" s="32"/>
      <c r="Q610" s="18"/>
    </row>
    <row r="611" spans="12:17" hidden="1" x14ac:dyDescent="0.3">
      <c r="L611" s="60">
        <v>45412</v>
      </c>
      <c r="M611" s="28" t="s">
        <v>115</v>
      </c>
      <c r="O611" s="23"/>
      <c r="P611" s="31">
        <v>132000</v>
      </c>
      <c r="Q611" s="27"/>
    </row>
    <row r="612" spans="12:17" hidden="1" x14ac:dyDescent="0.3">
      <c r="L612" s="20"/>
      <c r="M612" s="28"/>
      <c r="N612" t="s">
        <v>113</v>
      </c>
      <c r="O612" s="23"/>
      <c r="P612" s="31"/>
      <c r="Q612" s="27">
        <v>132000</v>
      </c>
    </row>
    <row r="613" spans="12:17" hidden="1" x14ac:dyDescent="0.3">
      <c r="L613" s="21"/>
      <c r="M613" s="25" t="s">
        <v>117</v>
      </c>
      <c r="N613" s="25"/>
      <c r="O613" s="24"/>
      <c r="P613" s="32"/>
      <c r="Q613" s="18"/>
    </row>
    <row r="614" spans="12:17" hidden="1" x14ac:dyDescent="0.3">
      <c r="L614" s="19">
        <v>45412</v>
      </c>
      <c r="M614" t="s">
        <v>115</v>
      </c>
      <c r="O614" s="23"/>
      <c r="P614" s="31">
        <v>116500</v>
      </c>
      <c r="Q614" s="27"/>
    </row>
    <row r="615" spans="12:17" hidden="1" x14ac:dyDescent="0.3">
      <c r="L615" s="20"/>
      <c r="N615" t="s">
        <v>113</v>
      </c>
      <c r="O615" s="23"/>
      <c r="P615" s="31"/>
      <c r="Q615" s="27">
        <v>116500</v>
      </c>
    </row>
    <row r="616" spans="12:17" hidden="1" x14ac:dyDescent="0.3">
      <c r="L616" s="21"/>
      <c r="M616" s="35" t="s">
        <v>116</v>
      </c>
      <c r="N616" s="36"/>
      <c r="O616" s="24"/>
      <c r="P616" s="32"/>
      <c r="Q616" s="18"/>
    </row>
    <row r="617" spans="12:17" hidden="1" x14ac:dyDescent="0.3">
      <c r="L617" s="60">
        <v>45412</v>
      </c>
      <c r="M617" t="s">
        <v>113</v>
      </c>
      <c r="O617" s="33"/>
      <c r="P617" s="30">
        <v>313000</v>
      </c>
      <c r="Q617" s="43"/>
    </row>
    <row r="618" spans="12:17" x14ac:dyDescent="0.3">
      <c r="L618" s="20"/>
      <c r="N618" t="s">
        <v>128</v>
      </c>
      <c r="O618" s="23"/>
      <c r="P618" s="31"/>
      <c r="Q618" s="27">
        <v>313000</v>
      </c>
    </row>
    <row r="619" spans="12:17" x14ac:dyDescent="0.3">
      <c r="L619" s="21"/>
      <c r="M619" s="25" t="s">
        <v>129</v>
      </c>
      <c r="N619" s="25"/>
      <c r="O619" s="24"/>
      <c r="P619" s="32"/>
      <c r="Q619" s="18"/>
    </row>
    <row r="620" spans="12:17" hidden="1" x14ac:dyDescent="0.3">
      <c r="L620" s="19">
        <v>45412</v>
      </c>
      <c r="M620" t="s">
        <v>124</v>
      </c>
      <c r="O620" s="23"/>
      <c r="P620" s="31">
        <v>36000000</v>
      </c>
      <c r="Q620" s="27"/>
    </row>
    <row r="621" spans="12:17" hidden="1" x14ac:dyDescent="0.3">
      <c r="L621" s="20"/>
      <c r="N621" t="s">
        <v>113</v>
      </c>
      <c r="O621" s="23"/>
      <c r="P621" s="31"/>
      <c r="Q621" s="27">
        <v>1500000</v>
      </c>
    </row>
    <row r="622" spans="12:17" hidden="1" x14ac:dyDescent="0.3">
      <c r="L622" s="21"/>
      <c r="M622" s="45" t="s">
        <v>125</v>
      </c>
      <c r="N622" s="46"/>
      <c r="O622" s="24"/>
      <c r="P622" s="32"/>
      <c r="Q622" s="18"/>
    </row>
    <row r="623" spans="12:17" hidden="1" x14ac:dyDescent="0.3">
      <c r="L623" s="19">
        <v>45412</v>
      </c>
      <c r="M623" t="s">
        <v>61</v>
      </c>
      <c r="O623" s="23"/>
      <c r="P623" s="31">
        <v>1000000</v>
      </c>
      <c r="Q623" s="27"/>
    </row>
    <row r="624" spans="12:17" hidden="1" x14ac:dyDescent="0.3">
      <c r="L624" s="20"/>
      <c r="N624" t="s">
        <v>113</v>
      </c>
      <c r="O624" s="23"/>
      <c r="P624" s="31"/>
      <c r="Q624" s="27">
        <v>1000000</v>
      </c>
    </row>
    <row r="625" spans="12:25" hidden="1" x14ac:dyDescent="0.3">
      <c r="L625" s="20"/>
      <c r="M625" s="63" t="s">
        <v>126</v>
      </c>
      <c r="N625" s="64"/>
      <c r="O625" s="23"/>
      <c r="P625" s="31"/>
      <c r="Q625" s="27"/>
    </row>
    <row r="626" spans="12:25" x14ac:dyDescent="0.3">
      <c r="L626" s="20"/>
      <c r="M626" t="s">
        <v>128</v>
      </c>
      <c r="O626" s="23"/>
      <c r="P626" s="31">
        <f>SUBTOTAL(109,P520:P624)</f>
        <v>0</v>
      </c>
      <c r="Q626" s="15">
        <f>SUBTOTAL(109,Q520:Q624)</f>
        <v>2817000</v>
      </c>
    </row>
    <row r="631" spans="12:25" x14ac:dyDescent="0.3">
      <c r="U631" t="s">
        <v>138</v>
      </c>
    </row>
    <row r="632" spans="12:25" x14ac:dyDescent="0.3">
      <c r="L632" s="57" t="s">
        <v>109</v>
      </c>
      <c r="M632" s="133" t="s">
        <v>108</v>
      </c>
      <c r="N632" s="134"/>
      <c r="O632" s="57" t="s">
        <v>112</v>
      </c>
      <c r="P632" s="58" t="s">
        <v>111</v>
      </c>
      <c r="Q632" s="58" t="s">
        <v>110</v>
      </c>
      <c r="U632" s="57"/>
      <c r="V632" s="62" t="s">
        <v>108</v>
      </c>
      <c r="W632" s="57" t="s">
        <v>112</v>
      </c>
      <c r="X632" s="69" t="s">
        <v>111</v>
      </c>
      <c r="Y632" s="58" t="s">
        <v>110</v>
      </c>
    </row>
    <row r="633" spans="12:25" ht="15" thickBot="1" x14ac:dyDescent="0.35">
      <c r="L633" s="19" t="s">
        <v>130</v>
      </c>
      <c r="M633" t="s">
        <v>131</v>
      </c>
      <c r="N633" t="s">
        <v>132</v>
      </c>
      <c r="O633" s="33" t="s">
        <v>133</v>
      </c>
      <c r="P633" s="30" t="s">
        <v>134</v>
      </c>
      <c r="Q633" s="43" t="s">
        <v>135</v>
      </c>
      <c r="V633" s="66" t="s">
        <v>113</v>
      </c>
      <c r="Y633" s="26">
        <v>2110500</v>
      </c>
    </row>
    <row r="634" spans="12:25" hidden="1" x14ac:dyDescent="0.3">
      <c r="L634" s="19">
        <v>45404</v>
      </c>
      <c r="M634" t="s">
        <v>114</v>
      </c>
      <c r="O634" s="33"/>
      <c r="P634" s="30">
        <v>132000</v>
      </c>
      <c r="Q634" s="43"/>
      <c r="Y634" s="5"/>
    </row>
    <row r="635" spans="12:25" hidden="1" x14ac:dyDescent="0.3">
      <c r="L635" s="20"/>
      <c r="N635" t="s">
        <v>113</v>
      </c>
      <c r="O635" s="23"/>
      <c r="P635" s="31"/>
      <c r="Q635" s="27">
        <v>132000</v>
      </c>
      <c r="Y635" s="5"/>
    </row>
    <row r="636" spans="12:25" hidden="1" x14ac:dyDescent="0.3">
      <c r="L636" s="20"/>
      <c r="M636" s="25" t="s">
        <v>117</v>
      </c>
      <c r="N636" s="25"/>
      <c r="O636" s="24"/>
      <c r="P636" s="32"/>
      <c r="Q636" s="18"/>
      <c r="Y636" s="5"/>
    </row>
    <row r="637" spans="12:25" hidden="1" x14ac:dyDescent="0.3">
      <c r="L637" s="19"/>
      <c r="M637" t="s">
        <v>115</v>
      </c>
      <c r="O637" s="23"/>
      <c r="P637" s="31">
        <v>116500</v>
      </c>
      <c r="Q637" s="27"/>
      <c r="Y637" s="5"/>
    </row>
    <row r="638" spans="12:25" hidden="1" x14ac:dyDescent="0.3">
      <c r="L638" s="20"/>
      <c r="N638" t="s">
        <v>113</v>
      </c>
      <c r="O638" s="23"/>
      <c r="P638" s="31"/>
      <c r="Q638" s="27">
        <v>116500</v>
      </c>
      <c r="Y638" s="5"/>
    </row>
    <row r="639" spans="12:25" hidden="1" x14ac:dyDescent="0.3">
      <c r="L639" s="20"/>
      <c r="M639" s="36" t="s">
        <v>116</v>
      </c>
      <c r="N639" s="36"/>
      <c r="O639" s="24"/>
      <c r="P639" s="32"/>
      <c r="Q639" s="18"/>
      <c r="Y639" s="5"/>
    </row>
    <row r="640" spans="12:25" hidden="1" x14ac:dyDescent="0.3">
      <c r="L640" s="19"/>
      <c r="M640" t="s">
        <v>115</v>
      </c>
      <c r="O640" s="23"/>
      <c r="P640" s="31">
        <v>29000</v>
      </c>
      <c r="Q640" s="27"/>
      <c r="Y640" s="5"/>
    </row>
    <row r="641" spans="12:25" hidden="1" x14ac:dyDescent="0.3">
      <c r="L641" s="20"/>
      <c r="N641" t="s">
        <v>113</v>
      </c>
      <c r="O641" s="23"/>
      <c r="P641" s="31"/>
      <c r="Q641" s="27">
        <v>29000</v>
      </c>
      <c r="Y641" s="5"/>
    </row>
    <row r="642" spans="12:25" hidden="1" x14ac:dyDescent="0.3">
      <c r="L642" s="20"/>
      <c r="M642" s="38" t="s">
        <v>118</v>
      </c>
      <c r="N642" s="38"/>
      <c r="O642" s="24"/>
      <c r="P642" s="32"/>
      <c r="Q642" s="18"/>
      <c r="Y642" s="5"/>
    </row>
    <row r="643" spans="12:25" hidden="1" x14ac:dyDescent="0.3">
      <c r="L643" s="19"/>
      <c r="M643" t="s">
        <v>115</v>
      </c>
      <c r="O643" s="23"/>
      <c r="P643" s="31">
        <v>59000</v>
      </c>
      <c r="Q643" s="27"/>
      <c r="Y643" s="5"/>
    </row>
    <row r="644" spans="12:25" hidden="1" x14ac:dyDescent="0.3">
      <c r="L644" s="20"/>
      <c r="N644" t="s">
        <v>113</v>
      </c>
      <c r="O644" s="23"/>
      <c r="P644" s="31"/>
      <c r="Q644" s="27">
        <v>59000</v>
      </c>
      <c r="Y644" s="5"/>
    </row>
    <row r="645" spans="12:25" hidden="1" x14ac:dyDescent="0.3">
      <c r="L645" s="20"/>
      <c r="M645" s="40" t="s">
        <v>119</v>
      </c>
      <c r="N645" s="40"/>
      <c r="O645" s="24"/>
      <c r="P645" s="32"/>
      <c r="Q645" s="18"/>
      <c r="Y645" s="5"/>
    </row>
    <row r="646" spans="12:25" hidden="1" x14ac:dyDescent="0.3">
      <c r="L646" s="19"/>
      <c r="M646" t="s">
        <v>115</v>
      </c>
      <c r="O646" s="23"/>
      <c r="P646" s="31">
        <v>116500</v>
      </c>
      <c r="Q646" s="27"/>
      <c r="Y646" s="5"/>
    </row>
    <row r="647" spans="12:25" hidden="1" x14ac:dyDescent="0.3">
      <c r="L647" s="20"/>
      <c r="N647" t="s">
        <v>113</v>
      </c>
      <c r="O647" s="23"/>
      <c r="P647" s="31"/>
      <c r="Q647" s="27">
        <v>116500</v>
      </c>
      <c r="Y647" s="5"/>
    </row>
    <row r="648" spans="12:25" hidden="1" x14ac:dyDescent="0.3">
      <c r="L648" s="20"/>
      <c r="M648" s="42" t="s">
        <v>120</v>
      </c>
      <c r="N648" s="42"/>
      <c r="O648" s="24"/>
      <c r="P648" s="32"/>
      <c r="Q648" s="27"/>
      <c r="Y648" s="5"/>
    </row>
    <row r="649" spans="12:25" hidden="1" x14ac:dyDescent="0.3">
      <c r="L649" s="19"/>
      <c r="M649" t="s">
        <v>57</v>
      </c>
      <c r="O649" s="33"/>
      <c r="P649" s="43">
        <v>50000</v>
      </c>
      <c r="Q649" s="61"/>
      <c r="Y649" s="5"/>
    </row>
    <row r="650" spans="12:25" hidden="1" x14ac:dyDescent="0.3">
      <c r="L650" s="20"/>
      <c r="M650" t="s">
        <v>122</v>
      </c>
      <c r="O650" s="23"/>
      <c r="P650" s="31">
        <v>60000</v>
      </c>
      <c r="Q650" s="27"/>
      <c r="Y650" s="5"/>
    </row>
    <row r="651" spans="12:25" hidden="1" x14ac:dyDescent="0.3">
      <c r="L651" s="20"/>
      <c r="N651" t="s">
        <v>113</v>
      </c>
      <c r="O651" s="23"/>
      <c r="P651" s="31"/>
      <c r="Q651" s="27">
        <f>P649+P650</f>
        <v>110000</v>
      </c>
      <c r="Y651" s="5"/>
    </row>
    <row r="652" spans="12:25" hidden="1" x14ac:dyDescent="0.3">
      <c r="L652" s="20"/>
      <c r="M652" s="25" t="s">
        <v>123</v>
      </c>
      <c r="N652" s="25"/>
      <c r="O652" s="24"/>
      <c r="P652" s="32"/>
      <c r="Q652" s="18"/>
      <c r="Y652" s="5"/>
    </row>
    <row r="653" spans="12:25" hidden="1" x14ac:dyDescent="0.3">
      <c r="L653" s="19">
        <v>45404</v>
      </c>
      <c r="M653" t="s">
        <v>113</v>
      </c>
      <c r="O653" s="33"/>
      <c r="P653" s="30">
        <v>313000</v>
      </c>
      <c r="Q653" s="43"/>
      <c r="Y653" s="5"/>
    </row>
    <row r="654" spans="12:25" hidden="1" x14ac:dyDescent="0.3">
      <c r="L654" s="20"/>
      <c r="N654" t="s">
        <v>128</v>
      </c>
      <c r="O654" s="23"/>
      <c r="P654" s="31"/>
      <c r="Q654" s="27">
        <v>313000</v>
      </c>
      <c r="Y654" s="5"/>
    </row>
    <row r="655" spans="12:25" hidden="1" x14ac:dyDescent="0.3">
      <c r="L655" s="20"/>
      <c r="M655" s="25" t="s">
        <v>129</v>
      </c>
      <c r="N655" s="25"/>
      <c r="O655" s="24"/>
      <c r="P655" s="32"/>
      <c r="Q655" s="18"/>
      <c r="Y655" s="5"/>
    </row>
    <row r="656" spans="12:25" hidden="1" x14ac:dyDescent="0.3">
      <c r="L656" s="59">
        <v>45405</v>
      </c>
      <c r="M656" t="s">
        <v>115</v>
      </c>
      <c r="O656" s="23"/>
      <c r="P656" s="31">
        <v>132000</v>
      </c>
      <c r="Q656" s="27"/>
      <c r="Y656" s="5"/>
    </row>
    <row r="657" spans="12:25" hidden="1" x14ac:dyDescent="0.3">
      <c r="L657" s="20"/>
      <c r="M657" s="28"/>
      <c r="N657" t="s">
        <v>113</v>
      </c>
      <c r="O657" s="23"/>
      <c r="P657" s="31"/>
      <c r="Q657" s="27">
        <v>132000</v>
      </c>
      <c r="Y657" s="5"/>
    </row>
    <row r="658" spans="12:25" hidden="1" x14ac:dyDescent="0.3">
      <c r="L658" s="20"/>
      <c r="M658" s="25" t="s">
        <v>117</v>
      </c>
      <c r="N658" s="25"/>
      <c r="O658" s="24"/>
      <c r="P658" s="32"/>
      <c r="Q658" s="18"/>
      <c r="Y658" s="5"/>
    </row>
    <row r="659" spans="12:25" hidden="1" x14ac:dyDescent="0.3">
      <c r="L659" s="59">
        <v>45405</v>
      </c>
      <c r="M659" t="s">
        <v>113</v>
      </c>
      <c r="O659" s="33"/>
      <c r="P659" s="30">
        <v>313000</v>
      </c>
      <c r="Q659" s="43"/>
      <c r="Y659" s="5"/>
    </row>
    <row r="660" spans="12:25" hidden="1" x14ac:dyDescent="0.3">
      <c r="L660" s="20"/>
      <c r="N660" t="s">
        <v>128</v>
      </c>
      <c r="O660" s="23"/>
      <c r="P660" s="31"/>
      <c r="Q660" s="27">
        <v>313000</v>
      </c>
      <c r="Y660" s="5"/>
    </row>
    <row r="661" spans="12:25" hidden="1" x14ac:dyDescent="0.3">
      <c r="L661" s="20"/>
      <c r="M661" s="25" t="s">
        <v>129</v>
      </c>
      <c r="N661" s="25"/>
      <c r="O661" s="24"/>
      <c r="P661" s="32"/>
      <c r="Q661" s="18"/>
      <c r="Y661" s="5"/>
    </row>
    <row r="662" spans="12:25" hidden="1" x14ac:dyDescent="0.3">
      <c r="L662" s="59">
        <v>45406</v>
      </c>
      <c r="M662" s="28" t="s">
        <v>115</v>
      </c>
      <c r="O662" s="23"/>
      <c r="P662" s="31">
        <v>132000</v>
      </c>
      <c r="Q662" s="27"/>
      <c r="Y662" s="5"/>
    </row>
    <row r="663" spans="12:25" hidden="1" x14ac:dyDescent="0.3">
      <c r="L663" s="20"/>
      <c r="M663" s="28"/>
      <c r="N663" t="s">
        <v>113</v>
      </c>
      <c r="O663" s="23"/>
      <c r="P663" s="31"/>
      <c r="Q663" s="27">
        <v>132000</v>
      </c>
      <c r="Y663" s="5"/>
    </row>
    <row r="664" spans="12:25" hidden="1" x14ac:dyDescent="0.3">
      <c r="L664" s="20"/>
      <c r="M664" s="25" t="s">
        <v>117</v>
      </c>
      <c r="N664" s="25"/>
      <c r="O664" s="24"/>
      <c r="P664" s="32"/>
      <c r="Q664" s="18"/>
      <c r="Y664" s="5"/>
    </row>
    <row r="665" spans="12:25" hidden="1" x14ac:dyDescent="0.3">
      <c r="L665" s="19"/>
      <c r="M665" t="s">
        <v>115</v>
      </c>
      <c r="O665" s="23"/>
      <c r="P665" s="31">
        <v>116500</v>
      </c>
      <c r="Q665" s="27"/>
      <c r="Y665" s="5"/>
    </row>
    <row r="666" spans="12:25" hidden="1" x14ac:dyDescent="0.3">
      <c r="L666" s="20"/>
      <c r="N666" t="s">
        <v>113</v>
      </c>
      <c r="O666" s="23"/>
      <c r="P666" s="31"/>
      <c r="Q666" s="27">
        <v>116500</v>
      </c>
      <c r="Y666" s="5"/>
    </row>
    <row r="667" spans="12:25" hidden="1" x14ac:dyDescent="0.3">
      <c r="L667" s="20"/>
      <c r="M667" s="35" t="s">
        <v>116</v>
      </c>
      <c r="N667" s="36"/>
      <c r="O667" s="24"/>
      <c r="P667" s="32"/>
      <c r="Q667" s="18"/>
      <c r="Y667" s="5"/>
    </row>
    <row r="668" spans="12:25" hidden="1" x14ac:dyDescent="0.3">
      <c r="L668" s="59">
        <v>45406</v>
      </c>
      <c r="M668" t="s">
        <v>113</v>
      </c>
      <c r="O668" s="33"/>
      <c r="P668" s="30">
        <v>313000</v>
      </c>
      <c r="Q668" s="43"/>
      <c r="Y668" s="5"/>
    </row>
    <row r="669" spans="12:25" hidden="1" x14ac:dyDescent="0.3">
      <c r="L669" s="20"/>
      <c r="N669" t="s">
        <v>128</v>
      </c>
      <c r="O669" s="23"/>
      <c r="P669" s="31"/>
      <c r="Q669" s="27">
        <v>313000</v>
      </c>
      <c r="Y669" s="5"/>
    </row>
    <row r="670" spans="12:25" hidden="1" x14ac:dyDescent="0.3">
      <c r="L670" s="20"/>
      <c r="M670" s="25" t="s">
        <v>129</v>
      </c>
      <c r="N670" s="25"/>
      <c r="O670" s="24"/>
      <c r="P670" s="32"/>
      <c r="Q670" s="18"/>
      <c r="Y670" s="5"/>
    </row>
    <row r="671" spans="12:25" hidden="1" x14ac:dyDescent="0.3">
      <c r="L671" s="60">
        <v>45407</v>
      </c>
      <c r="M671" s="28" t="s">
        <v>115</v>
      </c>
      <c r="O671" s="23"/>
      <c r="P671" s="31">
        <v>132000</v>
      </c>
      <c r="Q671" s="27"/>
      <c r="Y671" s="5"/>
    </row>
    <row r="672" spans="12:25" hidden="1" x14ac:dyDescent="0.3">
      <c r="L672" s="20"/>
      <c r="M672" s="28"/>
      <c r="N672" t="s">
        <v>113</v>
      </c>
      <c r="O672" s="23"/>
      <c r="P672" s="31"/>
      <c r="Q672" s="27">
        <v>132000</v>
      </c>
      <c r="Y672" s="5"/>
    </row>
    <row r="673" spans="12:25" hidden="1" x14ac:dyDescent="0.3">
      <c r="L673" s="20"/>
      <c r="M673" s="25" t="s">
        <v>117</v>
      </c>
      <c r="N673" s="25"/>
      <c r="O673" s="24"/>
      <c r="P673" s="32"/>
      <c r="Q673" s="18"/>
      <c r="Y673" s="5"/>
    </row>
    <row r="674" spans="12:25" hidden="1" x14ac:dyDescent="0.3">
      <c r="L674" s="60">
        <v>45407</v>
      </c>
      <c r="M674" t="s">
        <v>115</v>
      </c>
      <c r="O674" s="23"/>
      <c r="P674" s="31">
        <v>29000</v>
      </c>
      <c r="Q674" s="27"/>
      <c r="Y674" s="5"/>
    </row>
    <row r="675" spans="12:25" hidden="1" x14ac:dyDescent="0.3">
      <c r="L675" s="20"/>
      <c r="N675" t="s">
        <v>113</v>
      </c>
      <c r="O675" s="23"/>
      <c r="P675" s="31"/>
      <c r="Q675" s="27">
        <v>29000</v>
      </c>
      <c r="Y675" s="5"/>
    </row>
    <row r="676" spans="12:25" hidden="1" x14ac:dyDescent="0.3">
      <c r="L676" s="21"/>
      <c r="M676" s="37" t="s">
        <v>118</v>
      </c>
      <c r="N676" s="38"/>
      <c r="O676" s="24"/>
      <c r="P676" s="32"/>
      <c r="Q676" s="18"/>
      <c r="Y676" s="5"/>
    </row>
    <row r="677" spans="12:25" hidden="1" x14ac:dyDescent="0.3">
      <c r="L677" s="60">
        <v>45407</v>
      </c>
      <c r="M677" t="s">
        <v>113</v>
      </c>
      <c r="O677" s="33"/>
      <c r="P677" s="30">
        <v>313000</v>
      </c>
      <c r="Q677" s="43"/>
      <c r="Y677" s="5"/>
    </row>
    <row r="678" spans="12:25" hidden="1" x14ac:dyDescent="0.3">
      <c r="L678" s="20"/>
      <c r="N678" t="s">
        <v>128</v>
      </c>
      <c r="O678" s="23"/>
      <c r="P678" s="31"/>
      <c r="Q678" s="27">
        <v>313000</v>
      </c>
      <c r="Y678" s="5"/>
    </row>
    <row r="679" spans="12:25" hidden="1" x14ac:dyDescent="0.3">
      <c r="L679" s="20"/>
      <c r="M679" s="25" t="s">
        <v>129</v>
      </c>
      <c r="N679" s="25"/>
      <c r="O679" s="24"/>
      <c r="P679" s="32"/>
      <c r="Q679" s="18"/>
      <c r="Y679" s="5"/>
    </row>
    <row r="680" spans="12:25" hidden="1" x14ac:dyDescent="0.3">
      <c r="L680" s="60">
        <v>45408</v>
      </c>
      <c r="M680" s="28" t="s">
        <v>115</v>
      </c>
      <c r="O680" s="23"/>
      <c r="P680" s="31">
        <v>132000</v>
      </c>
      <c r="Q680" s="27"/>
      <c r="Y680" s="5"/>
    </row>
    <row r="681" spans="12:25" hidden="1" x14ac:dyDescent="0.3">
      <c r="L681" s="20"/>
      <c r="M681" s="28"/>
      <c r="N681" t="s">
        <v>113</v>
      </c>
      <c r="O681" s="23"/>
      <c r="P681" s="31"/>
      <c r="Q681" s="27">
        <v>132000</v>
      </c>
      <c r="Y681" s="5"/>
    </row>
    <row r="682" spans="12:25" hidden="1" x14ac:dyDescent="0.3">
      <c r="L682" s="21"/>
      <c r="M682" s="25" t="s">
        <v>117</v>
      </c>
      <c r="N682" s="25"/>
      <c r="O682" s="24"/>
      <c r="P682" s="32"/>
      <c r="Q682" s="18"/>
      <c r="Y682" s="5"/>
    </row>
    <row r="683" spans="12:25" hidden="1" x14ac:dyDescent="0.3">
      <c r="L683" s="19">
        <v>45408</v>
      </c>
      <c r="M683" t="s">
        <v>115</v>
      </c>
      <c r="O683" s="23"/>
      <c r="P683" s="31">
        <v>116500</v>
      </c>
      <c r="Q683" s="27"/>
      <c r="Y683" s="5"/>
    </row>
    <row r="684" spans="12:25" hidden="1" x14ac:dyDescent="0.3">
      <c r="L684" s="20"/>
      <c r="N684" t="s">
        <v>113</v>
      </c>
      <c r="O684" s="23"/>
      <c r="P684" s="31"/>
      <c r="Q684" s="27">
        <v>116500</v>
      </c>
      <c r="Y684" s="5"/>
    </row>
    <row r="685" spans="12:25" hidden="1" x14ac:dyDescent="0.3">
      <c r="L685" s="21"/>
      <c r="M685" s="35" t="s">
        <v>116</v>
      </c>
      <c r="N685" s="36"/>
      <c r="O685" s="24"/>
      <c r="P685" s="32"/>
      <c r="Q685" s="18"/>
      <c r="Y685" s="5"/>
    </row>
    <row r="686" spans="12:25" hidden="1" x14ac:dyDescent="0.3">
      <c r="L686" s="60">
        <v>45408</v>
      </c>
      <c r="M686" t="s">
        <v>115</v>
      </c>
      <c r="O686" s="23"/>
      <c r="P686" s="31">
        <v>59000</v>
      </c>
      <c r="Q686" s="27"/>
      <c r="Y686" s="5"/>
    </row>
    <row r="687" spans="12:25" hidden="1" x14ac:dyDescent="0.3">
      <c r="L687" s="20"/>
      <c r="N687" t="s">
        <v>113</v>
      </c>
      <c r="O687" s="23"/>
      <c r="P687" s="31"/>
      <c r="Q687" s="27">
        <v>59000</v>
      </c>
      <c r="Y687" s="5"/>
    </row>
    <row r="688" spans="12:25" hidden="1" x14ac:dyDescent="0.3">
      <c r="L688" s="21"/>
      <c r="M688" s="39" t="s">
        <v>119</v>
      </c>
      <c r="N688" s="40"/>
      <c r="O688" s="24"/>
      <c r="P688" s="32"/>
      <c r="Q688" s="18"/>
      <c r="Y688" s="5"/>
    </row>
    <row r="689" spans="12:25" hidden="1" x14ac:dyDescent="0.3">
      <c r="L689" s="60">
        <v>45408</v>
      </c>
      <c r="M689" t="s">
        <v>113</v>
      </c>
      <c r="O689" s="33"/>
      <c r="P689" s="30">
        <v>313000</v>
      </c>
      <c r="Q689" s="43"/>
      <c r="Y689" s="5"/>
    </row>
    <row r="690" spans="12:25" hidden="1" x14ac:dyDescent="0.3">
      <c r="L690" s="20"/>
      <c r="N690" t="s">
        <v>128</v>
      </c>
      <c r="O690" s="23"/>
      <c r="P690" s="31"/>
      <c r="Q690" s="27">
        <v>313000</v>
      </c>
      <c r="Y690" s="5"/>
    </row>
    <row r="691" spans="12:25" hidden="1" x14ac:dyDescent="0.3">
      <c r="L691" s="20"/>
      <c r="M691" s="25" t="s">
        <v>129</v>
      </c>
      <c r="N691" s="25"/>
      <c r="O691" s="24"/>
      <c r="P691" s="32"/>
      <c r="Q691" s="18"/>
      <c r="Y691" s="5"/>
    </row>
    <row r="692" spans="12:25" hidden="1" x14ac:dyDescent="0.3">
      <c r="L692" s="60">
        <v>45409</v>
      </c>
      <c r="M692" s="28" t="s">
        <v>115</v>
      </c>
      <c r="O692" s="23"/>
      <c r="P692" s="31">
        <v>132000</v>
      </c>
      <c r="Q692" s="27"/>
      <c r="Y692" s="5"/>
    </row>
    <row r="693" spans="12:25" hidden="1" x14ac:dyDescent="0.3">
      <c r="L693" s="20"/>
      <c r="M693" s="28"/>
      <c r="N693" t="s">
        <v>113</v>
      </c>
      <c r="O693" s="23"/>
      <c r="P693" s="31"/>
      <c r="Q693" s="27">
        <v>132000</v>
      </c>
      <c r="Y693" s="5"/>
    </row>
    <row r="694" spans="12:25" hidden="1" x14ac:dyDescent="0.3">
      <c r="L694" s="21"/>
      <c r="M694" s="25" t="s">
        <v>117</v>
      </c>
      <c r="N694" s="25"/>
      <c r="O694" s="24"/>
      <c r="P694" s="32"/>
      <c r="Q694" s="18"/>
      <c r="Y694" s="5"/>
    </row>
    <row r="695" spans="12:25" hidden="1" x14ac:dyDescent="0.3">
      <c r="L695" s="60">
        <v>45409</v>
      </c>
      <c r="M695" t="s">
        <v>113</v>
      </c>
      <c r="O695" s="33"/>
      <c r="P695" s="30">
        <v>313000</v>
      </c>
      <c r="Q695" s="43"/>
      <c r="Y695" s="5"/>
    </row>
    <row r="696" spans="12:25" hidden="1" x14ac:dyDescent="0.3">
      <c r="L696" s="20"/>
      <c r="N696" t="s">
        <v>128</v>
      </c>
      <c r="O696" s="23"/>
      <c r="P696" s="31"/>
      <c r="Q696" s="27">
        <v>313000</v>
      </c>
      <c r="Y696" s="5"/>
    </row>
    <row r="697" spans="12:25" hidden="1" x14ac:dyDescent="0.3">
      <c r="L697" s="20"/>
      <c r="M697" s="25" t="s">
        <v>129</v>
      </c>
      <c r="N697" s="25"/>
      <c r="O697" s="24"/>
      <c r="P697" s="32"/>
      <c r="Q697" s="18"/>
      <c r="Y697" s="5"/>
    </row>
    <row r="698" spans="12:25" hidden="1" x14ac:dyDescent="0.3">
      <c r="L698" s="60">
        <v>45410</v>
      </c>
      <c r="M698" s="28" t="s">
        <v>115</v>
      </c>
      <c r="O698" s="23"/>
      <c r="P698" s="31">
        <v>132000</v>
      </c>
      <c r="Q698" s="27"/>
      <c r="Y698" s="5"/>
    </row>
    <row r="699" spans="12:25" hidden="1" x14ac:dyDescent="0.3">
      <c r="L699" s="20"/>
      <c r="M699" s="28"/>
      <c r="N699" t="s">
        <v>113</v>
      </c>
      <c r="O699" s="23"/>
      <c r="P699" s="31"/>
      <c r="Q699" s="27">
        <v>132000</v>
      </c>
      <c r="Y699" s="5"/>
    </row>
    <row r="700" spans="12:25" hidden="1" x14ac:dyDescent="0.3">
      <c r="L700" s="20"/>
      <c r="M700" s="25" t="s">
        <v>117</v>
      </c>
      <c r="N700" s="25"/>
      <c r="O700" s="24"/>
      <c r="P700" s="32"/>
      <c r="Q700" s="18"/>
      <c r="Y700" s="5"/>
    </row>
    <row r="701" spans="12:25" hidden="1" x14ac:dyDescent="0.3">
      <c r="L701" s="19"/>
      <c r="M701" t="s">
        <v>115</v>
      </c>
      <c r="O701" s="23"/>
      <c r="P701" s="31">
        <v>116500</v>
      </c>
      <c r="Q701" s="27"/>
      <c r="Y701" s="5"/>
    </row>
    <row r="702" spans="12:25" hidden="1" x14ac:dyDescent="0.3">
      <c r="L702" s="20"/>
      <c r="N702" t="s">
        <v>113</v>
      </c>
      <c r="O702" s="23"/>
      <c r="P702" s="31"/>
      <c r="Q702" s="27">
        <v>116500</v>
      </c>
      <c r="Y702" s="5"/>
    </row>
    <row r="703" spans="12:25" hidden="1" x14ac:dyDescent="0.3">
      <c r="L703" s="20"/>
      <c r="M703" s="35" t="s">
        <v>116</v>
      </c>
      <c r="N703" s="36"/>
      <c r="O703" s="24"/>
      <c r="P703" s="32"/>
      <c r="Q703" s="18"/>
      <c r="Y703" s="5"/>
    </row>
    <row r="704" spans="12:25" hidden="1" x14ac:dyDescent="0.3">
      <c r="L704" s="19"/>
      <c r="M704" t="s">
        <v>115</v>
      </c>
      <c r="O704" s="23"/>
      <c r="P704" s="31">
        <v>29000</v>
      </c>
      <c r="Q704" s="27"/>
      <c r="Y704" s="5"/>
    </row>
    <row r="705" spans="12:25" hidden="1" x14ac:dyDescent="0.3">
      <c r="L705" s="20"/>
      <c r="N705" t="s">
        <v>113</v>
      </c>
      <c r="O705" s="23"/>
      <c r="P705" s="31"/>
      <c r="Q705" s="27">
        <v>29000</v>
      </c>
      <c r="Y705" s="5"/>
    </row>
    <row r="706" spans="12:25" hidden="1" x14ac:dyDescent="0.3">
      <c r="L706" s="21"/>
      <c r="M706" s="37" t="s">
        <v>118</v>
      </c>
      <c r="N706" s="38"/>
      <c r="O706" s="24"/>
      <c r="P706" s="32"/>
      <c r="Q706" s="18"/>
      <c r="Y706" s="5"/>
    </row>
    <row r="707" spans="12:25" hidden="1" x14ac:dyDescent="0.3">
      <c r="L707" s="60">
        <v>45410</v>
      </c>
      <c r="M707" t="s">
        <v>113</v>
      </c>
      <c r="O707" s="33"/>
      <c r="P707" s="30">
        <v>313000</v>
      </c>
      <c r="Q707" s="43"/>
      <c r="Y707" s="5"/>
    </row>
    <row r="708" spans="12:25" hidden="1" x14ac:dyDescent="0.3">
      <c r="L708" s="20"/>
      <c r="N708" t="s">
        <v>128</v>
      </c>
      <c r="O708" s="23"/>
      <c r="P708" s="31"/>
      <c r="Q708" s="27">
        <v>313000</v>
      </c>
      <c r="Y708" s="5"/>
    </row>
    <row r="709" spans="12:25" hidden="1" x14ac:dyDescent="0.3">
      <c r="L709" s="20"/>
      <c r="M709" s="25" t="s">
        <v>129</v>
      </c>
      <c r="N709" s="25"/>
      <c r="O709" s="24"/>
      <c r="P709" s="32"/>
      <c r="Q709" s="18"/>
      <c r="Y709" s="5"/>
    </row>
    <row r="710" spans="12:25" hidden="1" x14ac:dyDescent="0.3">
      <c r="L710" s="60">
        <v>45411</v>
      </c>
      <c r="M710" s="28" t="s">
        <v>115</v>
      </c>
      <c r="O710" s="23"/>
      <c r="P710" s="31">
        <v>132000</v>
      </c>
      <c r="Q710" s="27"/>
      <c r="Y710" s="5"/>
    </row>
    <row r="711" spans="12:25" hidden="1" x14ac:dyDescent="0.3">
      <c r="L711" s="20"/>
      <c r="M711" s="28"/>
      <c r="N711" t="s">
        <v>113</v>
      </c>
      <c r="O711" s="23"/>
      <c r="P711" s="31"/>
      <c r="Q711" s="27">
        <v>132000</v>
      </c>
      <c r="Y711" s="5"/>
    </row>
    <row r="712" spans="12:25" hidden="1" x14ac:dyDescent="0.3">
      <c r="L712" s="21"/>
      <c r="M712" s="25" t="s">
        <v>117</v>
      </c>
      <c r="N712" s="25"/>
      <c r="O712" s="24"/>
      <c r="P712" s="32"/>
      <c r="Q712" s="18"/>
      <c r="Y712" s="5"/>
    </row>
    <row r="713" spans="12:25" hidden="1" x14ac:dyDescent="0.3">
      <c r="L713" s="60">
        <v>45411</v>
      </c>
      <c r="M713" t="s">
        <v>115</v>
      </c>
      <c r="O713" s="23"/>
      <c r="P713" s="31">
        <v>59000</v>
      </c>
      <c r="Q713" s="27"/>
      <c r="Y713" s="5"/>
    </row>
    <row r="714" spans="12:25" hidden="1" x14ac:dyDescent="0.3">
      <c r="L714" s="20"/>
      <c r="N714" t="s">
        <v>113</v>
      </c>
      <c r="O714" s="23"/>
      <c r="P714" s="31"/>
      <c r="Q714" s="27">
        <v>59000</v>
      </c>
      <c r="Y714" s="5"/>
    </row>
    <row r="715" spans="12:25" hidden="1" x14ac:dyDescent="0.3">
      <c r="L715" s="21"/>
      <c r="M715" s="39" t="s">
        <v>119</v>
      </c>
      <c r="N715" s="40"/>
      <c r="O715" s="24"/>
      <c r="P715" s="32"/>
      <c r="Q715" s="18"/>
      <c r="Y715" s="5"/>
    </row>
    <row r="716" spans="12:25" hidden="1" x14ac:dyDescent="0.3">
      <c r="L716" s="60">
        <v>45411</v>
      </c>
      <c r="M716" t="s">
        <v>115</v>
      </c>
      <c r="O716" s="23"/>
      <c r="P716" s="31">
        <v>116500</v>
      </c>
      <c r="Q716" s="27"/>
      <c r="Y716" s="5"/>
    </row>
    <row r="717" spans="12:25" hidden="1" x14ac:dyDescent="0.3">
      <c r="L717" s="20"/>
      <c r="N717" t="s">
        <v>113</v>
      </c>
      <c r="O717" s="23"/>
      <c r="P717" s="31"/>
      <c r="Q717" s="27">
        <v>116500</v>
      </c>
      <c r="Y717" s="5"/>
    </row>
    <row r="718" spans="12:25" hidden="1" x14ac:dyDescent="0.3">
      <c r="L718" s="21"/>
      <c r="M718" s="41" t="s">
        <v>120</v>
      </c>
      <c r="N718" s="42"/>
      <c r="O718" s="24"/>
      <c r="P718" s="32"/>
      <c r="Q718" s="18"/>
      <c r="Y718" s="5"/>
    </row>
    <row r="719" spans="12:25" hidden="1" x14ac:dyDescent="0.3">
      <c r="L719" s="60">
        <v>45411</v>
      </c>
      <c r="M719" t="s">
        <v>113</v>
      </c>
      <c r="O719" s="33"/>
      <c r="P719" s="30">
        <v>313000</v>
      </c>
      <c r="Q719" s="43"/>
      <c r="Y719" s="5"/>
    </row>
    <row r="720" spans="12:25" hidden="1" x14ac:dyDescent="0.3">
      <c r="L720" s="20"/>
      <c r="N720" t="s">
        <v>128</v>
      </c>
      <c r="O720" s="23"/>
      <c r="P720" s="31"/>
      <c r="Q720" s="27">
        <v>313000</v>
      </c>
      <c r="Y720" s="5"/>
    </row>
    <row r="721" spans="12:25" hidden="1" x14ac:dyDescent="0.3">
      <c r="L721" s="21"/>
      <c r="M721" s="25" t="s">
        <v>129</v>
      </c>
      <c r="N721" s="25"/>
      <c r="O721" s="24"/>
      <c r="P721" s="32"/>
      <c r="Q721" s="18"/>
      <c r="Y721" s="5"/>
    </row>
    <row r="722" spans="12:25" hidden="1" x14ac:dyDescent="0.3">
      <c r="L722" s="60">
        <v>45411</v>
      </c>
      <c r="M722" t="s">
        <v>57</v>
      </c>
      <c r="O722" s="33"/>
      <c r="P722" s="43">
        <v>50000</v>
      </c>
      <c r="Q722" s="61"/>
      <c r="Y722" s="5"/>
    </row>
    <row r="723" spans="12:25" ht="15.6" thickTop="1" thickBot="1" x14ac:dyDescent="0.35">
      <c r="L723" s="20"/>
      <c r="O723" s="23"/>
      <c r="P723" s="31"/>
      <c r="Q723" s="27"/>
      <c r="V723" s="67" t="s">
        <v>124</v>
      </c>
      <c r="W723" s="67"/>
      <c r="X723" s="70">
        <v>1500000</v>
      </c>
      <c r="Y723" s="71">
        <f>SUBTOTAL(109,X617:X721)</f>
        <v>0</v>
      </c>
    </row>
    <row r="724" spans="12:25" hidden="1" x14ac:dyDescent="0.3">
      <c r="L724" s="20"/>
      <c r="N724" t="s">
        <v>113</v>
      </c>
      <c r="O724" s="23"/>
      <c r="P724" s="31"/>
      <c r="Q724" s="27">
        <f>P722+P723</f>
        <v>50000</v>
      </c>
      <c r="Y724" s="5"/>
    </row>
    <row r="725" spans="12:25" hidden="1" x14ac:dyDescent="0.3">
      <c r="L725" s="20"/>
      <c r="M725" s="25" t="s">
        <v>127</v>
      </c>
      <c r="N725" s="25"/>
      <c r="O725" s="24"/>
      <c r="P725" s="32"/>
      <c r="Q725" s="18"/>
      <c r="Y725" s="5"/>
    </row>
    <row r="726" spans="12:25" hidden="1" x14ac:dyDescent="0.3">
      <c r="L726" s="60">
        <v>45412</v>
      </c>
      <c r="M726" s="28" t="s">
        <v>115</v>
      </c>
      <c r="O726" s="23"/>
      <c r="P726" s="31">
        <v>132000</v>
      </c>
      <c r="Q726" s="27"/>
      <c r="Y726" s="5"/>
    </row>
    <row r="727" spans="12:25" hidden="1" x14ac:dyDescent="0.3">
      <c r="L727" s="20"/>
      <c r="M727" s="28"/>
      <c r="N727" t="s">
        <v>113</v>
      </c>
      <c r="O727" s="23"/>
      <c r="P727" s="31"/>
      <c r="Q727" s="27">
        <v>132000</v>
      </c>
      <c r="Y727" s="5"/>
    </row>
    <row r="728" spans="12:25" hidden="1" x14ac:dyDescent="0.3">
      <c r="L728" s="21"/>
      <c r="M728" s="25" t="s">
        <v>117</v>
      </c>
      <c r="N728" s="25"/>
      <c r="O728" s="24"/>
      <c r="P728" s="32"/>
      <c r="Q728" s="18"/>
      <c r="Y728" s="5"/>
    </row>
    <row r="729" spans="12:25" hidden="1" x14ac:dyDescent="0.3">
      <c r="L729" s="19">
        <v>45412</v>
      </c>
      <c r="M729" t="s">
        <v>115</v>
      </c>
      <c r="O729" s="23"/>
      <c r="P729" s="31">
        <v>116500</v>
      </c>
      <c r="Q729" s="27"/>
      <c r="Y729" s="5"/>
    </row>
    <row r="730" spans="12:25" hidden="1" x14ac:dyDescent="0.3">
      <c r="L730" s="20"/>
      <c r="N730" t="s">
        <v>113</v>
      </c>
      <c r="O730" s="23"/>
      <c r="P730" s="31"/>
      <c r="Q730" s="27">
        <v>116500</v>
      </c>
      <c r="Y730" s="5"/>
    </row>
    <row r="731" spans="12:25" hidden="1" x14ac:dyDescent="0.3">
      <c r="L731" s="21"/>
      <c r="M731" s="35" t="s">
        <v>116</v>
      </c>
      <c r="N731" s="36"/>
      <c r="O731" s="24"/>
      <c r="P731" s="32"/>
      <c r="Q731" s="18"/>
      <c r="Y731" s="5"/>
    </row>
    <row r="732" spans="12:25" hidden="1" x14ac:dyDescent="0.3">
      <c r="L732" s="60">
        <v>45412</v>
      </c>
      <c r="M732" t="s">
        <v>113</v>
      </c>
      <c r="O732" s="33"/>
      <c r="P732" s="30">
        <v>313000</v>
      </c>
      <c r="Q732" s="43"/>
      <c r="Y732" s="5"/>
    </row>
    <row r="733" spans="12:25" hidden="1" x14ac:dyDescent="0.3">
      <c r="L733" s="20"/>
      <c r="N733" t="s">
        <v>128</v>
      </c>
      <c r="O733" s="23"/>
      <c r="P733" s="31"/>
      <c r="Q733" s="27">
        <v>313000</v>
      </c>
      <c r="Y733" s="5"/>
    </row>
    <row r="734" spans="12:25" hidden="1" x14ac:dyDescent="0.3">
      <c r="L734" s="21"/>
      <c r="M734" s="25" t="s">
        <v>129</v>
      </c>
      <c r="N734" s="25"/>
      <c r="O734" s="24"/>
      <c r="P734" s="32"/>
      <c r="Q734" s="18"/>
      <c r="Y734" s="5"/>
    </row>
    <row r="735" spans="12:25" hidden="1" x14ac:dyDescent="0.3">
      <c r="L735" s="19">
        <v>45412</v>
      </c>
      <c r="M735" t="s">
        <v>124</v>
      </c>
      <c r="O735" s="23"/>
      <c r="P735" s="31">
        <v>36000000</v>
      </c>
      <c r="Q735" s="27"/>
      <c r="Y735" s="5"/>
    </row>
    <row r="736" spans="12:25" hidden="1" x14ac:dyDescent="0.3">
      <c r="L736" s="20"/>
      <c r="N736" t="s">
        <v>113</v>
      </c>
      <c r="O736" s="23"/>
      <c r="P736" s="31"/>
      <c r="Q736" s="27">
        <v>1500000</v>
      </c>
      <c r="Y736" s="5"/>
    </row>
    <row r="737" spans="12:26" hidden="1" x14ac:dyDescent="0.3">
      <c r="L737" s="21"/>
      <c r="M737" s="45" t="s">
        <v>125</v>
      </c>
      <c r="N737" s="46"/>
      <c r="O737" s="24"/>
      <c r="P737" s="32"/>
      <c r="Q737" s="18"/>
      <c r="Y737" s="5"/>
    </row>
    <row r="738" spans="12:26" ht="15.6" thickTop="1" thickBot="1" x14ac:dyDescent="0.35">
      <c r="L738" s="19">
        <v>45412</v>
      </c>
      <c r="M738" t="s">
        <v>61</v>
      </c>
      <c r="O738" s="23"/>
      <c r="P738" s="31">
        <v>1000000</v>
      </c>
      <c r="Q738" s="27"/>
      <c r="V738" s="67" t="s">
        <v>115</v>
      </c>
      <c r="W738" s="67"/>
      <c r="X738" s="70">
        <v>2267500</v>
      </c>
      <c r="Y738" s="71"/>
      <c r="Z738" s="68"/>
    </row>
    <row r="739" spans="12:26" hidden="1" x14ac:dyDescent="0.3">
      <c r="L739" s="20"/>
      <c r="N739" t="s">
        <v>113</v>
      </c>
      <c r="O739" s="23"/>
      <c r="P739" s="31"/>
      <c r="Q739" s="27">
        <v>1000000</v>
      </c>
      <c r="Y739" s="5"/>
    </row>
    <row r="740" spans="12:26" hidden="1" x14ac:dyDescent="0.3">
      <c r="L740" s="20"/>
      <c r="M740" s="63" t="s">
        <v>126</v>
      </c>
      <c r="N740" s="64"/>
      <c r="O740" s="23"/>
      <c r="P740" s="31"/>
      <c r="Q740" s="27"/>
      <c r="Y740" s="5"/>
    </row>
    <row r="741" spans="12:26" ht="15.6" thickTop="1" thickBot="1" x14ac:dyDescent="0.35">
      <c r="L741" s="20"/>
      <c r="M741" t="s">
        <v>136</v>
      </c>
      <c r="O741" s="23"/>
      <c r="P741" s="31">
        <f>SUBTOTAL(109,P635:P739)</f>
        <v>1000000</v>
      </c>
      <c r="Q741" s="15">
        <f>SUBTOTAL(109,Q635:Q739)</f>
        <v>0</v>
      </c>
      <c r="V741" s="67" t="s">
        <v>128</v>
      </c>
      <c r="W741" s="67"/>
      <c r="Y741" s="70">
        <v>2817000</v>
      </c>
      <c r="Z741" s="68"/>
    </row>
    <row r="742" spans="12:26" ht="15.6" thickTop="1" thickBot="1" x14ac:dyDescent="0.35">
      <c r="V742" s="67" t="s">
        <v>136</v>
      </c>
      <c r="W742" s="67"/>
      <c r="X742" s="70">
        <v>1000000</v>
      </c>
      <c r="Y742" s="71"/>
      <c r="Z742" s="68"/>
    </row>
    <row r="743" spans="12:26" ht="15" thickTop="1" x14ac:dyDescent="0.3">
      <c r="V743" s="67" t="s">
        <v>137</v>
      </c>
      <c r="W743" s="67"/>
      <c r="X743" s="70">
        <v>160000</v>
      </c>
      <c r="Y743" s="71"/>
      <c r="Z743" s="68"/>
    </row>
    <row r="744" spans="12:26" x14ac:dyDescent="0.3">
      <c r="L744" s="57" t="s">
        <v>109</v>
      </c>
      <c r="M744" s="133" t="s">
        <v>108</v>
      </c>
      <c r="N744" s="134"/>
      <c r="O744" s="57" t="s">
        <v>112</v>
      </c>
      <c r="P744" s="58" t="s">
        <v>111</v>
      </c>
      <c r="Q744" s="58" t="s">
        <v>110</v>
      </c>
      <c r="X744" s="26">
        <f>SUM(X634:X743)</f>
        <v>4927500</v>
      </c>
      <c r="Y744" s="6">
        <f>SUM(Y633:Y743)</f>
        <v>4927500</v>
      </c>
    </row>
    <row r="745" spans="12:26" x14ac:dyDescent="0.3">
      <c r="L745" s="19" t="s">
        <v>130</v>
      </c>
      <c r="M745" t="s">
        <v>131</v>
      </c>
      <c r="N745" t="s">
        <v>132</v>
      </c>
      <c r="O745" s="33" t="s">
        <v>133</v>
      </c>
      <c r="P745" s="30" t="s">
        <v>134</v>
      </c>
      <c r="Q745" s="43" t="s">
        <v>135</v>
      </c>
    </row>
    <row r="746" spans="12:26" hidden="1" x14ac:dyDescent="0.3">
      <c r="L746" s="19">
        <v>45404</v>
      </c>
      <c r="M746" t="s">
        <v>114</v>
      </c>
      <c r="O746" s="33"/>
      <c r="P746" s="30">
        <v>132000</v>
      </c>
      <c r="Q746" s="43"/>
    </row>
    <row r="747" spans="12:26" hidden="1" x14ac:dyDescent="0.3">
      <c r="L747" s="20"/>
      <c r="N747" t="s">
        <v>113</v>
      </c>
      <c r="O747" s="23"/>
      <c r="P747" s="31"/>
      <c r="Q747" s="27">
        <v>132000</v>
      </c>
    </row>
    <row r="748" spans="12:26" hidden="1" x14ac:dyDescent="0.3">
      <c r="L748" s="20"/>
      <c r="M748" s="25" t="s">
        <v>117</v>
      </c>
      <c r="N748" s="25"/>
      <c r="O748" s="24"/>
      <c r="P748" s="32"/>
      <c r="Q748" s="18"/>
    </row>
    <row r="749" spans="12:26" hidden="1" x14ac:dyDescent="0.3">
      <c r="L749" s="19"/>
      <c r="M749" t="s">
        <v>115</v>
      </c>
      <c r="O749" s="23"/>
      <c r="P749" s="31">
        <v>116500</v>
      </c>
      <c r="Q749" s="27"/>
    </row>
    <row r="750" spans="12:26" hidden="1" x14ac:dyDescent="0.3">
      <c r="L750" s="20"/>
      <c r="N750" t="s">
        <v>113</v>
      </c>
      <c r="O750" s="23"/>
      <c r="P750" s="31"/>
      <c r="Q750" s="27">
        <v>116500</v>
      </c>
    </row>
    <row r="751" spans="12:26" hidden="1" x14ac:dyDescent="0.3">
      <c r="L751" s="20"/>
      <c r="M751" s="36" t="s">
        <v>116</v>
      </c>
      <c r="N751" s="36"/>
      <c r="O751" s="24"/>
      <c r="P751" s="32"/>
      <c r="Q751" s="18"/>
    </row>
    <row r="752" spans="12:26" hidden="1" x14ac:dyDescent="0.3">
      <c r="L752" s="19"/>
      <c r="M752" t="s">
        <v>115</v>
      </c>
      <c r="O752" s="23"/>
      <c r="P752" s="31">
        <v>29000</v>
      </c>
      <c r="Q752" s="27"/>
    </row>
    <row r="753" spans="12:17" hidden="1" x14ac:dyDescent="0.3">
      <c r="L753" s="20"/>
      <c r="N753" t="s">
        <v>113</v>
      </c>
      <c r="O753" s="23"/>
      <c r="P753" s="31"/>
      <c r="Q753" s="27">
        <v>29000</v>
      </c>
    </row>
    <row r="754" spans="12:17" hidden="1" x14ac:dyDescent="0.3">
      <c r="L754" s="20"/>
      <c r="M754" s="38" t="s">
        <v>118</v>
      </c>
      <c r="N754" s="38"/>
      <c r="O754" s="24"/>
      <c r="P754" s="32"/>
      <c r="Q754" s="18"/>
    </row>
    <row r="755" spans="12:17" hidden="1" x14ac:dyDescent="0.3">
      <c r="L755" s="19"/>
      <c r="M755" t="s">
        <v>115</v>
      </c>
      <c r="O755" s="23"/>
      <c r="P755" s="31">
        <v>59000</v>
      </c>
      <c r="Q755" s="27"/>
    </row>
    <row r="756" spans="12:17" hidden="1" x14ac:dyDescent="0.3">
      <c r="L756" s="20"/>
      <c r="N756" t="s">
        <v>113</v>
      </c>
      <c r="O756" s="23"/>
      <c r="P756" s="31"/>
      <c r="Q756" s="27">
        <v>59000</v>
      </c>
    </row>
    <row r="757" spans="12:17" hidden="1" x14ac:dyDescent="0.3">
      <c r="L757" s="20"/>
      <c r="M757" s="40" t="s">
        <v>119</v>
      </c>
      <c r="N757" s="40"/>
      <c r="O757" s="24"/>
      <c r="P757" s="32"/>
      <c r="Q757" s="18"/>
    </row>
    <row r="758" spans="12:17" hidden="1" x14ac:dyDescent="0.3">
      <c r="L758" s="19"/>
      <c r="M758" t="s">
        <v>115</v>
      </c>
      <c r="O758" s="23"/>
      <c r="P758" s="31">
        <v>116500</v>
      </c>
      <c r="Q758" s="27"/>
    </row>
    <row r="759" spans="12:17" hidden="1" x14ac:dyDescent="0.3">
      <c r="L759" s="20"/>
      <c r="N759" t="s">
        <v>113</v>
      </c>
      <c r="O759" s="23"/>
      <c r="P759" s="31"/>
      <c r="Q759" s="27">
        <v>116500</v>
      </c>
    </row>
    <row r="760" spans="12:17" hidden="1" x14ac:dyDescent="0.3">
      <c r="L760" s="20"/>
      <c r="M760" s="42" t="s">
        <v>120</v>
      </c>
      <c r="N760" s="42"/>
      <c r="O760" s="24"/>
      <c r="P760" s="32"/>
      <c r="Q760" s="27"/>
    </row>
    <row r="761" spans="12:17" x14ac:dyDescent="0.3">
      <c r="L761" s="19"/>
      <c r="M761" t="s">
        <v>57</v>
      </c>
      <c r="O761" s="33"/>
      <c r="P761" s="43">
        <v>50000</v>
      </c>
      <c r="Q761" s="61"/>
    </row>
    <row r="762" spans="12:17" x14ac:dyDescent="0.3">
      <c r="L762" s="20"/>
      <c r="M762" t="s">
        <v>122</v>
      </c>
      <c r="O762" s="23"/>
      <c r="P762" s="31">
        <v>60000</v>
      </c>
      <c r="Q762" s="27"/>
    </row>
    <row r="763" spans="12:17" hidden="1" x14ac:dyDescent="0.3">
      <c r="L763" s="20"/>
      <c r="N763" t="s">
        <v>113</v>
      </c>
      <c r="O763" s="23"/>
      <c r="P763" s="31"/>
      <c r="Q763" s="27">
        <f>P761+P762</f>
        <v>110000</v>
      </c>
    </row>
    <row r="764" spans="12:17" hidden="1" x14ac:dyDescent="0.3">
      <c r="L764" s="20"/>
      <c r="M764" s="25" t="s">
        <v>123</v>
      </c>
      <c r="N764" s="25"/>
      <c r="O764" s="24"/>
      <c r="P764" s="32"/>
      <c r="Q764" s="18"/>
    </row>
    <row r="765" spans="12:17" hidden="1" x14ac:dyDescent="0.3">
      <c r="L765" s="19">
        <v>45404</v>
      </c>
      <c r="M765" t="s">
        <v>113</v>
      </c>
      <c r="O765" s="33"/>
      <c r="P765" s="30">
        <v>313000</v>
      </c>
      <c r="Q765" s="43"/>
    </row>
    <row r="766" spans="12:17" hidden="1" x14ac:dyDescent="0.3">
      <c r="L766" s="20"/>
      <c r="N766" t="s">
        <v>128</v>
      </c>
      <c r="O766" s="23"/>
      <c r="P766" s="31"/>
      <c r="Q766" s="27">
        <v>313000</v>
      </c>
    </row>
    <row r="767" spans="12:17" hidden="1" x14ac:dyDescent="0.3">
      <c r="L767" s="20"/>
      <c r="M767" s="25" t="s">
        <v>129</v>
      </c>
      <c r="N767" s="25"/>
      <c r="O767" s="24"/>
      <c r="P767" s="32"/>
      <c r="Q767" s="18"/>
    </row>
    <row r="768" spans="12:17" hidden="1" x14ac:dyDescent="0.3">
      <c r="L768" s="59">
        <v>45405</v>
      </c>
      <c r="M768" t="s">
        <v>115</v>
      </c>
      <c r="O768" s="23"/>
      <c r="P768" s="31">
        <v>132000</v>
      </c>
      <c r="Q768" s="27"/>
    </row>
    <row r="769" spans="12:17" hidden="1" x14ac:dyDescent="0.3">
      <c r="L769" s="20"/>
      <c r="M769" s="28"/>
      <c r="N769" t="s">
        <v>113</v>
      </c>
      <c r="O769" s="23"/>
      <c r="P769" s="31"/>
      <c r="Q769" s="27">
        <v>132000</v>
      </c>
    </row>
    <row r="770" spans="12:17" hidden="1" x14ac:dyDescent="0.3">
      <c r="L770" s="20"/>
      <c r="M770" s="25" t="s">
        <v>117</v>
      </c>
      <c r="N770" s="25"/>
      <c r="O770" s="24"/>
      <c r="P770" s="32"/>
      <c r="Q770" s="18"/>
    </row>
    <row r="771" spans="12:17" hidden="1" x14ac:dyDescent="0.3">
      <c r="L771" s="59">
        <v>45405</v>
      </c>
      <c r="M771" t="s">
        <v>113</v>
      </c>
      <c r="O771" s="33"/>
      <c r="P771" s="30">
        <v>313000</v>
      </c>
      <c r="Q771" s="43"/>
    </row>
    <row r="772" spans="12:17" hidden="1" x14ac:dyDescent="0.3">
      <c r="L772" s="20"/>
      <c r="N772" t="s">
        <v>128</v>
      </c>
      <c r="O772" s="23"/>
      <c r="P772" s="31"/>
      <c r="Q772" s="27">
        <v>313000</v>
      </c>
    </row>
    <row r="773" spans="12:17" hidden="1" x14ac:dyDescent="0.3">
      <c r="L773" s="20"/>
      <c r="M773" s="25" t="s">
        <v>129</v>
      </c>
      <c r="N773" s="25"/>
      <c r="O773" s="24"/>
      <c r="P773" s="32"/>
      <c r="Q773" s="18"/>
    </row>
    <row r="774" spans="12:17" hidden="1" x14ac:dyDescent="0.3">
      <c r="L774" s="59">
        <v>45406</v>
      </c>
      <c r="M774" s="28" t="s">
        <v>115</v>
      </c>
      <c r="O774" s="23"/>
      <c r="P774" s="31">
        <v>132000</v>
      </c>
      <c r="Q774" s="27"/>
    </row>
    <row r="775" spans="12:17" hidden="1" x14ac:dyDescent="0.3">
      <c r="L775" s="20"/>
      <c r="M775" s="28"/>
      <c r="N775" t="s">
        <v>113</v>
      </c>
      <c r="O775" s="23"/>
      <c r="P775" s="31"/>
      <c r="Q775" s="27">
        <v>132000</v>
      </c>
    </row>
    <row r="776" spans="12:17" hidden="1" x14ac:dyDescent="0.3">
      <c r="L776" s="20"/>
      <c r="M776" s="25" t="s">
        <v>117</v>
      </c>
      <c r="N776" s="25"/>
      <c r="O776" s="24"/>
      <c r="P776" s="32"/>
      <c r="Q776" s="18"/>
    </row>
    <row r="777" spans="12:17" hidden="1" x14ac:dyDescent="0.3">
      <c r="L777" s="19"/>
      <c r="M777" t="s">
        <v>115</v>
      </c>
      <c r="O777" s="23"/>
      <c r="P777" s="31">
        <v>116500</v>
      </c>
      <c r="Q777" s="27"/>
    </row>
    <row r="778" spans="12:17" hidden="1" x14ac:dyDescent="0.3">
      <c r="L778" s="20"/>
      <c r="N778" t="s">
        <v>113</v>
      </c>
      <c r="O778" s="23"/>
      <c r="P778" s="31"/>
      <c r="Q778" s="27">
        <v>116500</v>
      </c>
    </row>
    <row r="779" spans="12:17" hidden="1" x14ac:dyDescent="0.3">
      <c r="L779" s="20"/>
      <c r="M779" s="35" t="s">
        <v>116</v>
      </c>
      <c r="N779" s="36"/>
      <c r="O779" s="24"/>
      <c r="P779" s="32"/>
      <c r="Q779" s="18"/>
    </row>
    <row r="780" spans="12:17" hidden="1" x14ac:dyDescent="0.3">
      <c r="L780" s="59">
        <v>45406</v>
      </c>
      <c r="M780" t="s">
        <v>113</v>
      </c>
      <c r="O780" s="33"/>
      <c r="P780" s="30">
        <v>313000</v>
      </c>
      <c r="Q780" s="43"/>
    </row>
    <row r="781" spans="12:17" hidden="1" x14ac:dyDescent="0.3">
      <c r="L781" s="20"/>
      <c r="N781" t="s">
        <v>128</v>
      </c>
      <c r="O781" s="23"/>
      <c r="P781" s="31"/>
      <c r="Q781" s="27">
        <v>313000</v>
      </c>
    </row>
    <row r="782" spans="12:17" hidden="1" x14ac:dyDescent="0.3">
      <c r="L782" s="20"/>
      <c r="M782" s="25" t="s">
        <v>129</v>
      </c>
      <c r="N782" s="25"/>
      <c r="O782" s="24"/>
      <c r="P782" s="32"/>
      <c r="Q782" s="18"/>
    </row>
    <row r="783" spans="12:17" hidden="1" x14ac:dyDescent="0.3">
      <c r="L783" s="60">
        <v>45407</v>
      </c>
      <c r="M783" s="28" t="s">
        <v>115</v>
      </c>
      <c r="O783" s="23"/>
      <c r="P783" s="31">
        <v>132000</v>
      </c>
      <c r="Q783" s="27"/>
    </row>
    <row r="784" spans="12:17" hidden="1" x14ac:dyDescent="0.3">
      <c r="L784" s="20"/>
      <c r="M784" s="28"/>
      <c r="N784" t="s">
        <v>113</v>
      </c>
      <c r="O784" s="23"/>
      <c r="P784" s="31"/>
      <c r="Q784" s="27">
        <v>132000</v>
      </c>
    </row>
    <row r="785" spans="12:17" hidden="1" x14ac:dyDescent="0.3">
      <c r="L785" s="20"/>
      <c r="M785" s="25" t="s">
        <v>117</v>
      </c>
      <c r="N785" s="25"/>
      <c r="O785" s="24"/>
      <c r="P785" s="32"/>
      <c r="Q785" s="18"/>
    </row>
    <row r="786" spans="12:17" hidden="1" x14ac:dyDescent="0.3">
      <c r="L786" s="60">
        <v>45407</v>
      </c>
      <c r="M786" t="s">
        <v>115</v>
      </c>
      <c r="O786" s="23"/>
      <c r="P786" s="31">
        <v>29000</v>
      </c>
      <c r="Q786" s="27"/>
    </row>
    <row r="787" spans="12:17" hidden="1" x14ac:dyDescent="0.3">
      <c r="L787" s="20"/>
      <c r="N787" t="s">
        <v>113</v>
      </c>
      <c r="O787" s="23"/>
      <c r="P787" s="31"/>
      <c r="Q787" s="27">
        <v>29000</v>
      </c>
    </row>
    <row r="788" spans="12:17" hidden="1" x14ac:dyDescent="0.3">
      <c r="L788" s="21"/>
      <c r="M788" s="37" t="s">
        <v>118</v>
      </c>
      <c r="N788" s="38"/>
      <c r="O788" s="24"/>
      <c r="P788" s="32"/>
      <c r="Q788" s="18"/>
    </row>
    <row r="789" spans="12:17" hidden="1" x14ac:dyDescent="0.3">
      <c r="L789" s="60">
        <v>45407</v>
      </c>
      <c r="M789" t="s">
        <v>113</v>
      </c>
      <c r="O789" s="33"/>
      <c r="P789" s="30">
        <v>313000</v>
      </c>
      <c r="Q789" s="43"/>
    </row>
    <row r="790" spans="12:17" hidden="1" x14ac:dyDescent="0.3">
      <c r="L790" s="20"/>
      <c r="N790" t="s">
        <v>128</v>
      </c>
      <c r="O790" s="23"/>
      <c r="P790" s="31"/>
      <c r="Q790" s="27">
        <v>313000</v>
      </c>
    </row>
    <row r="791" spans="12:17" hidden="1" x14ac:dyDescent="0.3">
      <c r="L791" s="20"/>
      <c r="M791" s="25" t="s">
        <v>129</v>
      </c>
      <c r="N791" s="25"/>
      <c r="O791" s="24"/>
      <c r="P791" s="32"/>
      <c r="Q791" s="18"/>
    </row>
    <row r="792" spans="12:17" hidden="1" x14ac:dyDescent="0.3">
      <c r="L792" s="60">
        <v>45408</v>
      </c>
      <c r="M792" s="28" t="s">
        <v>115</v>
      </c>
      <c r="O792" s="23"/>
      <c r="P792" s="31">
        <v>132000</v>
      </c>
      <c r="Q792" s="27"/>
    </row>
    <row r="793" spans="12:17" hidden="1" x14ac:dyDescent="0.3">
      <c r="L793" s="20"/>
      <c r="M793" s="28"/>
      <c r="N793" t="s">
        <v>113</v>
      </c>
      <c r="O793" s="23"/>
      <c r="P793" s="31"/>
      <c r="Q793" s="27">
        <v>132000</v>
      </c>
    </row>
    <row r="794" spans="12:17" hidden="1" x14ac:dyDescent="0.3">
      <c r="L794" s="21"/>
      <c r="M794" s="25" t="s">
        <v>117</v>
      </c>
      <c r="N794" s="25"/>
      <c r="O794" s="24"/>
      <c r="P794" s="32"/>
      <c r="Q794" s="18"/>
    </row>
    <row r="795" spans="12:17" hidden="1" x14ac:dyDescent="0.3">
      <c r="L795" s="19">
        <v>45408</v>
      </c>
      <c r="M795" t="s">
        <v>115</v>
      </c>
      <c r="O795" s="23"/>
      <c r="P795" s="31">
        <v>116500</v>
      </c>
      <c r="Q795" s="27"/>
    </row>
    <row r="796" spans="12:17" hidden="1" x14ac:dyDescent="0.3">
      <c r="L796" s="20"/>
      <c r="N796" t="s">
        <v>113</v>
      </c>
      <c r="O796" s="23"/>
      <c r="P796" s="31"/>
      <c r="Q796" s="27">
        <v>116500</v>
      </c>
    </row>
    <row r="797" spans="12:17" hidden="1" x14ac:dyDescent="0.3">
      <c r="L797" s="21"/>
      <c r="M797" s="35" t="s">
        <v>116</v>
      </c>
      <c r="N797" s="36"/>
      <c r="O797" s="24"/>
      <c r="P797" s="32"/>
      <c r="Q797" s="18"/>
    </row>
    <row r="798" spans="12:17" hidden="1" x14ac:dyDescent="0.3">
      <c r="L798" s="60">
        <v>45408</v>
      </c>
      <c r="M798" t="s">
        <v>115</v>
      </c>
      <c r="O798" s="23"/>
      <c r="P798" s="31">
        <v>59000</v>
      </c>
      <c r="Q798" s="27"/>
    </row>
    <row r="799" spans="12:17" hidden="1" x14ac:dyDescent="0.3">
      <c r="L799" s="20"/>
      <c r="N799" t="s">
        <v>113</v>
      </c>
      <c r="O799" s="23"/>
      <c r="P799" s="31"/>
      <c r="Q799" s="27">
        <v>59000</v>
      </c>
    </row>
    <row r="800" spans="12:17" hidden="1" x14ac:dyDescent="0.3">
      <c r="L800" s="21"/>
      <c r="M800" s="39" t="s">
        <v>119</v>
      </c>
      <c r="N800" s="40"/>
      <c r="O800" s="24"/>
      <c r="P800" s="32"/>
      <c r="Q800" s="18"/>
    </row>
    <row r="801" spans="12:17" hidden="1" x14ac:dyDescent="0.3">
      <c r="L801" s="60">
        <v>45408</v>
      </c>
      <c r="M801" t="s">
        <v>113</v>
      </c>
      <c r="O801" s="33"/>
      <c r="P801" s="30">
        <v>313000</v>
      </c>
      <c r="Q801" s="43"/>
    </row>
    <row r="802" spans="12:17" hidden="1" x14ac:dyDescent="0.3">
      <c r="L802" s="20"/>
      <c r="N802" t="s">
        <v>128</v>
      </c>
      <c r="O802" s="23"/>
      <c r="P802" s="31"/>
      <c r="Q802" s="27">
        <v>313000</v>
      </c>
    </row>
    <row r="803" spans="12:17" hidden="1" x14ac:dyDescent="0.3">
      <c r="L803" s="20"/>
      <c r="M803" s="25" t="s">
        <v>129</v>
      </c>
      <c r="N803" s="25"/>
      <c r="O803" s="24"/>
      <c r="P803" s="32"/>
      <c r="Q803" s="18"/>
    </row>
    <row r="804" spans="12:17" hidden="1" x14ac:dyDescent="0.3">
      <c r="L804" s="60">
        <v>45409</v>
      </c>
      <c r="M804" s="28" t="s">
        <v>115</v>
      </c>
      <c r="O804" s="23"/>
      <c r="P804" s="31">
        <v>132000</v>
      </c>
      <c r="Q804" s="27"/>
    </row>
    <row r="805" spans="12:17" hidden="1" x14ac:dyDescent="0.3">
      <c r="L805" s="20"/>
      <c r="M805" s="28"/>
      <c r="N805" t="s">
        <v>113</v>
      </c>
      <c r="O805" s="23"/>
      <c r="P805" s="31"/>
      <c r="Q805" s="27">
        <v>132000</v>
      </c>
    </row>
    <row r="806" spans="12:17" hidden="1" x14ac:dyDescent="0.3">
      <c r="L806" s="21"/>
      <c r="M806" s="25" t="s">
        <v>117</v>
      </c>
      <c r="N806" s="25"/>
      <c r="O806" s="24"/>
      <c r="P806" s="32"/>
      <c r="Q806" s="18"/>
    </row>
    <row r="807" spans="12:17" hidden="1" x14ac:dyDescent="0.3">
      <c r="L807" s="60">
        <v>45409</v>
      </c>
      <c r="M807" t="s">
        <v>113</v>
      </c>
      <c r="O807" s="33"/>
      <c r="P807" s="30">
        <v>313000</v>
      </c>
      <c r="Q807" s="43"/>
    </row>
    <row r="808" spans="12:17" hidden="1" x14ac:dyDescent="0.3">
      <c r="L808" s="20"/>
      <c r="N808" t="s">
        <v>128</v>
      </c>
      <c r="O808" s="23"/>
      <c r="P808" s="31"/>
      <c r="Q808" s="27">
        <v>313000</v>
      </c>
    </row>
    <row r="809" spans="12:17" hidden="1" x14ac:dyDescent="0.3">
      <c r="L809" s="20"/>
      <c r="M809" s="25" t="s">
        <v>129</v>
      </c>
      <c r="N809" s="25"/>
      <c r="O809" s="24"/>
      <c r="P809" s="32"/>
      <c r="Q809" s="18"/>
    </row>
    <row r="810" spans="12:17" hidden="1" x14ac:dyDescent="0.3">
      <c r="L810" s="60">
        <v>45410</v>
      </c>
      <c r="M810" s="28" t="s">
        <v>115</v>
      </c>
      <c r="O810" s="23"/>
      <c r="P810" s="31">
        <v>132000</v>
      </c>
      <c r="Q810" s="27"/>
    </row>
    <row r="811" spans="12:17" hidden="1" x14ac:dyDescent="0.3">
      <c r="L811" s="20"/>
      <c r="M811" s="28"/>
      <c r="N811" t="s">
        <v>113</v>
      </c>
      <c r="O811" s="23"/>
      <c r="P811" s="31"/>
      <c r="Q811" s="27">
        <v>132000</v>
      </c>
    </row>
    <row r="812" spans="12:17" hidden="1" x14ac:dyDescent="0.3">
      <c r="L812" s="20"/>
      <c r="M812" s="25" t="s">
        <v>117</v>
      </c>
      <c r="N812" s="25"/>
      <c r="O812" s="24"/>
      <c r="P812" s="32"/>
      <c r="Q812" s="18"/>
    </row>
    <row r="813" spans="12:17" hidden="1" x14ac:dyDescent="0.3">
      <c r="L813" s="19"/>
      <c r="M813" t="s">
        <v>115</v>
      </c>
      <c r="O813" s="23"/>
      <c r="P813" s="31">
        <v>116500</v>
      </c>
      <c r="Q813" s="27"/>
    </row>
    <row r="814" spans="12:17" hidden="1" x14ac:dyDescent="0.3">
      <c r="L814" s="20"/>
      <c r="N814" t="s">
        <v>113</v>
      </c>
      <c r="O814" s="23"/>
      <c r="P814" s="31"/>
      <c r="Q814" s="27">
        <v>116500</v>
      </c>
    </row>
    <row r="815" spans="12:17" hidden="1" x14ac:dyDescent="0.3">
      <c r="L815" s="20"/>
      <c r="M815" s="35" t="s">
        <v>116</v>
      </c>
      <c r="N815" s="36"/>
      <c r="O815" s="24"/>
      <c r="P815" s="32"/>
      <c r="Q815" s="18"/>
    </row>
    <row r="816" spans="12:17" hidden="1" x14ac:dyDescent="0.3">
      <c r="L816" s="19"/>
      <c r="M816" t="s">
        <v>115</v>
      </c>
      <c r="O816" s="23"/>
      <c r="P816" s="31">
        <v>29000</v>
      </c>
      <c r="Q816" s="27"/>
    </row>
    <row r="817" spans="12:17" hidden="1" x14ac:dyDescent="0.3">
      <c r="L817" s="20"/>
      <c r="N817" t="s">
        <v>113</v>
      </c>
      <c r="O817" s="23"/>
      <c r="P817" s="31"/>
      <c r="Q817" s="27">
        <v>29000</v>
      </c>
    </row>
    <row r="818" spans="12:17" hidden="1" x14ac:dyDescent="0.3">
      <c r="L818" s="21"/>
      <c r="M818" s="37" t="s">
        <v>118</v>
      </c>
      <c r="N818" s="38"/>
      <c r="O818" s="24"/>
      <c r="P818" s="32"/>
      <c r="Q818" s="18"/>
    </row>
    <row r="819" spans="12:17" hidden="1" x14ac:dyDescent="0.3">
      <c r="L819" s="60">
        <v>45410</v>
      </c>
      <c r="M819" t="s">
        <v>113</v>
      </c>
      <c r="O819" s="33"/>
      <c r="P819" s="30">
        <v>313000</v>
      </c>
      <c r="Q819" s="43"/>
    </row>
    <row r="820" spans="12:17" hidden="1" x14ac:dyDescent="0.3">
      <c r="L820" s="20"/>
      <c r="N820" t="s">
        <v>128</v>
      </c>
      <c r="O820" s="23"/>
      <c r="P820" s="31"/>
      <c r="Q820" s="27">
        <v>313000</v>
      </c>
    </row>
    <row r="821" spans="12:17" hidden="1" x14ac:dyDescent="0.3">
      <c r="L821" s="20"/>
      <c r="M821" s="25" t="s">
        <v>129</v>
      </c>
      <c r="N821" s="25"/>
      <c r="O821" s="24"/>
      <c r="P821" s="32"/>
      <c r="Q821" s="18"/>
    </row>
    <row r="822" spans="12:17" hidden="1" x14ac:dyDescent="0.3">
      <c r="L822" s="60">
        <v>45411</v>
      </c>
      <c r="M822" s="28" t="s">
        <v>115</v>
      </c>
      <c r="O822" s="23"/>
      <c r="P822" s="31">
        <v>132000</v>
      </c>
      <c r="Q822" s="27"/>
    </row>
    <row r="823" spans="12:17" hidden="1" x14ac:dyDescent="0.3">
      <c r="L823" s="20"/>
      <c r="M823" s="28"/>
      <c r="N823" t="s">
        <v>113</v>
      </c>
      <c r="O823" s="23"/>
      <c r="P823" s="31"/>
      <c r="Q823" s="27">
        <v>132000</v>
      </c>
    </row>
    <row r="824" spans="12:17" hidden="1" x14ac:dyDescent="0.3">
      <c r="L824" s="21"/>
      <c r="M824" s="25" t="s">
        <v>117</v>
      </c>
      <c r="N824" s="25"/>
      <c r="O824" s="24"/>
      <c r="P824" s="32"/>
      <c r="Q824" s="18"/>
    </row>
    <row r="825" spans="12:17" hidden="1" x14ac:dyDescent="0.3">
      <c r="L825" s="60">
        <v>45411</v>
      </c>
      <c r="M825" t="s">
        <v>115</v>
      </c>
      <c r="O825" s="23"/>
      <c r="P825" s="31">
        <v>59000</v>
      </c>
      <c r="Q825" s="27"/>
    </row>
    <row r="826" spans="12:17" hidden="1" x14ac:dyDescent="0.3">
      <c r="L826" s="20"/>
      <c r="N826" t="s">
        <v>113</v>
      </c>
      <c r="O826" s="23"/>
      <c r="P826" s="31"/>
      <c r="Q826" s="27">
        <v>59000</v>
      </c>
    </row>
    <row r="827" spans="12:17" hidden="1" x14ac:dyDescent="0.3">
      <c r="L827" s="21"/>
      <c r="M827" s="39" t="s">
        <v>119</v>
      </c>
      <c r="N827" s="40"/>
      <c r="O827" s="24"/>
      <c r="P827" s="32"/>
      <c r="Q827" s="18"/>
    </row>
    <row r="828" spans="12:17" hidden="1" x14ac:dyDescent="0.3">
      <c r="L828" s="60">
        <v>45411</v>
      </c>
      <c r="M828" t="s">
        <v>115</v>
      </c>
      <c r="O828" s="23"/>
      <c r="P828" s="31">
        <v>116500</v>
      </c>
      <c r="Q828" s="27"/>
    </row>
    <row r="829" spans="12:17" hidden="1" x14ac:dyDescent="0.3">
      <c r="L829" s="20"/>
      <c r="N829" t="s">
        <v>113</v>
      </c>
      <c r="O829" s="23"/>
      <c r="P829" s="31"/>
      <c r="Q829" s="27">
        <v>116500</v>
      </c>
    </row>
    <row r="830" spans="12:17" hidden="1" x14ac:dyDescent="0.3">
      <c r="L830" s="21"/>
      <c r="M830" s="41" t="s">
        <v>120</v>
      </c>
      <c r="N830" s="42"/>
      <c r="O830" s="24"/>
      <c r="P830" s="32"/>
      <c r="Q830" s="18"/>
    </row>
    <row r="831" spans="12:17" hidden="1" x14ac:dyDescent="0.3">
      <c r="L831" s="60">
        <v>45411</v>
      </c>
      <c r="M831" t="s">
        <v>113</v>
      </c>
      <c r="O831" s="33"/>
      <c r="P831" s="30">
        <v>313000</v>
      </c>
      <c r="Q831" s="43"/>
    </row>
    <row r="832" spans="12:17" hidden="1" x14ac:dyDescent="0.3">
      <c r="L832" s="20"/>
      <c r="N832" t="s">
        <v>128</v>
      </c>
      <c r="O832" s="23"/>
      <c r="P832" s="31"/>
      <c r="Q832" s="27">
        <v>313000</v>
      </c>
    </row>
    <row r="833" spans="12:17" hidden="1" x14ac:dyDescent="0.3">
      <c r="L833" s="21"/>
      <c r="M833" s="25" t="s">
        <v>129</v>
      </c>
      <c r="N833" s="25"/>
      <c r="O833" s="24"/>
      <c r="P833" s="32"/>
      <c r="Q833" s="18"/>
    </row>
    <row r="834" spans="12:17" x14ac:dyDescent="0.3">
      <c r="L834" s="60">
        <v>45411</v>
      </c>
      <c r="M834" t="s">
        <v>57</v>
      </c>
      <c r="O834" s="33"/>
      <c r="P834" s="43">
        <v>50000</v>
      </c>
      <c r="Q834" s="61"/>
    </row>
    <row r="835" spans="12:17" hidden="1" x14ac:dyDescent="0.3">
      <c r="L835" s="20"/>
      <c r="O835" s="23"/>
      <c r="P835" s="31"/>
      <c r="Q835" s="27"/>
    </row>
    <row r="836" spans="12:17" hidden="1" x14ac:dyDescent="0.3">
      <c r="L836" s="20"/>
      <c r="N836" t="s">
        <v>113</v>
      </c>
      <c r="O836" s="23"/>
      <c r="P836" s="31"/>
      <c r="Q836" s="27">
        <f>P834+P835</f>
        <v>50000</v>
      </c>
    </row>
    <row r="837" spans="12:17" hidden="1" x14ac:dyDescent="0.3">
      <c r="L837" s="20"/>
      <c r="M837" s="25" t="s">
        <v>127</v>
      </c>
      <c r="N837" s="25"/>
      <c r="O837" s="24"/>
      <c r="P837" s="32"/>
      <c r="Q837" s="18"/>
    </row>
    <row r="838" spans="12:17" hidden="1" x14ac:dyDescent="0.3">
      <c r="L838" s="60">
        <v>45412</v>
      </c>
      <c r="M838" s="28" t="s">
        <v>115</v>
      </c>
      <c r="O838" s="23"/>
      <c r="P838" s="31">
        <v>132000</v>
      </c>
      <c r="Q838" s="27"/>
    </row>
    <row r="839" spans="12:17" hidden="1" x14ac:dyDescent="0.3">
      <c r="L839" s="20"/>
      <c r="M839" s="28"/>
      <c r="N839" t="s">
        <v>113</v>
      </c>
      <c r="O839" s="23"/>
      <c r="P839" s="31"/>
      <c r="Q839" s="27">
        <v>132000</v>
      </c>
    </row>
    <row r="840" spans="12:17" hidden="1" x14ac:dyDescent="0.3">
      <c r="L840" s="21"/>
      <c r="M840" s="25" t="s">
        <v>117</v>
      </c>
      <c r="N840" s="25"/>
      <c r="O840" s="24"/>
      <c r="P840" s="32"/>
      <c r="Q840" s="18"/>
    </row>
    <row r="841" spans="12:17" hidden="1" x14ac:dyDescent="0.3">
      <c r="L841" s="19">
        <v>45412</v>
      </c>
      <c r="M841" t="s">
        <v>115</v>
      </c>
      <c r="O841" s="23"/>
      <c r="P841" s="31">
        <v>116500</v>
      </c>
      <c r="Q841" s="27"/>
    </row>
    <row r="842" spans="12:17" hidden="1" x14ac:dyDescent="0.3">
      <c r="L842" s="20"/>
      <c r="N842" t="s">
        <v>113</v>
      </c>
      <c r="O842" s="23"/>
      <c r="P842" s="31"/>
      <c r="Q842" s="27">
        <v>116500</v>
      </c>
    </row>
    <row r="843" spans="12:17" hidden="1" x14ac:dyDescent="0.3">
      <c r="L843" s="21"/>
      <c r="M843" s="35" t="s">
        <v>116</v>
      </c>
      <c r="N843" s="36"/>
      <c r="O843" s="24"/>
      <c r="P843" s="32"/>
      <c r="Q843" s="18"/>
    </row>
    <row r="844" spans="12:17" hidden="1" x14ac:dyDescent="0.3">
      <c r="L844" s="60">
        <v>45412</v>
      </c>
      <c r="M844" t="s">
        <v>113</v>
      </c>
      <c r="O844" s="33"/>
      <c r="P844" s="30">
        <v>313000</v>
      </c>
      <c r="Q844" s="43"/>
    </row>
    <row r="845" spans="12:17" hidden="1" x14ac:dyDescent="0.3">
      <c r="L845" s="20"/>
      <c r="N845" t="s">
        <v>128</v>
      </c>
      <c r="O845" s="23"/>
      <c r="P845" s="31"/>
      <c r="Q845" s="27">
        <v>313000</v>
      </c>
    </row>
    <row r="846" spans="12:17" hidden="1" x14ac:dyDescent="0.3">
      <c r="L846" s="21"/>
      <c r="M846" s="25" t="s">
        <v>129</v>
      </c>
      <c r="N846" s="25"/>
      <c r="O846" s="24"/>
      <c r="P846" s="32"/>
      <c r="Q846" s="18"/>
    </row>
    <row r="847" spans="12:17" hidden="1" x14ac:dyDescent="0.3">
      <c r="L847" s="19">
        <v>45412</v>
      </c>
      <c r="M847" t="s">
        <v>124</v>
      </c>
      <c r="O847" s="23"/>
      <c r="P847" s="31">
        <v>36000000</v>
      </c>
      <c r="Q847" s="27"/>
    </row>
    <row r="848" spans="12:17" hidden="1" x14ac:dyDescent="0.3">
      <c r="L848" s="20"/>
      <c r="N848" t="s">
        <v>113</v>
      </c>
      <c r="O848" s="23"/>
      <c r="P848" s="31"/>
      <c r="Q848" s="27">
        <v>1500000</v>
      </c>
    </row>
    <row r="849" spans="12:17" hidden="1" x14ac:dyDescent="0.3">
      <c r="L849" s="21"/>
      <c r="M849" s="45" t="s">
        <v>125</v>
      </c>
      <c r="N849" s="46"/>
      <c r="O849" s="24"/>
      <c r="P849" s="32"/>
      <c r="Q849" s="18"/>
    </row>
    <row r="850" spans="12:17" hidden="1" x14ac:dyDescent="0.3">
      <c r="L850" s="19">
        <v>45412</v>
      </c>
      <c r="M850" t="s">
        <v>61</v>
      </c>
      <c r="O850" s="23"/>
      <c r="P850" s="31">
        <v>1000000</v>
      </c>
      <c r="Q850" s="27"/>
    </row>
    <row r="851" spans="12:17" hidden="1" x14ac:dyDescent="0.3">
      <c r="L851" s="20"/>
      <c r="N851" t="s">
        <v>113</v>
      </c>
      <c r="O851" s="23"/>
      <c r="P851" s="31"/>
      <c r="Q851" s="27">
        <v>1000000</v>
      </c>
    </row>
    <row r="852" spans="12:17" hidden="1" x14ac:dyDescent="0.3">
      <c r="L852" s="20"/>
      <c r="M852" s="63" t="s">
        <v>126</v>
      </c>
      <c r="N852" s="64"/>
      <c r="O852" s="23"/>
      <c r="P852" s="31"/>
      <c r="Q852" s="27"/>
    </row>
    <row r="853" spans="12:17" x14ac:dyDescent="0.3">
      <c r="L853" s="20"/>
      <c r="M853" t="s">
        <v>137</v>
      </c>
      <c r="O853" s="23"/>
      <c r="P853" s="31">
        <f>SUBTOTAL(109,P747:P851)</f>
        <v>160000</v>
      </c>
      <c r="Q853" s="15">
        <f>SUBTOTAL(109,Q747:Q851)</f>
        <v>0</v>
      </c>
    </row>
    <row r="855" spans="12:17" x14ac:dyDescent="0.3">
      <c r="L855" s="57" t="s">
        <v>109</v>
      </c>
      <c r="M855" s="133" t="s">
        <v>108</v>
      </c>
      <c r="N855" s="134"/>
      <c r="O855" s="57" t="s">
        <v>112</v>
      </c>
      <c r="P855" s="58" t="s">
        <v>111</v>
      </c>
      <c r="Q855" s="58" t="s">
        <v>110</v>
      </c>
    </row>
    <row r="856" spans="12:17" x14ac:dyDescent="0.3">
      <c r="L856" s="19" t="s">
        <v>130</v>
      </c>
      <c r="M856" t="s">
        <v>131</v>
      </c>
      <c r="N856" t="s">
        <v>132</v>
      </c>
      <c r="O856" s="33" t="s">
        <v>133</v>
      </c>
      <c r="P856" s="30" t="s">
        <v>134</v>
      </c>
      <c r="Q856" s="43" t="s">
        <v>135</v>
      </c>
    </row>
    <row r="857" spans="12:17" x14ac:dyDescent="0.3">
      <c r="L857" s="19">
        <v>45404</v>
      </c>
      <c r="M857" t="s">
        <v>114</v>
      </c>
      <c r="O857" s="33"/>
      <c r="P857" s="30">
        <v>132000</v>
      </c>
      <c r="Q857" s="43"/>
    </row>
    <row r="858" spans="12:17" x14ac:dyDescent="0.3">
      <c r="L858" s="20"/>
      <c r="N858" t="s">
        <v>113</v>
      </c>
      <c r="O858" s="23"/>
      <c r="P858" s="31"/>
      <c r="Q858" s="27">
        <v>132000</v>
      </c>
    </row>
    <row r="859" spans="12:17" x14ac:dyDescent="0.3">
      <c r="L859" s="20"/>
      <c r="M859" s="25" t="s">
        <v>117</v>
      </c>
      <c r="N859" s="25"/>
      <c r="O859" s="24"/>
      <c r="P859" s="32"/>
      <c r="Q859" s="18"/>
    </row>
    <row r="860" spans="12:17" x14ac:dyDescent="0.3">
      <c r="L860" s="19"/>
      <c r="M860" t="s">
        <v>115</v>
      </c>
      <c r="O860" s="23"/>
      <c r="P860" s="31">
        <v>116500</v>
      </c>
      <c r="Q860" s="27"/>
    </row>
    <row r="861" spans="12:17" x14ac:dyDescent="0.3">
      <c r="L861" s="20"/>
      <c r="N861" t="s">
        <v>113</v>
      </c>
      <c r="O861" s="23"/>
      <c r="P861" s="31"/>
      <c r="Q861" s="27">
        <v>116500</v>
      </c>
    </row>
    <row r="862" spans="12:17" x14ac:dyDescent="0.3">
      <c r="L862" s="20"/>
      <c r="M862" s="36" t="s">
        <v>116</v>
      </c>
      <c r="N862" s="36"/>
      <c r="O862" s="24"/>
      <c r="P862" s="32"/>
      <c r="Q862" s="18"/>
    </row>
    <row r="863" spans="12:17" x14ac:dyDescent="0.3">
      <c r="L863" s="19"/>
      <c r="M863" t="s">
        <v>115</v>
      </c>
      <c r="O863" s="23"/>
      <c r="P863" s="31">
        <v>29000</v>
      </c>
      <c r="Q863" s="27"/>
    </row>
    <row r="864" spans="12:17" x14ac:dyDescent="0.3">
      <c r="L864" s="20"/>
      <c r="N864" t="s">
        <v>113</v>
      </c>
      <c r="O864" s="23"/>
      <c r="P864" s="31"/>
      <c r="Q864" s="27">
        <v>29000</v>
      </c>
    </row>
    <row r="865" spans="12:17" x14ac:dyDescent="0.3">
      <c r="L865" s="20"/>
      <c r="M865" s="38" t="s">
        <v>118</v>
      </c>
      <c r="N865" s="38"/>
      <c r="O865" s="24"/>
      <c r="P865" s="32"/>
      <c r="Q865" s="18"/>
    </row>
    <row r="866" spans="12:17" x14ac:dyDescent="0.3">
      <c r="L866" s="19"/>
      <c r="M866" t="s">
        <v>115</v>
      </c>
      <c r="O866" s="23"/>
      <c r="P866" s="31">
        <v>59000</v>
      </c>
      <c r="Q866" s="27"/>
    </row>
    <row r="867" spans="12:17" x14ac:dyDescent="0.3">
      <c r="L867" s="20"/>
      <c r="N867" t="s">
        <v>113</v>
      </c>
      <c r="O867" s="23"/>
      <c r="P867" s="31"/>
      <c r="Q867" s="27">
        <v>59000</v>
      </c>
    </row>
    <row r="868" spans="12:17" x14ac:dyDescent="0.3">
      <c r="L868" s="20"/>
      <c r="M868" s="40" t="s">
        <v>119</v>
      </c>
      <c r="N868" s="40"/>
      <c r="O868" s="24"/>
      <c r="P868" s="32"/>
      <c r="Q868" s="18"/>
    </row>
    <row r="869" spans="12:17" x14ac:dyDescent="0.3">
      <c r="L869" s="19"/>
      <c r="M869" t="s">
        <v>115</v>
      </c>
      <c r="O869" s="23"/>
      <c r="P869" s="31">
        <v>116500</v>
      </c>
      <c r="Q869" s="27"/>
    </row>
    <row r="870" spans="12:17" x14ac:dyDescent="0.3">
      <c r="L870" s="20"/>
      <c r="N870" t="s">
        <v>113</v>
      </c>
      <c r="O870" s="23"/>
      <c r="P870" s="31"/>
      <c r="Q870" s="27">
        <v>116500</v>
      </c>
    </row>
    <row r="871" spans="12:17" x14ac:dyDescent="0.3">
      <c r="L871" s="20"/>
      <c r="M871" s="42" t="s">
        <v>120</v>
      </c>
      <c r="N871" s="42"/>
      <c r="O871" s="24"/>
      <c r="P871" s="32"/>
      <c r="Q871" s="27"/>
    </row>
    <row r="872" spans="12:17" x14ac:dyDescent="0.3">
      <c r="L872" s="19"/>
      <c r="M872" t="s">
        <v>57</v>
      </c>
      <c r="O872" s="33"/>
      <c r="P872" s="43">
        <v>50000</v>
      </c>
      <c r="Q872" s="61"/>
    </row>
    <row r="873" spans="12:17" x14ac:dyDescent="0.3">
      <c r="L873" s="20"/>
      <c r="M873" t="s">
        <v>122</v>
      </c>
      <c r="O873" s="23"/>
      <c r="P873" s="31">
        <v>60000</v>
      </c>
      <c r="Q873" s="27"/>
    </row>
    <row r="874" spans="12:17" x14ac:dyDescent="0.3">
      <c r="L874" s="20"/>
      <c r="N874" t="s">
        <v>113</v>
      </c>
      <c r="O874" s="23"/>
      <c r="P874" s="31"/>
      <c r="Q874" s="27">
        <f>P872+P873</f>
        <v>110000</v>
      </c>
    </row>
    <row r="875" spans="12:17" x14ac:dyDescent="0.3">
      <c r="L875" s="20"/>
      <c r="M875" s="25" t="s">
        <v>123</v>
      </c>
      <c r="N875" s="25"/>
      <c r="O875" s="24"/>
      <c r="P875" s="32"/>
      <c r="Q875" s="18"/>
    </row>
    <row r="876" spans="12:17" x14ac:dyDescent="0.3">
      <c r="L876" s="19">
        <v>45404</v>
      </c>
      <c r="M876" t="s">
        <v>113</v>
      </c>
      <c r="O876" s="33"/>
      <c r="P876" s="30">
        <v>313000</v>
      </c>
      <c r="Q876" s="43"/>
    </row>
    <row r="877" spans="12:17" x14ac:dyDescent="0.3">
      <c r="L877" s="20"/>
      <c r="N877" t="s">
        <v>128</v>
      </c>
      <c r="O877" s="23"/>
      <c r="P877" s="31"/>
      <c r="Q877" s="27">
        <v>313000</v>
      </c>
    </row>
    <row r="878" spans="12:17" x14ac:dyDescent="0.3">
      <c r="L878" s="20"/>
      <c r="M878" s="25" t="s">
        <v>129</v>
      </c>
      <c r="N878" s="25"/>
      <c r="O878" s="24"/>
      <c r="P878" s="32"/>
      <c r="Q878" s="18"/>
    </row>
    <row r="879" spans="12:17" x14ac:dyDescent="0.3">
      <c r="L879" s="59">
        <v>45405</v>
      </c>
      <c r="M879" t="s">
        <v>115</v>
      </c>
      <c r="O879" s="23"/>
      <c r="P879" s="31">
        <v>132000</v>
      </c>
      <c r="Q879" s="27"/>
    </row>
    <row r="880" spans="12:17" x14ac:dyDescent="0.3">
      <c r="L880" s="20"/>
      <c r="M880" s="28"/>
      <c r="N880" t="s">
        <v>113</v>
      </c>
      <c r="O880" s="23"/>
      <c r="P880" s="31"/>
      <c r="Q880" s="27">
        <v>132000</v>
      </c>
    </row>
    <row r="881" spans="12:17" x14ac:dyDescent="0.3">
      <c r="L881" s="20"/>
      <c r="M881" s="25" t="s">
        <v>117</v>
      </c>
      <c r="N881" s="25"/>
      <c r="O881" s="24"/>
      <c r="P881" s="32"/>
      <c r="Q881" s="18"/>
    </row>
    <row r="882" spans="12:17" x14ac:dyDescent="0.3">
      <c r="L882" s="59">
        <v>45405</v>
      </c>
      <c r="M882" t="s">
        <v>113</v>
      </c>
      <c r="O882" s="33"/>
      <c r="P882" s="30">
        <v>313000</v>
      </c>
      <c r="Q882" s="43"/>
    </row>
    <row r="883" spans="12:17" x14ac:dyDescent="0.3">
      <c r="L883" s="20"/>
      <c r="N883" t="s">
        <v>128</v>
      </c>
      <c r="O883" s="23"/>
      <c r="P883" s="31"/>
      <c r="Q883" s="27">
        <v>313000</v>
      </c>
    </row>
    <row r="884" spans="12:17" x14ac:dyDescent="0.3">
      <c r="L884" s="20"/>
      <c r="M884" s="25" t="s">
        <v>129</v>
      </c>
      <c r="N884" s="25"/>
      <c r="O884" s="24"/>
      <c r="P884" s="32"/>
      <c r="Q884" s="18"/>
    </row>
    <row r="885" spans="12:17" x14ac:dyDescent="0.3">
      <c r="L885" s="59">
        <v>45406</v>
      </c>
      <c r="M885" s="28" t="s">
        <v>115</v>
      </c>
      <c r="O885" s="23"/>
      <c r="P885" s="31">
        <v>132000</v>
      </c>
      <c r="Q885" s="27"/>
    </row>
    <row r="886" spans="12:17" x14ac:dyDescent="0.3">
      <c r="L886" s="20"/>
      <c r="M886" s="28"/>
      <c r="N886" t="s">
        <v>113</v>
      </c>
      <c r="O886" s="23"/>
      <c r="P886" s="31"/>
      <c r="Q886" s="27">
        <v>132000</v>
      </c>
    </row>
    <row r="887" spans="12:17" x14ac:dyDescent="0.3">
      <c r="L887" s="20"/>
      <c r="M887" s="25" t="s">
        <v>117</v>
      </c>
      <c r="N887" s="25"/>
      <c r="O887" s="24"/>
      <c r="P887" s="32"/>
      <c r="Q887" s="18"/>
    </row>
    <row r="888" spans="12:17" x14ac:dyDescent="0.3">
      <c r="L888" s="19"/>
      <c r="M888" t="s">
        <v>115</v>
      </c>
      <c r="O888" s="23"/>
      <c r="P888" s="31">
        <v>116500</v>
      </c>
      <c r="Q888" s="27"/>
    </row>
    <row r="889" spans="12:17" x14ac:dyDescent="0.3">
      <c r="L889" s="20"/>
      <c r="N889" t="s">
        <v>113</v>
      </c>
      <c r="O889" s="23"/>
      <c r="P889" s="31"/>
      <c r="Q889" s="27">
        <v>116500</v>
      </c>
    </row>
    <row r="890" spans="12:17" x14ac:dyDescent="0.3">
      <c r="L890" s="20"/>
      <c r="M890" s="35" t="s">
        <v>116</v>
      </c>
      <c r="N890" s="36"/>
      <c r="O890" s="24"/>
      <c r="P890" s="32"/>
      <c r="Q890" s="18"/>
    </row>
    <row r="891" spans="12:17" x14ac:dyDescent="0.3">
      <c r="L891" s="59">
        <v>45406</v>
      </c>
      <c r="M891" t="s">
        <v>113</v>
      </c>
      <c r="O891" s="33"/>
      <c r="P891" s="30">
        <v>313000</v>
      </c>
      <c r="Q891" s="43"/>
    </row>
    <row r="892" spans="12:17" x14ac:dyDescent="0.3">
      <c r="L892" s="20"/>
      <c r="N892" t="s">
        <v>128</v>
      </c>
      <c r="O892" s="23"/>
      <c r="P892" s="31"/>
      <c r="Q892" s="27">
        <v>313000</v>
      </c>
    </row>
    <row r="893" spans="12:17" x14ac:dyDescent="0.3">
      <c r="L893" s="20"/>
      <c r="M893" s="25" t="s">
        <v>129</v>
      </c>
      <c r="N893" s="25"/>
      <c r="O893" s="24"/>
      <c r="P893" s="32"/>
      <c r="Q893" s="18"/>
    </row>
    <row r="894" spans="12:17" x14ac:dyDescent="0.3">
      <c r="L894" s="60">
        <v>45407</v>
      </c>
      <c r="M894" s="28" t="s">
        <v>115</v>
      </c>
      <c r="O894" s="23"/>
      <c r="P894" s="31">
        <v>132000</v>
      </c>
      <c r="Q894" s="27"/>
    </row>
    <row r="895" spans="12:17" x14ac:dyDescent="0.3">
      <c r="L895" s="20"/>
      <c r="M895" s="28"/>
      <c r="N895" t="s">
        <v>113</v>
      </c>
      <c r="O895" s="23"/>
      <c r="P895" s="31"/>
      <c r="Q895" s="27">
        <v>132000</v>
      </c>
    </row>
    <row r="896" spans="12:17" x14ac:dyDescent="0.3">
      <c r="L896" s="20"/>
      <c r="M896" s="25" t="s">
        <v>117</v>
      </c>
      <c r="N896" s="25"/>
      <c r="O896" s="24"/>
      <c r="P896" s="32"/>
      <c r="Q896" s="18"/>
    </row>
    <row r="897" spans="12:17" x14ac:dyDescent="0.3">
      <c r="L897" s="60">
        <v>45407</v>
      </c>
      <c r="M897" t="s">
        <v>115</v>
      </c>
      <c r="O897" s="23"/>
      <c r="P897" s="31">
        <v>29000</v>
      </c>
      <c r="Q897" s="27"/>
    </row>
    <row r="898" spans="12:17" x14ac:dyDescent="0.3">
      <c r="L898" s="20"/>
      <c r="N898" t="s">
        <v>113</v>
      </c>
      <c r="O898" s="23"/>
      <c r="P898" s="31"/>
      <c r="Q898" s="27">
        <v>29000</v>
      </c>
    </row>
    <row r="899" spans="12:17" x14ac:dyDescent="0.3">
      <c r="L899" s="21"/>
      <c r="M899" s="37" t="s">
        <v>118</v>
      </c>
      <c r="N899" s="38"/>
      <c r="O899" s="24"/>
      <c r="P899" s="32"/>
      <c r="Q899" s="18"/>
    </row>
    <row r="900" spans="12:17" x14ac:dyDescent="0.3">
      <c r="L900" s="60">
        <v>45407</v>
      </c>
      <c r="M900" t="s">
        <v>113</v>
      </c>
      <c r="O900" s="33"/>
      <c r="P900" s="30">
        <v>313000</v>
      </c>
      <c r="Q900" s="43"/>
    </row>
    <row r="901" spans="12:17" x14ac:dyDescent="0.3">
      <c r="L901" s="20"/>
      <c r="N901" t="s">
        <v>128</v>
      </c>
      <c r="O901" s="23"/>
      <c r="P901" s="31"/>
      <c r="Q901" s="27">
        <v>313000</v>
      </c>
    </row>
    <row r="902" spans="12:17" x14ac:dyDescent="0.3">
      <c r="L902" s="20"/>
      <c r="M902" s="25" t="s">
        <v>129</v>
      </c>
      <c r="N902" s="25"/>
      <c r="O902" s="24"/>
      <c r="P902" s="32"/>
      <c r="Q902" s="18"/>
    </row>
    <row r="903" spans="12:17" x14ac:dyDescent="0.3">
      <c r="L903" s="60">
        <v>45408</v>
      </c>
      <c r="M903" s="28" t="s">
        <v>115</v>
      </c>
      <c r="O903" s="23"/>
      <c r="P903" s="31">
        <v>132000</v>
      </c>
      <c r="Q903" s="27"/>
    </row>
    <row r="904" spans="12:17" x14ac:dyDescent="0.3">
      <c r="L904" s="20"/>
      <c r="M904" s="28"/>
      <c r="N904" t="s">
        <v>113</v>
      </c>
      <c r="O904" s="23"/>
      <c r="P904" s="31"/>
      <c r="Q904" s="27">
        <v>132000</v>
      </c>
    </row>
    <row r="905" spans="12:17" x14ac:dyDescent="0.3">
      <c r="L905" s="21"/>
      <c r="M905" s="25" t="s">
        <v>117</v>
      </c>
      <c r="N905" s="25"/>
      <c r="O905" s="24"/>
      <c r="P905" s="32"/>
      <c r="Q905" s="18"/>
    </row>
    <row r="906" spans="12:17" x14ac:dyDescent="0.3">
      <c r="L906" s="19">
        <v>45408</v>
      </c>
      <c r="M906" t="s">
        <v>115</v>
      </c>
      <c r="O906" s="23"/>
      <c r="P906" s="31">
        <v>116500</v>
      </c>
      <c r="Q906" s="27"/>
    </row>
    <row r="907" spans="12:17" x14ac:dyDescent="0.3">
      <c r="L907" s="20"/>
      <c r="N907" t="s">
        <v>113</v>
      </c>
      <c r="O907" s="23"/>
      <c r="P907" s="31"/>
      <c r="Q907" s="27">
        <v>116500</v>
      </c>
    </row>
    <row r="908" spans="12:17" x14ac:dyDescent="0.3">
      <c r="L908" s="21"/>
      <c r="M908" s="35" t="s">
        <v>116</v>
      </c>
      <c r="N908" s="36"/>
      <c r="O908" s="24"/>
      <c r="P908" s="32"/>
      <c r="Q908" s="18"/>
    </row>
    <row r="909" spans="12:17" x14ac:dyDescent="0.3">
      <c r="L909" s="60">
        <v>45408</v>
      </c>
      <c r="M909" t="s">
        <v>115</v>
      </c>
      <c r="O909" s="23"/>
      <c r="P909" s="31">
        <v>59000</v>
      </c>
      <c r="Q909" s="27"/>
    </row>
    <row r="910" spans="12:17" x14ac:dyDescent="0.3">
      <c r="L910" s="20"/>
      <c r="N910" t="s">
        <v>113</v>
      </c>
      <c r="O910" s="23"/>
      <c r="P910" s="31"/>
      <c r="Q910" s="27">
        <v>59000</v>
      </c>
    </row>
    <row r="911" spans="12:17" x14ac:dyDescent="0.3">
      <c r="L911" s="21"/>
      <c r="M911" s="39" t="s">
        <v>119</v>
      </c>
      <c r="N911" s="40"/>
      <c r="O911" s="24"/>
      <c r="P911" s="32"/>
      <c r="Q911" s="18"/>
    </row>
    <row r="912" spans="12:17" x14ac:dyDescent="0.3">
      <c r="L912" s="60">
        <v>45408</v>
      </c>
      <c r="M912" t="s">
        <v>113</v>
      </c>
      <c r="O912" s="33"/>
      <c r="P912" s="30">
        <v>313000</v>
      </c>
      <c r="Q912" s="43"/>
    </row>
    <row r="913" spans="12:17" x14ac:dyDescent="0.3">
      <c r="L913" s="20"/>
      <c r="N913" t="s">
        <v>128</v>
      </c>
      <c r="O913" s="23"/>
      <c r="P913" s="31"/>
      <c r="Q913" s="27">
        <v>313000</v>
      </c>
    </row>
    <row r="914" spans="12:17" x14ac:dyDescent="0.3">
      <c r="L914" s="20"/>
      <c r="M914" s="25" t="s">
        <v>129</v>
      </c>
      <c r="N914" s="25"/>
      <c r="O914" s="24"/>
      <c r="P914" s="32"/>
      <c r="Q914" s="18"/>
    </row>
    <row r="915" spans="12:17" x14ac:dyDescent="0.3">
      <c r="L915" s="60">
        <v>45409</v>
      </c>
      <c r="M915" s="28" t="s">
        <v>115</v>
      </c>
      <c r="O915" s="23"/>
      <c r="P915" s="31">
        <v>132000</v>
      </c>
      <c r="Q915" s="27"/>
    </row>
    <row r="916" spans="12:17" x14ac:dyDescent="0.3">
      <c r="L916" s="20"/>
      <c r="M916" s="28"/>
      <c r="N916" t="s">
        <v>113</v>
      </c>
      <c r="O916" s="23"/>
      <c r="P916" s="31"/>
      <c r="Q916" s="27">
        <v>132000</v>
      </c>
    </row>
    <row r="917" spans="12:17" x14ac:dyDescent="0.3">
      <c r="L917" s="21"/>
      <c r="M917" s="25" t="s">
        <v>117</v>
      </c>
      <c r="N917" s="25"/>
      <c r="O917" s="24"/>
      <c r="P917" s="32"/>
      <c r="Q917" s="18"/>
    </row>
    <row r="918" spans="12:17" x14ac:dyDescent="0.3">
      <c r="L918" s="60">
        <v>45409</v>
      </c>
      <c r="M918" t="s">
        <v>113</v>
      </c>
      <c r="O918" s="33"/>
      <c r="P918" s="30">
        <v>313000</v>
      </c>
      <c r="Q918" s="43"/>
    </row>
    <row r="919" spans="12:17" x14ac:dyDescent="0.3">
      <c r="L919" s="20"/>
      <c r="N919" t="s">
        <v>128</v>
      </c>
      <c r="O919" s="23"/>
      <c r="P919" s="31"/>
      <c r="Q919" s="27">
        <v>313000</v>
      </c>
    </row>
    <row r="920" spans="12:17" x14ac:dyDescent="0.3">
      <c r="L920" s="20"/>
      <c r="M920" s="25" t="s">
        <v>129</v>
      </c>
      <c r="N920" s="25"/>
      <c r="O920" s="24"/>
      <c r="P920" s="32"/>
      <c r="Q920" s="18"/>
    </row>
    <row r="921" spans="12:17" x14ac:dyDescent="0.3">
      <c r="L921" s="60">
        <v>45410</v>
      </c>
      <c r="M921" s="28" t="s">
        <v>115</v>
      </c>
      <c r="O921" s="23"/>
      <c r="P921" s="31">
        <v>132000</v>
      </c>
      <c r="Q921" s="27"/>
    </row>
    <row r="922" spans="12:17" x14ac:dyDescent="0.3">
      <c r="L922" s="20"/>
      <c r="M922" s="28"/>
      <c r="N922" t="s">
        <v>113</v>
      </c>
      <c r="O922" s="23"/>
      <c r="P922" s="31"/>
      <c r="Q922" s="27">
        <v>132000</v>
      </c>
    </row>
    <row r="923" spans="12:17" x14ac:dyDescent="0.3">
      <c r="L923" s="20"/>
      <c r="M923" s="25" t="s">
        <v>117</v>
      </c>
      <c r="N923" s="25"/>
      <c r="O923" s="24"/>
      <c r="P923" s="32"/>
      <c r="Q923" s="18"/>
    </row>
    <row r="924" spans="12:17" x14ac:dyDescent="0.3">
      <c r="L924" s="19"/>
      <c r="M924" t="s">
        <v>115</v>
      </c>
      <c r="O924" s="23"/>
      <c r="P924" s="31">
        <v>116500</v>
      </c>
      <c r="Q924" s="27"/>
    </row>
    <row r="925" spans="12:17" x14ac:dyDescent="0.3">
      <c r="L925" s="20"/>
      <c r="N925" t="s">
        <v>113</v>
      </c>
      <c r="O925" s="23"/>
      <c r="P925" s="31"/>
      <c r="Q925" s="27">
        <v>116500</v>
      </c>
    </row>
    <row r="926" spans="12:17" x14ac:dyDescent="0.3">
      <c r="L926" s="20"/>
      <c r="M926" s="35" t="s">
        <v>116</v>
      </c>
      <c r="N926" s="36"/>
      <c r="O926" s="24"/>
      <c r="P926" s="32"/>
      <c r="Q926" s="18"/>
    </row>
    <row r="927" spans="12:17" x14ac:dyDescent="0.3">
      <c r="L927" s="19"/>
      <c r="M927" t="s">
        <v>115</v>
      </c>
      <c r="O927" s="23"/>
      <c r="P927" s="31">
        <v>29000</v>
      </c>
      <c r="Q927" s="27"/>
    </row>
    <row r="928" spans="12:17" x14ac:dyDescent="0.3">
      <c r="L928" s="20"/>
      <c r="N928" t="s">
        <v>113</v>
      </c>
      <c r="O928" s="23"/>
      <c r="P928" s="31"/>
      <c r="Q928" s="27">
        <v>29000</v>
      </c>
    </row>
    <row r="929" spans="12:17" x14ac:dyDescent="0.3">
      <c r="L929" s="21"/>
      <c r="M929" s="37" t="s">
        <v>118</v>
      </c>
      <c r="N929" s="38"/>
      <c r="O929" s="24"/>
      <c r="P929" s="32"/>
      <c r="Q929" s="18"/>
    </row>
    <row r="930" spans="12:17" x14ac:dyDescent="0.3">
      <c r="L930" s="60">
        <v>45410</v>
      </c>
      <c r="M930" t="s">
        <v>113</v>
      </c>
      <c r="O930" s="33"/>
      <c r="P930" s="30">
        <v>313000</v>
      </c>
      <c r="Q930" s="43"/>
    </row>
    <row r="931" spans="12:17" x14ac:dyDescent="0.3">
      <c r="L931" s="20"/>
      <c r="N931" t="s">
        <v>128</v>
      </c>
      <c r="O931" s="23"/>
      <c r="P931" s="31"/>
      <c r="Q931" s="27">
        <v>313000</v>
      </c>
    </row>
    <row r="932" spans="12:17" x14ac:dyDescent="0.3">
      <c r="L932" s="20"/>
      <c r="M932" s="25" t="s">
        <v>129</v>
      </c>
      <c r="N932" s="25"/>
      <c r="O932" s="24"/>
      <c r="P932" s="32"/>
      <c r="Q932" s="18"/>
    </row>
    <row r="933" spans="12:17" x14ac:dyDescent="0.3">
      <c r="L933" s="60">
        <v>45411</v>
      </c>
      <c r="M933" s="28" t="s">
        <v>115</v>
      </c>
      <c r="O933" s="23"/>
      <c r="P933" s="31">
        <v>132000</v>
      </c>
      <c r="Q933" s="27"/>
    </row>
    <row r="934" spans="12:17" x14ac:dyDescent="0.3">
      <c r="L934" s="20"/>
      <c r="M934" s="28"/>
      <c r="N934" t="s">
        <v>113</v>
      </c>
      <c r="O934" s="23"/>
      <c r="P934" s="31"/>
      <c r="Q934" s="27">
        <v>132000</v>
      </c>
    </row>
    <row r="935" spans="12:17" x14ac:dyDescent="0.3">
      <c r="L935" s="21"/>
      <c r="M935" s="25" t="s">
        <v>117</v>
      </c>
      <c r="N935" s="25"/>
      <c r="O935" s="24"/>
      <c r="P935" s="32"/>
      <c r="Q935" s="18"/>
    </row>
    <row r="936" spans="12:17" x14ac:dyDescent="0.3">
      <c r="L936" s="60">
        <v>45411</v>
      </c>
      <c r="M936" t="s">
        <v>115</v>
      </c>
      <c r="O936" s="23"/>
      <c r="P936" s="31">
        <v>59000</v>
      </c>
      <c r="Q936" s="27"/>
    </row>
    <row r="937" spans="12:17" x14ac:dyDescent="0.3">
      <c r="L937" s="20"/>
      <c r="N937" t="s">
        <v>113</v>
      </c>
      <c r="O937" s="23"/>
      <c r="P937" s="31"/>
      <c r="Q937" s="27">
        <v>59000</v>
      </c>
    </row>
    <row r="938" spans="12:17" x14ac:dyDescent="0.3">
      <c r="L938" s="21"/>
      <c r="M938" s="39" t="s">
        <v>119</v>
      </c>
      <c r="N938" s="40"/>
      <c r="O938" s="24"/>
      <c r="P938" s="32"/>
      <c r="Q938" s="18"/>
    </row>
    <row r="939" spans="12:17" x14ac:dyDescent="0.3">
      <c r="L939" s="60">
        <v>45411</v>
      </c>
      <c r="M939" t="s">
        <v>115</v>
      </c>
      <c r="O939" s="23"/>
      <c r="P939" s="31">
        <v>116500</v>
      </c>
      <c r="Q939" s="27"/>
    </row>
    <row r="940" spans="12:17" x14ac:dyDescent="0.3">
      <c r="L940" s="20"/>
      <c r="N940" t="s">
        <v>113</v>
      </c>
      <c r="O940" s="23"/>
      <c r="P940" s="31"/>
      <c r="Q940" s="27">
        <v>116500</v>
      </c>
    </row>
    <row r="941" spans="12:17" x14ac:dyDescent="0.3">
      <c r="L941" s="21"/>
      <c r="M941" s="41" t="s">
        <v>120</v>
      </c>
      <c r="N941" s="42"/>
      <c r="O941" s="24"/>
      <c r="P941" s="32"/>
      <c r="Q941" s="18"/>
    </row>
    <row r="942" spans="12:17" x14ac:dyDescent="0.3">
      <c r="L942" s="60">
        <v>45411</v>
      </c>
      <c r="M942" t="s">
        <v>113</v>
      </c>
      <c r="O942" s="33"/>
      <c r="P942" s="30">
        <v>313000</v>
      </c>
      <c r="Q942" s="43"/>
    </row>
    <row r="943" spans="12:17" x14ac:dyDescent="0.3">
      <c r="L943" s="20"/>
      <c r="N943" t="s">
        <v>128</v>
      </c>
      <c r="O943" s="23"/>
      <c r="P943" s="31"/>
      <c r="Q943" s="27">
        <v>313000</v>
      </c>
    </row>
    <row r="944" spans="12:17" x14ac:dyDescent="0.3">
      <c r="L944" s="21"/>
      <c r="M944" s="25" t="s">
        <v>129</v>
      </c>
      <c r="N944" s="25"/>
      <c r="O944" s="24"/>
      <c r="P944" s="32"/>
      <c r="Q944" s="18"/>
    </row>
    <row r="945" spans="12:17" x14ac:dyDescent="0.3">
      <c r="L945" s="60">
        <v>45411</v>
      </c>
      <c r="M945" t="s">
        <v>57</v>
      </c>
      <c r="O945" s="33"/>
      <c r="P945" s="43">
        <v>50000</v>
      </c>
      <c r="Q945" s="61"/>
    </row>
    <row r="946" spans="12:17" x14ac:dyDescent="0.3">
      <c r="L946" s="20"/>
      <c r="O946" s="23"/>
      <c r="P946" s="31"/>
      <c r="Q946" s="27"/>
    </row>
    <row r="947" spans="12:17" x14ac:dyDescent="0.3">
      <c r="L947" s="20"/>
      <c r="N947" t="s">
        <v>113</v>
      </c>
      <c r="O947" s="23"/>
      <c r="P947" s="31"/>
      <c r="Q947" s="27">
        <f>P945+P946</f>
        <v>50000</v>
      </c>
    </row>
    <row r="948" spans="12:17" x14ac:dyDescent="0.3">
      <c r="L948" s="20"/>
      <c r="M948" s="25" t="s">
        <v>127</v>
      </c>
      <c r="N948" s="25"/>
      <c r="O948" s="24"/>
      <c r="P948" s="32"/>
      <c r="Q948" s="18"/>
    </row>
    <row r="949" spans="12:17" x14ac:dyDescent="0.3">
      <c r="L949" s="60">
        <v>45412</v>
      </c>
      <c r="M949" s="28" t="s">
        <v>115</v>
      </c>
      <c r="O949" s="23"/>
      <c r="P949" s="31">
        <v>132000</v>
      </c>
      <c r="Q949" s="27"/>
    </row>
    <row r="950" spans="12:17" x14ac:dyDescent="0.3">
      <c r="L950" s="20"/>
      <c r="M950" s="28"/>
      <c r="N950" t="s">
        <v>113</v>
      </c>
      <c r="O950" s="23"/>
      <c r="P950" s="31"/>
      <c r="Q950" s="27">
        <v>132000</v>
      </c>
    </row>
    <row r="951" spans="12:17" x14ac:dyDescent="0.3">
      <c r="L951" s="21"/>
      <c r="M951" s="25" t="s">
        <v>117</v>
      </c>
      <c r="N951" s="25"/>
      <c r="O951" s="24"/>
      <c r="P951" s="32"/>
      <c r="Q951" s="18"/>
    </row>
    <row r="952" spans="12:17" x14ac:dyDescent="0.3">
      <c r="L952" s="19">
        <v>45412</v>
      </c>
      <c r="M952" t="s">
        <v>115</v>
      </c>
      <c r="O952" s="23"/>
      <c r="P952" s="31">
        <v>116500</v>
      </c>
      <c r="Q952" s="27"/>
    </row>
    <row r="953" spans="12:17" x14ac:dyDescent="0.3">
      <c r="L953" s="20"/>
      <c r="N953" t="s">
        <v>113</v>
      </c>
      <c r="O953" s="23"/>
      <c r="P953" s="31"/>
      <c r="Q953" s="27">
        <v>116500</v>
      </c>
    </row>
    <row r="954" spans="12:17" x14ac:dyDescent="0.3">
      <c r="L954" s="21"/>
      <c r="M954" s="35" t="s">
        <v>116</v>
      </c>
      <c r="N954" s="36"/>
      <c r="O954" s="24"/>
      <c r="P954" s="32"/>
      <c r="Q954" s="18"/>
    </row>
    <row r="955" spans="12:17" x14ac:dyDescent="0.3">
      <c r="L955" s="60">
        <v>45412</v>
      </c>
      <c r="M955" t="s">
        <v>113</v>
      </c>
      <c r="O955" s="33"/>
      <c r="P955" s="30">
        <v>313000</v>
      </c>
      <c r="Q955" s="43"/>
    </row>
    <row r="956" spans="12:17" x14ac:dyDescent="0.3">
      <c r="L956" s="20"/>
      <c r="N956" t="s">
        <v>128</v>
      </c>
      <c r="O956" s="23"/>
      <c r="P956" s="31"/>
      <c r="Q956" s="27">
        <v>313000</v>
      </c>
    </row>
    <row r="957" spans="12:17" x14ac:dyDescent="0.3">
      <c r="L957" s="21"/>
      <c r="M957" s="25" t="s">
        <v>129</v>
      </c>
      <c r="N957" s="25"/>
      <c r="O957" s="24"/>
      <c r="P957" s="32"/>
      <c r="Q957" s="18"/>
    </row>
    <row r="958" spans="12:17" x14ac:dyDescent="0.3">
      <c r="L958" s="19">
        <v>45412</v>
      </c>
      <c r="M958" t="s">
        <v>124</v>
      </c>
      <c r="O958" s="23"/>
      <c r="P958" s="31">
        <v>1500000</v>
      </c>
      <c r="Q958" s="27"/>
    </row>
    <row r="959" spans="12:17" x14ac:dyDescent="0.3">
      <c r="L959" s="20"/>
      <c r="N959" t="s">
        <v>113</v>
      </c>
      <c r="O959" s="23"/>
      <c r="P959" s="31"/>
      <c r="Q959" s="27">
        <v>1500000</v>
      </c>
    </row>
    <row r="960" spans="12:17" x14ac:dyDescent="0.3">
      <c r="L960" s="21"/>
      <c r="M960" s="45" t="s">
        <v>125</v>
      </c>
      <c r="N960" s="46"/>
      <c r="O960" s="24"/>
      <c r="P960" s="32"/>
      <c r="Q960" s="18"/>
    </row>
    <row r="961" spans="12:17" x14ac:dyDescent="0.3">
      <c r="L961" s="19">
        <v>45412</v>
      </c>
      <c r="M961" t="s">
        <v>61</v>
      </c>
      <c r="O961" s="23"/>
      <c r="P961" s="31">
        <v>1000000</v>
      </c>
      <c r="Q961" s="27"/>
    </row>
    <row r="962" spans="12:17" x14ac:dyDescent="0.3">
      <c r="L962" s="20"/>
      <c r="N962" t="s">
        <v>113</v>
      </c>
      <c r="O962" s="23"/>
      <c r="P962" s="31"/>
      <c r="Q962" s="27">
        <v>1000000</v>
      </c>
    </row>
    <row r="963" spans="12:17" x14ac:dyDescent="0.3">
      <c r="L963" s="20"/>
      <c r="M963" s="63" t="s">
        <v>126</v>
      </c>
      <c r="N963" s="64"/>
      <c r="O963" s="23"/>
      <c r="P963" s="31"/>
      <c r="Q963" s="27"/>
    </row>
    <row r="964" spans="12:17" x14ac:dyDescent="0.3">
      <c r="L964" s="20"/>
      <c r="O964" s="23"/>
      <c r="P964" s="31">
        <f>SUBTOTAL(109,Table3578910[Column5])</f>
        <v>7744500</v>
      </c>
      <c r="Q964" s="15">
        <f>SUBTOTAL(109,Table3578910[Column6])</f>
        <v>7744500</v>
      </c>
    </row>
    <row r="978" spans="12:17" x14ac:dyDescent="0.3">
      <c r="L978" s="57" t="s">
        <v>109</v>
      </c>
      <c r="M978" s="133" t="s">
        <v>108</v>
      </c>
      <c r="N978" s="134"/>
      <c r="O978" s="57" t="s">
        <v>112</v>
      </c>
      <c r="P978" s="58" t="s">
        <v>111</v>
      </c>
      <c r="Q978" s="58" t="s">
        <v>110</v>
      </c>
    </row>
    <row r="979" spans="12:17" x14ac:dyDescent="0.3">
      <c r="L979" s="19" t="s">
        <v>130</v>
      </c>
      <c r="M979" t="s">
        <v>131</v>
      </c>
      <c r="N979" t="s">
        <v>132</v>
      </c>
      <c r="O979" s="33" t="s">
        <v>133</v>
      </c>
      <c r="P979" s="30" t="s">
        <v>134</v>
      </c>
      <c r="Q979" s="43" t="s">
        <v>135</v>
      </c>
    </row>
    <row r="980" spans="12:17" x14ac:dyDescent="0.3">
      <c r="L980" s="19">
        <v>45404</v>
      </c>
      <c r="M980" t="s">
        <v>114</v>
      </c>
      <c r="O980" s="33"/>
      <c r="P980" s="30">
        <v>132000</v>
      </c>
      <c r="Q980" s="43"/>
    </row>
    <row r="981" spans="12:17" hidden="1" x14ac:dyDescent="0.3">
      <c r="L981" s="20"/>
      <c r="N981" t="s">
        <v>113</v>
      </c>
      <c r="O981" s="23"/>
      <c r="P981" s="31"/>
      <c r="Q981" s="27">
        <v>132000</v>
      </c>
    </row>
    <row r="982" spans="12:17" x14ac:dyDescent="0.3">
      <c r="L982" s="20"/>
      <c r="M982" s="25" t="s">
        <v>117</v>
      </c>
      <c r="N982" s="25"/>
      <c r="O982" s="24"/>
      <c r="P982" s="32"/>
      <c r="Q982" s="18"/>
    </row>
    <row r="983" spans="12:17" x14ac:dyDescent="0.3">
      <c r="L983" s="19"/>
      <c r="M983" t="s">
        <v>115</v>
      </c>
      <c r="O983" s="23"/>
      <c r="P983" s="31">
        <v>116500</v>
      </c>
      <c r="Q983" s="27"/>
    </row>
    <row r="984" spans="12:17" hidden="1" x14ac:dyDescent="0.3">
      <c r="L984" s="20"/>
      <c r="N984" t="s">
        <v>113</v>
      </c>
      <c r="O984" s="23"/>
      <c r="P984" s="31"/>
      <c r="Q984" s="27">
        <v>116500</v>
      </c>
    </row>
    <row r="985" spans="12:17" x14ac:dyDescent="0.3">
      <c r="L985" s="20"/>
      <c r="M985" s="36" t="s">
        <v>116</v>
      </c>
      <c r="N985" s="36"/>
      <c r="O985" s="24"/>
      <c r="P985" s="32"/>
      <c r="Q985" s="18"/>
    </row>
    <row r="986" spans="12:17" x14ac:dyDescent="0.3">
      <c r="L986" s="19"/>
      <c r="M986" t="s">
        <v>115</v>
      </c>
      <c r="O986" s="23"/>
      <c r="P986" s="31">
        <v>29000</v>
      </c>
      <c r="Q986" s="27"/>
    </row>
    <row r="987" spans="12:17" hidden="1" x14ac:dyDescent="0.3">
      <c r="L987" s="20"/>
      <c r="N987" t="s">
        <v>113</v>
      </c>
      <c r="O987" s="23"/>
      <c r="P987" s="31"/>
      <c r="Q987" s="27">
        <v>29000</v>
      </c>
    </row>
    <row r="988" spans="12:17" x14ac:dyDescent="0.3">
      <c r="L988" s="20"/>
      <c r="M988" s="38" t="s">
        <v>118</v>
      </c>
      <c r="N988" s="38"/>
      <c r="O988" s="24"/>
      <c r="P988" s="32"/>
      <c r="Q988" s="18"/>
    </row>
    <row r="989" spans="12:17" x14ac:dyDescent="0.3">
      <c r="L989" s="19"/>
      <c r="M989" t="s">
        <v>115</v>
      </c>
      <c r="O989" s="23"/>
      <c r="P989" s="31">
        <v>59000</v>
      </c>
      <c r="Q989" s="27"/>
    </row>
    <row r="990" spans="12:17" hidden="1" x14ac:dyDescent="0.3">
      <c r="L990" s="20"/>
      <c r="N990" t="s">
        <v>113</v>
      </c>
      <c r="O990" s="23"/>
      <c r="P990" s="31"/>
      <c r="Q990" s="27">
        <v>59000</v>
      </c>
    </row>
    <row r="991" spans="12:17" x14ac:dyDescent="0.3">
      <c r="L991" s="20"/>
      <c r="M991" s="40" t="s">
        <v>119</v>
      </c>
      <c r="N991" s="40"/>
      <c r="O991" s="24"/>
      <c r="P991" s="32"/>
      <c r="Q991" s="18"/>
    </row>
    <row r="992" spans="12:17" x14ac:dyDescent="0.3">
      <c r="L992" s="19"/>
      <c r="M992" t="s">
        <v>115</v>
      </c>
      <c r="O992" s="23"/>
      <c r="P992" s="31">
        <v>116500</v>
      </c>
      <c r="Q992" s="27"/>
    </row>
    <row r="993" spans="12:17" hidden="1" x14ac:dyDescent="0.3">
      <c r="L993" s="20"/>
      <c r="N993" t="s">
        <v>113</v>
      </c>
      <c r="O993" s="23"/>
      <c r="P993" s="31"/>
      <c r="Q993" s="27">
        <v>116500</v>
      </c>
    </row>
    <row r="994" spans="12:17" x14ac:dyDescent="0.3">
      <c r="L994" s="20"/>
      <c r="M994" s="42" t="s">
        <v>120</v>
      </c>
      <c r="N994" s="42"/>
      <c r="O994" s="24"/>
      <c r="P994" s="32"/>
      <c r="Q994" s="27"/>
    </row>
    <row r="995" spans="12:17" hidden="1" x14ac:dyDescent="0.3">
      <c r="L995" s="19"/>
      <c r="M995" t="s">
        <v>57</v>
      </c>
      <c r="O995" s="33"/>
      <c r="P995" s="43">
        <v>50000</v>
      </c>
      <c r="Q995" s="61"/>
    </row>
    <row r="996" spans="12:17" hidden="1" x14ac:dyDescent="0.3">
      <c r="L996" s="20"/>
      <c r="M996" t="s">
        <v>122</v>
      </c>
      <c r="O996" s="23"/>
      <c r="P996" s="31">
        <v>60000</v>
      </c>
      <c r="Q996" s="27"/>
    </row>
    <row r="997" spans="12:17" hidden="1" x14ac:dyDescent="0.3">
      <c r="L997" s="20"/>
      <c r="N997" t="s">
        <v>113</v>
      </c>
      <c r="O997" s="23"/>
      <c r="P997" s="31"/>
      <c r="Q997" s="27">
        <f>P995+P996</f>
        <v>110000</v>
      </c>
    </row>
    <row r="998" spans="12:17" hidden="1" x14ac:dyDescent="0.3">
      <c r="L998" s="20"/>
      <c r="M998" s="25" t="s">
        <v>123</v>
      </c>
      <c r="N998" s="25"/>
      <c r="O998" s="24"/>
      <c r="P998" s="32"/>
      <c r="Q998" s="18"/>
    </row>
    <row r="999" spans="12:17" hidden="1" x14ac:dyDescent="0.3">
      <c r="L999" s="19">
        <v>45404</v>
      </c>
      <c r="M999" t="s">
        <v>113</v>
      </c>
      <c r="O999" s="33"/>
      <c r="P999" s="30">
        <v>313000</v>
      </c>
      <c r="Q999" s="43"/>
    </row>
    <row r="1000" spans="12:17" hidden="1" x14ac:dyDescent="0.3">
      <c r="L1000" s="20"/>
      <c r="N1000" t="s">
        <v>128</v>
      </c>
      <c r="O1000" s="23"/>
      <c r="P1000" s="31"/>
      <c r="Q1000" s="27">
        <v>313000</v>
      </c>
    </row>
    <row r="1001" spans="12:17" hidden="1" x14ac:dyDescent="0.3">
      <c r="L1001" s="20"/>
      <c r="M1001" s="25" t="s">
        <v>129</v>
      </c>
      <c r="N1001" s="25"/>
      <c r="O1001" s="24"/>
      <c r="P1001" s="32"/>
      <c r="Q1001" s="18"/>
    </row>
    <row r="1002" spans="12:17" x14ac:dyDescent="0.3">
      <c r="L1002" s="59">
        <v>45405</v>
      </c>
      <c r="M1002" t="s">
        <v>115</v>
      </c>
      <c r="O1002" s="23"/>
      <c r="P1002" s="31">
        <v>132000</v>
      </c>
      <c r="Q1002" s="27"/>
    </row>
    <row r="1003" spans="12:17" hidden="1" x14ac:dyDescent="0.3">
      <c r="L1003" s="20"/>
      <c r="M1003" s="28"/>
      <c r="N1003" t="s">
        <v>113</v>
      </c>
      <c r="O1003" s="23"/>
      <c r="P1003" s="31"/>
      <c r="Q1003" s="27">
        <v>132000</v>
      </c>
    </row>
    <row r="1004" spans="12:17" x14ac:dyDescent="0.3">
      <c r="L1004" s="20"/>
      <c r="M1004" s="25" t="s">
        <v>117</v>
      </c>
      <c r="N1004" s="25"/>
      <c r="O1004" s="24"/>
      <c r="P1004" s="32"/>
      <c r="Q1004" s="18"/>
    </row>
    <row r="1005" spans="12:17" hidden="1" x14ac:dyDescent="0.3">
      <c r="L1005" s="59">
        <v>45405</v>
      </c>
      <c r="M1005" t="s">
        <v>113</v>
      </c>
      <c r="O1005" s="33"/>
      <c r="P1005" s="30">
        <v>313000</v>
      </c>
      <c r="Q1005" s="43"/>
    </row>
    <row r="1006" spans="12:17" hidden="1" x14ac:dyDescent="0.3">
      <c r="L1006" s="20"/>
      <c r="N1006" t="s">
        <v>128</v>
      </c>
      <c r="O1006" s="23"/>
      <c r="P1006" s="31"/>
      <c r="Q1006" s="27">
        <v>313000</v>
      </c>
    </row>
    <row r="1007" spans="12:17" hidden="1" x14ac:dyDescent="0.3">
      <c r="L1007" s="20"/>
      <c r="M1007" s="25" t="s">
        <v>129</v>
      </c>
      <c r="N1007" s="25"/>
      <c r="O1007" s="24"/>
      <c r="P1007" s="32"/>
      <c r="Q1007" s="18"/>
    </row>
    <row r="1008" spans="12:17" x14ac:dyDescent="0.3">
      <c r="L1008" s="59">
        <v>45406</v>
      </c>
      <c r="M1008" s="28" t="s">
        <v>115</v>
      </c>
      <c r="O1008" s="23"/>
      <c r="P1008" s="31">
        <v>132000</v>
      </c>
      <c r="Q1008" s="27"/>
    </row>
    <row r="1009" spans="12:17" hidden="1" x14ac:dyDescent="0.3">
      <c r="L1009" s="20"/>
      <c r="M1009" s="28"/>
      <c r="N1009" t="s">
        <v>113</v>
      </c>
      <c r="O1009" s="23"/>
      <c r="P1009" s="31"/>
      <c r="Q1009" s="27">
        <v>132000</v>
      </c>
    </row>
    <row r="1010" spans="12:17" x14ac:dyDescent="0.3">
      <c r="L1010" s="20"/>
      <c r="M1010" s="25" t="s">
        <v>117</v>
      </c>
      <c r="N1010" s="25"/>
      <c r="O1010" s="24"/>
      <c r="P1010" s="32"/>
      <c r="Q1010" s="18"/>
    </row>
    <row r="1011" spans="12:17" x14ac:dyDescent="0.3">
      <c r="L1011" s="19"/>
      <c r="M1011" t="s">
        <v>115</v>
      </c>
      <c r="O1011" s="23"/>
      <c r="P1011" s="31">
        <v>116500</v>
      </c>
      <c r="Q1011" s="27"/>
    </row>
    <row r="1012" spans="12:17" hidden="1" x14ac:dyDescent="0.3">
      <c r="L1012" s="20"/>
      <c r="N1012" t="s">
        <v>113</v>
      </c>
      <c r="O1012" s="23"/>
      <c r="P1012" s="31"/>
      <c r="Q1012" s="27">
        <v>116500</v>
      </c>
    </row>
    <row r="1013" spans="12:17" x14ac:dyDescent="0.3">
      <c r="L1013" s="20"/>
      <c r="M1013" s="35" t="s">
        <v>116</v>
      </c>
      <c r="N1013" s="36"/>
      <c r="O1013" s="24"/>
      <c r="P1013" s="32"/>
      <c r="Q1013" s="18"/>
    </row>
    <row r="1014" spans="12:17" hidden="1" x14ac:dyDescent="0.3">
      <c r="L1014" s="59">
        <v>45406</v>
      </c>
      <c r="M1014" t="s">
        <v>113</v>
      </c>
      <c r="O1014" s="33"/>
      <c r="P1014" s="30">
        <v>313000</v>
      </c>
      <c r="Q1014" s="43"/>
    </row>
    <row r="1015" spans="12:17" hidden="1" x14ac:dyDescent="0.3">
      <c r="L1015" s="20"/>
      <c r="N1015" t="s">
        <v>128</v>
      </c>
      <c r="O1015" s="23"/>
      <c r="P1015" s="31"/>
      <c r="Q1015" s="27">
        <v>313000</v>
      </c>
    </row>
    <row r="1016" spans="12:17" hidden="1" x14ac:dyDescent="0.3">
      <c r="L1016" s="20"/>
      <c r="M1016" s="25" t="s">
        <v>129</v>
      </c>
      <c r="N1016" s="25"/>
      <c r="O1016" s="24"/>
      <c r="P1016" s="32"/>
      <c r="Q1016" s="18"/>
    </row>
    <row r="1017" spans="12:17" x14ac:dyDescent="0.3">
      <c r="L1017" s="60">
        <v>45407</v>
      </c>
      <c r="M1017" s="28" t="s">
        <v>115</v>
      </c>
      <c r="O1017" s="23"/>
      <c r="P1017" s="31">
        <v>132000</v>
      </c>
      <c r="Q1017" s="27"/>
    </row>
    <row r="1018" spans="12:17" hidden="1" x14ac:dyDescent="0.3">
      <c r="L1018" s="20"/>
      <c r="M1018" s="28"/>
      <c r="N1018" t="s">
        <v>113</v>
      </c>
      <c r="O1018" s="23"/>
      <c r="P1018" s="31"/>
      <c r="Q1018" s="27">
        <v>132000</v>
      </c>
    </row>
    <row r="1019" spans="12:17" x14ac:dyDescent="0.3">
      <c r="L1019" s="20"/>
      <c r="M1019" s="25" t="s">
        <v>117</v>
      </c>
      <c r="N1019" s="25"/>
      <c r="O1019" s="24"/>
      <c r="P1019" s="32"/>
      <c r="Q1019" s="18"/>
    </row>
    <row r="1020" spans="12:17" x14ac:dyDescent="0.3">
      <c r="L1020" s="60">
        <v>45407</v>
      </c>
      <c r="M1020" t="s">
        <v>115</v>
      </c>
      <c r="O1020" s="23"/>
      <c r="P1020" s="31">
        <v>29000</v>
      </c>
      <c r="Q1020" s="27"/>
    </row>
    <row r="1021" spans="12:17" hidden="1" x14ac:dyDescent="0.3">
      <c r="L1021" s="20"/>
      <c r="N1021" t="s">
        <v>113</v>
      </c>
      <c r="O1021" s="23"/>
      <c r="P1021" s="31"/>
      <c r="Q1021" s="27">
        <v>29000</v>
      </c>
    </row>
    <row r="1022" spans="12:17" x14ac:dyDescent="0.3">
      <c r="L1022" s="21"/>
      <c r="M1022" s="37" t="s">
        <v>118</v>
      </c>
      <c r="N1022" s="38"/>
      <c r="O1022" s="24"/>
      <c r="P1022" s="32"/>
      <c r="Q1022" s="18"/>
    </row>
    <row r="1023" spans="12:17" hidden="1" x14ac:dyDescent="0.3">
      <c r="L1023" s="60">
        <v>45407</v>
      </c>
      <c r="M1023" t="s">
        <v>113</v>
      </c>
      <c r="O1023" s="33"/>
      <c r="P1023" s="30">
        <v>313000</v>
      </c>
      <c r="Q1023" s="43"/>
    </row>
    <row r="1024" spans="12:17" hidden="1" x14ac:dyDescent="0.3">
      <c r="L1024" s="20"/>
      <c r="N1024" t="s">
        <v>128</v>
      </c>
      <c r="O1024" s="23"/>
      <c r="P1024" s="31"/>
      <c r="Q1024" s="27">
        <v>313000</v>
      </c>
    </row>
    <row r="1025" spans="12:17" hidden="1" x14ac:dyDescent="0.3">
      <c r="L1025" s="20"/>
      <c r="M1025" s="25" t="s">
        <v>129</v>
      </c>
      <c r="N1025" s="25"/>
      <c r="O1025" s="24"/>
      <c r="P1025" s="32"/>
      <c r="Q1025" s="18"/>
    </row>
    <row r="1026" spans="12:17" x14ac:dyDescent="0.3">
      <c r="L1026" s="60">
        <v>45408</v>
      </c>
      <c r="M1026" s="28" t="s">
        <v>115</v>
      </c>
      <c r="O1026" s="23"/>
      <c r="P1026" s="31">
        <v>132000</v>
      </c>
      <c r="Q1026" s="27"/>
    </row>
    <row r="1027" spans="12:17" hidden="1" x14ac:dyDescent="0.3">
      <c r="L1027" s="20"/>
      <c r="M1027" s="28"/>
      <c r="N1027" t="s">
        <v>113</v>
      </c>
      <c r="O1027" s="23"/>
      <c r="P1027" s="31"/>
      <c r="Q1027" s="27">
        <v>132000</v>
      </c>
    </row>
    <row r="1028" spans="12:17" x14ac:dyDescent="0.3">
      <c r="L1028" s="21"/>
      <c r="M1028" s="25" t="s">
        <v>117</v>
      </c>
      <c r="N1028" s="25"/>
      <c r="O1028" s="24"/>
      <c r="P1028" s="32"/>
      <c r="Q1028" s="18"/>
    </row>
    <row r="1029" spans="12:17" x14ac:dyDescent="0.3">
      <c r="L1029" s="19">
        <v>45408</v>
      </c>
      <c r="M1029" t="s">
        <v>115</v>
      </c>
      <c r="O1029" s="23"/>
      <c r="P1029" s="31">
        <v>116500</v>
      </c>
      <c r="Q1029" s="27"/>
    </row>
    <row r="1030" spans="12:17" hidden="1" x14ac:dyDescent="0.3">
      <c r="L1030" s="20"/>
      <c r="N1030" t="s">
        <v>113</v>
      </c>
      <c r="O1030" s="23"/>
      <c r="P1030" s="31"/>
      <c r="Q1030" s="27">
        <v>116500</v>
      </c>
    </row>
    <row r="1031" spans="12:17" x14ac:dyDescent="0.3">
      <c r="L1031" s="21"/>
      <c r="M1031" s="35" t="s">
        <v>116</v>
      </c>
      <c r="N1031" s="36"/>
      <c r="O1031" s="24"/>
      <c r="P1031" s="32"/>
      <c r="Q1031" s="18"/>
    </row>
    <row r="1032" spans="12:17" x14ac:dyDescent="0.3">
      <c r="L1032" s="60">
        <v>45408</v>
      </c>
      <c r="M1032" t="s">
        <v>115</v>
      </c>
      <c r="O1032" s="23"/>
      <c r="P1032" s="31">
        <v>59000</v>
      </c>
      <c r="Q1032" s="27"/>
    </row>
    <row r="1033" spans="12:17" hidden="1" x14ac:dyDescent="0.3">
      <c r="L1033" s="20"/>
      <c r="N1033" t="s">
        <v>113</v>
      </c>
      <c r="O1033" s="23"/>
      <c r="P1033" s="31"/>
      <c r="Q1033" s="27">
        <v>59000</v>
      </c>
    </row>
    <row r="1034" spans="12:17" x14ac:dyDescent="0.3">
      <c r="L1034" s="21"/>
      <c r="M1034" s="39" t="s">
        <v>119</v>
      </c>
      <c r="N1034" s="40"/>
      <c r="O1034" s="24"/>
      <c r="P1034" s="32"/>
      <c r="Q1034" s="18"/>
    </row>
    <row r="1035" spans="12:17" hidden="1" x14ac:dyDescent="0.3">
      <c r="L1035" s="60">
        <v>45408</v>
      </c>
      <c r="M1035" t="s">
        <v>113</v>
      </c>
      <c r="O1035" s="33"/>
      <c r="P1035" s="30">
        <v>313000</v>
      </c>
      <c r="Q1035" s="43"/>
    </row>
    <row r="1036" spans="12:17" hidden="1" x14ac:dyDescent="0.3">
      <c r="L1036" s="20"/>
      <c r="N1036" t="s">
        <v>128</v>
      </c>
      <c r="O1036" s="23"/>
      <c r="P1036" s="31"/>
      <c r="Q1036" s="27">
        <v>313000</v>
      </c>
    </row>
    <row r="1037" spans="12:17" hidden="1" x14ac:dyDescent="0.3">
      <c r="L1037" s="20"/>
      <c r="M1037" s="25" t="s">
        <v>129</v>
      </c>
      <c r="N1037" s="25"/>
      <c r="O1037" s="24"/>
      <c r="P1037" s="32"/>
      <c r="Q1037" s="18"/>
    </row>
    <row r="1038" spans="12:17" x14ac:dyDescent="0.3">
      <c r="L1038" s="60">
        <v>45409</v>
      </c>
      <c r="M1038" s="28" t="s">
        <v>115</v>
      </c>
      <c r="O1038" s="23"/>
      <c r="P1038" s="31">
        <v>132000</v>
      </c>
      <c r="Q1038" s="27"/>
    </row>
    <row r="1039" spans="12:17" hidden="1" x14ac:dyDescent="0.3">
      <c r="L1039" s="20"/>
      <c r="M1039" s="28"/>
      <c r="N1039" t="s">
        <v>113</v>
      </c>
      <c r="O1039" s="23"/>
      <c r="P1039" s="31"/>
      <c r="Q1039" s="27">
        <v>132000</v>
      </c>
    </row>
    <row r="1040" spans="12:17" x14ac:dyDescent="0.3">
      <c r="L1040" s="21"/>
      <c r="M1040" s="25" t="s">
        <v>117</v>
      </c>
      <c r="N1040" s="25"/>
      <c r="O1040" s="24"/>
      <c r="P1040" s="32"/>
      <c r="Q1040" s="18"/>
    </row>
    <row r="1041" spans="12:17" hidden="1" x14ac:dyDescent="0.3">
      <c r="L1041" s="60">
        <v>45409</v>
      </c>
      <c r="M1041" t="s">
        <v>113</v>
      </c>
      <c r="O1041" s="33"/>
      <c r="P1041" s="30">
        <v>313000</v>
      </c>
      <c r="Q1041" s="43"/>
    </row>
    <row r="1042" spans="12:17" hidden="1" x14ac:dyDescent="0.3">
      <c r="L1042" s="20"/>
      <c r="N1042" t="s">
        <v>128</v>
      </c>
      <c r="O1042" s="23"/>
      <c r="P1042" s="31"/>
      <c r="Q1042" s="27">
        <v>313000</v>
      </c>
    </row>
    <row r="1043" spans="12:17" hidden="1" x14ac:dyDescent="0.3">
      <c r="L1043" s="20"/>
      <c r="M1043" s="25" t="s">
        <v>129</v>
      </c>
      <c r="N1043" s="25"/>
      <c r="O1043" s="24"/>
      <c r="P1043" s="32"/>
      <c r="Q1043" s="18"/>
    </row>
    <row r="1044" spans="12:17" x14ac:dyDescent="0.3">
      <c r="L1044" s="60">
        <v>45410</v>
      </c>
      <c r="M1044" s="28" t="s">
        <v>115</v>
      </c>
      <c r="O1044" s="23"/>
      <c r="P1044" s="31">
        <v>132000</v>
      </c>
      <c r="Q1044" s="27"/>
    </row>
    <row r="1045" spans="12:17" hidden="1" x14ac:dyDescent="0.3">
      <c r="L1045" s="20"/>
      <c r="M1045" s="28"/>
      <c r="N1045" t="s">
        <v>113</v>
      </c>
      <c r="O1045" s="23"/>
      <c r="P1045" s="31"/>
      <c r="Q1045" s="27">
        <v>132000</v>
      </c>
    </row>
    <row r="1046" spans="12:17" x14ac:dyDescent="0.3">
      <c r="L1046" s="20"/>
      <c r="M1046" s="25" t="s">
        <v>117</v>
      </c>
      <c r="N1046" s="25"/>
      <c r="O1046" s="24"/>
      <c r="P1046" s="32"/>
      <c r="Q1046" s="18"/>
    </row>
    <row r="1047" spans="12:17" x14ac:dyDescent="0.3">
      <c r="L1047" s="19"/>
      <c r="M1047" t="s">
        <v>115</v>
      </c>
      <c r="O1047" s="23"/>
      <c r="P1047" s="31">
        <v>116500</v>
      </c>
      <c r="Q1047" s="27"/>
    </row>
    <row r="1048" spans="12:17" hidden="1" x14ac:dyDescent="0.3">
      <c r="L1048" s="20"/>
      <c r="N1048" t="s">
        <v>113</v>
      </c>
      <c r="O1048" s="23"/>
      <c r="P1048" s="31"/>
      <c r="Q1048" s="27">
        <v>116500</v>
      </c>
    </row>
    <row r="1049" spans="12:17" x14ac:dyDescent="0.3">
      <c r="L1049" s="20"/>
      <c r="M1049" s="35" t="s">
        <v>116</v>
      </c>
      <c r="N1049" s="36"/>
      <c r="O1049" s="24"/>
      <c r="P1049" s="32"/>
      <c r="Q1049" s="18"/>
    </row>
    <row r="1050" spans="12:17" x14ac:dyDescent="0.3">
      <c r="L1050" s="19"/>
      <c r="M1050" t="s">
        <v>115</v>
      </c>
      <c r="O1050" s="23"/>
      <c r="P1050" s="31">
        <v>29000</v>
      </c>
      <c r="Q1050" s="27"/>
    </row>
    <row r="1051" spans="12:17" hidden="1" x14ac:dyDescent="0.3">
      <c r="L1051" s="20"/>
      <c r="N1051" t="s">
        <v>113</v>
      </c>
      <c r="O1051" s="23"/>
      <c r="P1051" s="31"/>
      <c r="Q1051" s="27">
        <v>29000</v>
      </c>
    </row>
    <row r="1052" spans="12:17" x14ac:dyDescent="0.3">
      <c r="L1052" s="21"/>
      <c r="M1052" s="37" t="s">
        <v>118</v>
      </c>
      <c r="N1052" s="38"/>
      <c r="O1052" s="24"/>
      <c r="P1052" s="32"/>
      <c r="Q1052" s="18"/>
    </row>
    <row r="1053" spans="12:17" hidden="1" x14ac:dyDescent="0.3">
      <c r="L1053" s="60">
        <v>45410</v>
      </c>
      <c r="M1053" t="s">
        <v>113</v>
      </c>
      <c r="O1053" s="33"/>
      <c r="P1053" s="30">
        <v>313000</v>
      </c>
      <c r="Q1053" s="43"/>
    </row>
    <row r="1054" spans="12:17" hidden="1" x14ac:dyDescent="0.3">
      <c r="L1054" s="20"/>
      <c r="N1054" t="s">
        <v>128</v>
      </c>
      <c r="O1054" s="23"/>
      <c r="P1054" s="31"/>
      <c r="Q1054" s="27">
        <v>313000</v>
      </c>
    </row>
    <row r="1055" spans="12:17" hidden="1" x14ac:dyDescent="0.3">
      <c r="L1055" s="20"/>
      <c r="M1055" s="25" t="s">
        <v>129</v>
      </c>
      <c r="N1055" s="25"/>
      <c r="O1055" s="24"/>
      <c r="P1055" s="32"/>
      <c r="Q1055" s="18"/>
    </row>
    <row r="1056" spans="12:17" x14ac:dyDescent="0.3">
      <c r="L1056" s="60">
        <v>45411</v>
      </c>
      <c r="M1056" s="28" t="s">
        <v>115</v>
      </c>
      <c r="O1056" s="23"/>
      <c r="P1056" s="31">
        <v>132000</v>
      </c>
      <c r="Q1056" s="27"/>
    </row>
    <row r="1057" spans="12:17" hidden="1" x14ac:dyDescent="0.3">
      <c r="L1057" s="20"/>
      <c r="M1057" s="28"/>
      <c r="N1057" t="s">
        <v>113</v>
      </c>
      <c r="O1057" s="23"/>
      <c r="P1057" s="31"/>
      <c r="Q1057" s="27">
        <v>132000</v>
      </c>
    </row>
    <row r="1058" spans="12:17" x14ac:dyDescent="0.3">
      <c r="L1058" s="21"/>
      <c r="M1058" s="25" t="s">
        <v>117</v>
      </c>
      <c r="N1058" s="25"/>
      <c r="O1058" s="24"/>
      <c r="P1058" s="32"/>
      <c r="Q1058" s="18"/>
    </row>
    <row r="1059" spans="12:17" x14ac:dyDescent="0.3">
      <c r="L1059" s="60">
        <v>45411</v>
      </c>
      <c r="M1059" t="s">
        <v>115</v>
      </c>
      <c r="O1059" s="23"/>
      <c r="P1059" s="31">
        <v>59000</v>
      </c>
      <c r="Q1059" s="27"/>
    </row>
    <row r="1060" spans="12:17" hidden="1" x14ac:dyDescent="0.3">
      <c r="L1060" s="20"/>
      <c r="N1060" t="s">
        <v>113</v>
      </c>
      <c r="O1060" s="23"/>
      <c r="P1060" s="31"/>
      <c r="Q1060" s="27">
        <v>59000</v>
      </c>
    </row>
    <row r="1061" spans="12:17" x14ac:dyDescent="0.3">
      <c r="L1061" s="21"/>
      <c r="M1061" s="39" t="s">
        <v>119</v>
      </c>
      <c r="N1061" s="40"/>
      <c r="O1061" s="24"/>
      <c r="P1061" s="32"/>
      <c r="Q1061" s="18"/>
    </row>
    <row r="1062" spans="12:17" x14ac:dyDescent="0.3">
      <c r="L1062" s="60">
        <v>45411</v>
      </c>
      <c r="M1062" t="s">
        <v>115</v>
      </c>
      <c r="O1062" s="23"/>
      <c r="P1062" s="31">
        <v>116500</v>
      </c>
      <c r="Q1062" s="27"/>
    </row>
    <row r="1063" spans="12:17" hidden="1" x14ac:dyDescent="0.3">
      <c r="L1063" s="20"/>
      <c r="N1063" t="s">
        <v>113</v>
      </c>
      <c r="O1063" s="23"/>
      <c r="P1063" s="31"/>
      <c r="Q1063" s="27">
        <v>116500</v>
      </c>
    </row>
    <row r="1064" spans="12:17" x14ac:dyDescent="0.3">
      <c r="L1064" s="21"/>
      <c r="M1064" s="41" t="s">
        <v>120</v>
      </c>
      <c r="N1064" s="42"/>
      <c r="O1064" s="24"/>
      <c r="P1064" s="32"/>
      <c r="Q1064" s="18"/>
    </row>
    <row r="1065" spans="12:17" hidden="1" x14ac:dyDescent="0.3">
      <c r="L1065" s="60">
        <v>45411</v>
      </c>
      <c r="M1065" t="s">
        <v>113</v>
      </c>
      <c r="O1065" s="33"/>
      <c r="P1065" s="30">
        <v>313000</v>
      </c>
      <c r="Q1065" s="43"/>
    </row>
    <row r="1066" spans="12:17" hidden="1" x14ac:dyDescent="0.3">
      <c r="L1066" s="20"/>
      <c r="N1066" t="s">
        <v>128</v>
      </c>
      <c r="O1066" s="23"/>
      <c r="P1066" s="31"/>
      <c r="Q1066" s="27">
        <v>313000</v>
      </c>
    </row>
    <row r="1067" spans="12:17" hidden="1" x14ac:dyDescent="0.3">
      <c r="L1067" s="21"/>
      <c r="M1067" s="25" t="s">
        <v>129</v>
      </c>
      <c r="N1067" s="25"/>
      <c r="O1067" s="24"/>
      <c r="P1067" s="32"/>
      <c r="Q1067" s="18"/>
    </row>
    <row r="1068" spans="12:17" hidden="1" x14ac:dyDescent="0.3">
      <c r="L1068" s="60">
        <v>45411</v>
      </c>
      <c r="M1068" t="s">
        <v>57</v>
      </c>
      <c r="O1068" s="33"/>
      <c r="P1068" s="43">
        <v>50000</v>
      </c>
      <c r="Q1068" s="61"/>
    </row>
    <row r="1069" spans="12:17" x14ac:dyDescent="0.3">
      <c r="L1069" s="20"/>
      <c r="O1069" s="23"/>
      <c r="P1069" s="31"/>
      <c r="Q1069" s="27"/>
    </row>
    <row r="1070" spans="12:17" hidden="1" x14ac:dyDescent="0.3">
      <c r="L1070" s="20"/>
      <c r="N1070" t="s">
        <v>113</v>
      </c>
      <c r="O1070" s="23"/>
      <c r="P1070" s="31"/>
      <c r="Q1070" s="27">
        <f>P1068+P1069</f>
        <v>50000</v>
      </c>
    </row>
    <row r="1071" spans="12:17" hidden="1" x14ac:dyDescent="0.3">
      <c r="L1071" s="20"/>
      <c r="M1071" s="25" t="s">
        <v>127</v>
      </c>
      <c r="N1071" s="25"/>
      <c r="O1071" s="24"/>
      <c r="P1071" s="32"/>
      <c r="Q1071" s="18"/>
    </row>
    <row r="1072" spans="12:17" x14ac:dyDescent="0.3">
      <c r="L1072" s="60">
        <v>45412</v>
      </c>
      <c r="M1072" s="28" t="s">
        <v>115</v>
      </c>
      <c r="O1072" s="23"/>
      <c r="P1072" s="31">
        <v>132000</v>
      </c>
      <c r="Q1072" s="27"/>
    </row>
    <row r="1073" spans="12:17" hidden="1" x14ac:dyDescent="0.3">
      <c r="L1073" s="20"/>
      <c r="M1073" s="28"/>
      <c r="N1073" t="s">
        <v>113</v>
      </c>
      <c r="O1073" s="23"/>
      <c r="P1073" s="31"/>
      <c r="Q1073" s="27">
        <v>132000</v>
      </c>
    </row>
    <row r="1074" spans="12:17" x14ac:dyDescent="0.3">
      <c r="L1074" s="21"/>
      <c r="M1074" s="25" t="s">
        <v>117</v>
      </c>
      <c r="N1074" s="25"/>
      <c r="O1074" s="24"/>
      <c r="P1074" s="32"/>
      <c r="Q1074" s="18"/>
    </row>
    <row r="1075" spans="12:17" x14ac:dyDescent="0.3">
      <c r="L1075" s="19">
        <v>45412</v>
      </c>
      <c r="M1075" t="s">
        <v>115</v>
      </c>
      <c r="O1075" s="23"/>
      <c r="P1075" s="31">
        <v>116500</v>
      </c>
      <c r="Q1075" s="27"/>
    </row>
    <row r="1076" spans="12:17" hidden="1" x14ac:dyDescent="0.3">
      <c r="L1076" s="20"/>
      <c r="N1076" t="s">
        <v>113</v>
      </c>
      <c r="O1076" s="23"/>
      <c r="P1076" s="31"/>
      <c r="Q1076" s="27">
        <v>116500</v>
      </c>
    </row>
    <row r="1077" spans="12:17" x14ac:dyDescent="0.3">
      <c r="L1077" s="21"/>
      <c r="M1077" s="35" t="s">
        <v>116</v>
      </c>
      <c r="N1077" s="36"/>
      <c r="O1077" s="24"/>
      <c r="P1077" s="32"/>
      <c r="Q1077" s="18"/>
    </row>
    <row r="1078" spans="12:17" hidden="1" x14ac:dyDescent="0.3">
      <c r="L1078" s="60">
        <v>45412</v>
      </c>
      <c r="M1078" t="s">
        <v>113</v>
      </c>
      <c r="O1078" s="33"/>
      <c r="P1078" s="30">
        <v>313000</v>
      </c>
      <c r="Q1078" s="43"/>
    </row>
    <row r="1079" spans="12:17" hidden="1" x14ac:dyDescent="0.3">
      <c r="L1079" s="20"/>
      <c r="N1079" t="s">
        <v>128</v>
      </c>
      <c r="O1079" s="23"/>
      <c r="P1079" s="31"/>
      <c r="Q1079" s="27">
        <v>313000</v>
      </c>
    </row>
    <row r="1080" spans="12:17" hidden="1" x14ac:dyDescent="0.3">
      <c r="L1080" s="21"/>
      <c r="M1080" s="25" t="s">
        <v>129</v>
      </c>
      <c r="N1080" s="25"/>
      <c r="O1080" s="24"/>
      <c r="P1080" s="32"/>
      <c r="Q1080" s="18"/>
    </row>
    <row r="1081" spans="12:17" hidden="1" x14ac:dyDescent="0.3">
      <c r="L1081" s="19">
        <v>45412</v>
      </c>
      <c r="M1081" t="s">
        <v>124</v>
      </c>
      <c r="O1081" s="23"/>
      <c r="P1081" s="31">
        <v>36000000</v>
      </c>
      <c r="Q1081" s="27"/>
    </row>
    <row r="1082" spans="12:17" hidden="1" x14ac:dyDescent="0.3">
      <c r="L1082" s="20"/>
      <c r="N1082" t="s">
        <v>113</v>
      </c>
      <c r="O1082" s="23"/>
      <c r="P1082" s="31"/>
      <c r="Q1082" s="27">
        <v>1500000</v>
      </c>
    </row>
    <row r="1083" spans="12:17" hidden="1" x14ac:dyDescent="0.3">
      <c r="L1083" s="21"/>
      <c r="M1083" s="45" t="s">
        <v>125</v>
      </c>
      <c r="N1083" s="46"/>
      <c r="O1083" s="24"/>
      <c r="P1083" s="32"/>
      <c r="Q1083" s="18"/>
    </row>
    <row r="1084" spans="12:17" hidden="1" x14ac:dyDescent="0.3">
      <c r="L1084" s="19">
        <v>45412</v>
      </c>
      <c r="M1084" t="s">
        <v>61</v>
      </c>
      <c r="O1084" s="23"/>
      <c r="P1084" s="31">
        <v>1000000</v>
      </c>
      <c r="Q1084" s="27"/>
    </row>
    <row r="1085" spans="12:17" hidden="1" x14ac:dyDescent="0.3">
      <c r="L1085" s="20"/>
      <c r="N1085" t="s">
        <v>113</v>
      </c>
      <c r="O1085" s="23"/>
      <c r="P1085" s="31"/>
      <c r="Q1085" s="27">
        <v>1000000</v>
      </c>
    </row>
    <row r="1086" spans="12:17" hidden="1" x14ac:dyDescent="0.3">
      <c r="L1086" s="20"/>
      <c r="M1086" s="63" t="s">
        <v>126</v>
      </c>
      <c r="N1086" s="64"/>
      <c r="O1086" s="23"/>
      <c r="P1086" s="31"/>
      <c r="Q1086" s="27"/>
    </row>
    <row r="1087" spans="12:17" x14ac:dyDescent="0.3">
      <c r="L1087" s="20"/>
      <c r="O1087" s="23"/>
      <c r="P1087" s="31">
        <f>SUBTOTAL(109,P980:P1085)</f>
        <v>2267500</v>
      </c>
      <c r="Q1087" s="15">
        <f>SUBTOTAL(109,Q981:Q1085)</f>
        <v>0</v>
      </c>
    </row>
    <row r="1088" spans="12:17" x14ac:dyDescent="0.3">
      <c r="M1088" s="66" t="s">
        <v>113</v>
      </c>
      <c r="Q1088" s="15">
        <f>Table32[[#Totals],[Column6]]-Table32[[#Totals],[Column5]]</f>
        <v>-2267500</v>
      </c>
    </row>
    <row r="1092" spans="12:17" x14ac:dyDescent="0.3">
      <c r="L1092" s="57" t="s">
        <v>109</v>
      </c>
      <c r="M1092" s="133" t="s">
        <v>108</v>
      </c>
      <c r="N1092" s="134"/>
      <c r="O1092" s="57" t="s">
        <v>112</v>
      </c>
      <c r="P1092" s="58" t="s">
        <v>111</v>
      </c>
      <c r="Q1092" s="58" t="s">
        <v>110</v>
      </c>
    </row>
    <row r="1093" spans="12:17" x14ac:dyDescent="0.3">
      <c r="L1093" s="19" t="s">
        <v>130</v>
      </c>
      <c r="M1093" t="s">
        <v>131</v>
      </c>
      <c r="N1093" t="s">
        <v>132</v>
      </c>
      <c r="O1093" s="33" t="s">
        <v>133</v>
      </c>
      <c r="P1093" s="30" t="s">
        <v>134</v>
      </c>
      <c r="Q1093" s="43" t="s">
        <v>135</v>
      </c>
    </row>
    <row r="1094" spans="12:17" x14ac:dyDescent="0.3">
      <c r="L1094" s="19">
        <v>45404</v>
      </c>
      <c r="M1094" t="s">
        <v>114</v>
      </c>
      <c r="O1094" s="33"/>
      <c r="P1094" s="30">
        <v>132000</v>
      </c>
      <c r="Q1094" s="43"/>
    </row>
    <row r="1095" spans="12:17" x14ac:dyDescent="0.3">
      <c r="L1095" s="20"/>
      <c r="N1095" t="s">
        <v>113</v>
      </c>
      <c r="O1095" s="23"/>
      <c r="P1095" s="31"/>
      <c r="Q1095" s="27">
        <v>132000</v>
      </c>
    </row>
    <row r="1096" spans="12:17" x14ac:dyDescent="0.3">
      <c r="L1096" s="20"/>
      <c r="M1096" s="25" t="s">
        <v>117</v>
      </c>
      <c r="N1096" s="25"/>
      <c r="O1096" s="24"/>
      <c r="P1096" s="32"/>
      <c r="Q1096" s="18"/>
    </row>
    <row r="1097" spans="12:17" x14ac:dyDescent="0.3">
      <c r="L1097" s="19"/>
      <c r="M1097" t="s">
        <v>115</v>
      </c>
      <c r="O1097" s="23"/>
      <c r="P1097" s="31">
        <v>116500</v>
      </c>
      <c r="Q1097" s="27"/>
    </row>
    <row r="1098" spans="12:17" x14ac:dyDescent="0.3">
      <c r="L1098" s="20"/>
      <c r="N1098" t="s">
        <v>113</v>
      </c>
      <c r="O1098" s="23"/>
      <c r="P1098" s="31"/>
      <c r="Q1098" s="27">
        <v>116500</v>
      </c>
    </row>
    <row r="1099" spans="12:17" x14ac:dyDescent="0.3">
      <c r="L1099" s="20"/>
      <c r="M1099" s="36" t="s">
        <v>116</v>
      </c>
      <c r="N1099" s="36"/>
      <c r="O1099" s="24"/>
      <c r="P1099" s="32"/>
      <c r="Q1099" s="18"/>
    </row>
    <row r="1100" spans="12:17" x14ac:dyDescent="0.3">
      <c r="L1100" s="19"/>
      <c r="M1100" t="s">
        <v>115</v>
      </c>
      <c r="O1100" s="23"/>
      <c r="P1100" s="31">
        <v>29000</v>
      </c>
      <c r="Q1100" s="27"/>
    </row>
    <row r="1101" spans="12:17" x14ac:dyDescent="0.3">
      <c r="L1101" s="20"/>
      <c r="N1101" t="s">
        <v>113</v>
      </c>
      <c r="O1101" s="23"/>
      <c r="P1101" s="31"/>
      <c r="Q1101" s="27">
        <v>29000</v>
      </c>
    </row>
    <row r="1102" spans="12:17" x14ac:dyDescent="0.3">
      <c r="L1102" s="20"/>
      <c r="M1102" s="38" t="s">
        <v>118</v>
      </c>
      <c r="N1102" s="38"/>
      <c r="O1102" s="24"/>
      <c r="P1102" s="32"/>
      <c r="Q1102" s="18"/>
    </row>
    <row r="1103" spans="12:17" x14ac:dyDescent="0.3">
      <c r="L1103" s="19"/>
      <c r="M1103" t="s">
        <v>115</v>
      </c>
      <c r="O1103" s="23"/>
      <c r="P1103" s="31">
        <v>59000</v>
      </c>
      <c r="Q1103" s="27"/>
    </row>
    <row r="1104" spans="12:17" x14ac:dyDescent="0.3">
      <c r="L1104" s="20"/>
      <c r="N1104" t="s">
        <v>113</v>
      </c>
      <c r="O1104" s="23"/>
      <c r="P1104" s="31"/>
      <c r="Q1104" s="27">
        <v>59000</v>
      </c>
    </row>
    <row r="1105" spans="12:17" x14ac:dyDescent="0.3">
      <c r="L1105" s="20"/>
      <c r="M1105" s="40" t="s">
        <v>119</v>
      </c>
      <c r="N1105" s="40"/>
      <c r="O1105" s="24"/>
      <c r="P1105" s="32"/>
      <c r="Q1105" s="18"/>
    </row>
    <row r="1106" spans="12:17" x14ac:dyDescent="0.3">
      <c r="L1106" s="19"/>
      <c r="M1106" t="s">
        <v>115</v>
      </c>
      <c r="O1106" s="23"/>
      <c r="P1106" s="31">
        <v>116500</v>
      </c>
      <c r="Q1106" s="27"/>
    </row>
    <row r="1107" spans="12:17" x14ac:dyDescent="0.3">
      <c r="L1107" s="20"/>
      <c r="N1107" t="s">
        <v>113</v>
      </c>
      <c r="O1107" s="23"/>
      <c r="P1107" s="31"/>
      <c r="Q1107" s="27">
        <v>116500</v>
      </c>
    </row>
    <row r="1108" spans="12:17" x14ac:dyDescent="0.3">
      <c r="L1108" s="20"/>
      <c r="M1108" s="42" t="s">
        <v>120</v>
      </c>
      <c r="N1108" s="42"/>
      <c r="O1108" s="24"/>
      <c r="P1108" s="32"/>
      <c r="Q1108" s="27"/>
    </row>
    <row r="1109" spans="12:17" x14ac:dyDescent="0.3">
      <c r="L1109" s="19"/>
      <c r="M1109" t="s">
        <v>57</v>
      </c>
      <c r="O1109" s="33"/>
      <c r="P1109" s="43">
        <v>50000</v>
      </c>
      <c r="Q1109" s="61"/>
    </row>
    <row r="1110" spans="12:17" x14ac:dyDescent="0.3">
      <c r="L1110" s="20"/>
      <c r="M1110" t="s">
        <v>122</v>
      </c>
      <c r="O1110" s="23"/>
      <c r="P1110" s="31">
        <v>60000</v>
      </c>
      <c r="Q1110" s="27"/>
    </row>
    <row r="1111" spans="12:17" x14ac:dyDescent="0.3">
      <c r="L1111" s="20"/>
      <c r="N1111" t="s">
        <v>113</v>
      </c>
      <c r="O1111" s="23"/>
      <c r="P1111" s="31"/>
      <c r="Q1111" s="27">
        <f>P1109+P1110</f>
        <v>110000</v>
      </c>
    </row>
    <row r="1112" spans="12:17" x14ac:dyDescent="0.3">
      <c r="L1112" s="20"/>
      <c r="M1112" s="25" t="s">
        <v>123</v>
      </c>
      <c r="N1112" s="25"/>
      <c r="O1112" s="24"/>
      <c r="P1112" s="32"/>
      <c r="Q1112" s="18"/>
    </row>
    <row r="1113" spans="12:17" x14ac:dyDescent="0.3">
      <c r="L1113" s="19">
        <v>45404</v>
      </c>
      <c r="M1113" t="s">
        <v>113</v>
      </c>
      <c r="O1113" s="33"/>
      <c r="P1113" s="30">
        <v>313000</v>
      </c>
      <c r="Q1113" s="43"/>
    </row>
    <row r="1114" spans="12:17" x14ac:dyDescent="0.3">
      <c r="L1114" s="20"/>
      <c r="N1114" t="s">
        <v>128</v>
      </c>
      <c r="O1114" s="23"/>
      <c r="P1114" s="31"/>
      <c r="Q1114" s="27">
        <v>313000</v>
      </c>
    </row>
    <row r="1115" spans="12:17" x14ac:dyDescent="0.3">
      <c r="L1115" s="20"/>
      <c r="M1115" s="25" t="s">
        <v>129</v>
      </c>
      <c r="N1115" s="25"/>
      <c r="O1115" s="24"/>
      <c r="P1115" s="32"/>
      <c r="Q1115" s="18"/>
    </row>
    <row r="1116" spans="12:17" x14ac:dyDescent="0.3">
      <c r="L1116" s="59">
        <v>45405</v>
      </c>
      <c r="M1116" t="s">
        <v>115</v>
      </c>
      <c r="O1116" s="23"/>
      <c r="P1116" s="31">
        <v>132000</v>
      </c>
      <c r="Q1116" s="27"/>
    </row>
    <row r="1117" spans="12:17" x14ac:dyDescent="0.3">
      <c r="L1117" s="20"/>
      <c r="M1117" s="28"/>
      <c r="N1117" t="s">
        <v>113</v>
      </c>
      <c r="O1117" s="23"/>
      <c r="P1117" s="31"/>
      <c r="Q1117" s="27">
        <v>132000</v>
      </c>
    </row>
    <row r="1118" spans="12:17" x14ac:dyDescent="0.3">
      <c r="L1118" s="20"/>
      <c r="M1118" s="25" t="s">
        <v>117</v>
      </c>
      <c r="N1118" s="25"/>
      <c r="O1118" s="24"/>
      <c r="P1118" s="32"/>
      <c r="Q1118" s="18"/>
    </row>
    <row r="1119" spans="12:17" x14ac:dyDescent="0.3">
      <c r="L1119" s="59">
        <v>45405</v>
      </c>
      <c r="M1119" t="s">
        <v>113</v>
      </c>
      <c r="O1119" s="33"/>
      <c r="P1119" s="30">
        <v>313000</v>
      </c>
      <c r="Q1119" s="43"/>
    </row>
    <row r="1120" spans="12:17" x14ac:dyDescent="0.3">
      <c r="L1120" s="20"/>
      <c r="N1120" t="s">
        <v>128</v>
      </c>
      <c r="O1120" s="23"/>
      <c r="P1120" s="31"/>
      <c r="Q1120" s="27">
        <v>313000</v>
      </c>
    </row>
    <row r="1121" spans="12:17" x14ac:dyDescent="0.3">
      <c r="L1121" s="20"/>
      <c r="M1121" s="25" t="s">
        <v>129</v>
      </c>
      <c r="N1121" s="25"/>
      <c r="O1121" s="24"/>
      <c r="P1121" s="32"/>
      <c r="Q1121" s="18"/>
    </row>
    <row r="1122" spans="12:17" x14ac:dyDescent="0.3">
      <c r="L1122" s="59">
        <v>45406</v>
      </c>
      <c r="M1122" s="28" t="s">
        <v>115</v>
      </c>
      <c r="O1122" s="23"/>
      <c r="P1122" s="31">
        <v>132000</v>
      </c>
      <c r="Q1122" s="27"/>
    </row>
    <row r="1123" spans="12:17" x14ac:dyDescent="0.3">
      <c r="L1123" s="20"/>
      <c r="M1123" s="28"/>
      <c r="N1123" t="s">
        <v>113</v>
      </c>
      <c r="O1123" s="23"/>
      <c r="P1123" s="31"/>
      <c r="Q1123" s="27">
        <v>132000</v>
      </c>
    </row>
    <row r="1124" spans="12:17" x14ac:dyDescent="0.3">
      <c r="L1124" s="20"/>
      <c r="M1124" s="25" t="s">
        <v>117</v>
      </c>
      <c r="N1124" s="25"/>
      <c r="O1124" s="24"/>
      <c r="P1124" s="32"/>
      <c r="Q1124" s="18"/>
    </row>
    <row r="1125" spans="12:17" x14ac:dyDescent="0.3">
      <c r="L1125" s="19"/>
      <c r="M1125" t="s">
        <v>115</v>
      </c>
      <c r="O1125" s="23"/>
      <c r="P1125" s="31">
        <v>116500</v>
      </c>
      <c r="Q1125" s="27"/>
    </row>
    <row r="1126" spans="12:17" x14ac:dyDescent="0.3">
      <c r="L1126" s="20"/>
      <c r="N1126" t="s">
        <v>113</v>
      </c>
      <c r="O1126" s="23"/>
      <c r="P1126" s="31"/>
      <c r="Q1126" s="27">
        <v>116500</v>
      </c>
    </row>
    <row r="1127" spans="12:17" x14ac:dyDescent="0.3">
      <c r="L1127" s="20"/>
      <c r="M1127" s="35" t="s">
        <v>116</v>
      </c>
      <c r="N1127" s="36"/>
      <c r="O1127" s="24"/>
      <c r="P1127" s="32"/>
      <c r="Q1127" s="18"/>
    </row>
    <row r="1128" spans="12:17" x14ac:dyDescent="0.3">
      <c r="L1128" s="59">
        <v>45406</v>
      </c>
      <c r="M1128" t="s">
        <v>113</v>
      </c>
      <c r="O1128" s="33"/>
      <c r="P1128" s="30">
        <v>313000</v>
      </c>
      <c r="Q1128" s="43"/>
    </row>
    <row r="1129" spans="12:17" x14ac:dyDescent="0.3">
      <c r="L1129" s="20"/>
      <c r="N1129" t="s">
        <v>128</v>
      </c>
      <c r="O1129" s="23"/>
      <c r="P1129" s="31"/>
      <c r="Q1129" s="27">
        <v>313000</v>
      </c>
    </row>
    <row r="1130" spans="12:17" x14ac:dyDescent="0.3">
      <c r="L1130" s="20"/>
      <c r="M1130" s="25" t="s">
        <v>129</v>
      </c>
      <c r="N1130" s="25"/>
      <c r="O1130" s="24"/>
      <c r="P1130" s="32"/>
      <c r="Q1130" s="18"/>
    </row>
    <row r="1131" spans="12:17" x14ac:dyDescent="0.3">
      <c r="L1131" s="60">
        <v>45407</v>
      </c>
      <c r="M1131" s="28" t="s">
        <v>115</v>
      </c>
      <c r="O1131" s="23"/>
      <c r="P1131" s="31">
        <v>132000</v>
      </c>
      <c r="Q1131" s="27"/>
    </row>
    <row r="1132" spans="12:17" x14ac:dyDescent="0.3">
      <c r="L1132" s="20"/>
      <c r="M1132" s="28"/>
      <c r="N1132" t="s">
        <v>113</v>
      </c>
      <c r="O1132" s="23"/>
      <c r="P1132" s="31"/>
      <c r="Q1132" s="27">
        <v>132000</v>
      </c>
    </row>
    <row r="1133" spans="12:17" x14ac:dyDescent="0.3">
      <c r="L1133" s="20"/>
      <c r="M1133" s="25" t="s">
        <v>117</v>
      </c>
      <c r="N1133" s="25"/>
      <c r="O1133" s="24"/>
      <c r="P1133" s="32"/>
      <c r="Q1133" s="18"/>
    </row>
    <row r="1134" spans="12:17" x14ac:dyDescent="0.3">
      <c r="L1134" s="60">
        <v>45407</v>
      </c>
      <c r="M1134" t="s">
        <v>115</v>
      </c>
      <c r="O1134" s="23"/>
      <c r="P1134" s="31">
        <v>29000</v>
      </c>
      <c r="Q1134" s="27"/>
    </row>
    <row r="1135" spans="12:17" x14ac:dyDescent="0.3">
      <c r="L1135" s="20"/>
      <c r="N1135" t="s">
        <v>113</v>
      </c>
      <c r="O1135" s="23"/>
      <c r="P1135" s="31"/>
      <c r="Q1135" s="27">
        <v>29000</v>
      </c>
    </row>
    <row r="1136" spans="12:17" x14ac:dyDescent="0.3">
      <c r="L1136" s="21"/>
      <c r="M1136" s="37" t="s">
        <v>118</v>
      </c>
      <c r="N1136" s="38"/>
      <c r="O1136" s="24"/>
      <c r="P1136" s="32"/>
      <c r="Q1136" s="18"/>
    </row>
    <row r="1137" spans="12:17" x14ac:dyDescent="0.3">
      <c r="L1137" s="60">
        <v>45407</v>
      </c>
      <c r="M1137" t="s">
        <v>113</v>
      </c>
      <c r="O1137" s="33"/>
      <c r="P1137" s="30">
        <v>313000</v>
      </c>
      <c r="Q1137" s="43"/>
    </row>
    <row r="1138" spans="12:17" x14ac:dyDescent="0.3">
      <c r="L1138" s="20"/>
      <c r="N1138" t="s">
        <v>128</v>
      </c>
      <c r="O1138" s="23"/>
      <c r="P1138" s="31"/>
      <c r="Q1138" s="27">
        <v>313000</v>
      </c>
    </row>
    <row r="1139" spans="12:17" x14ac:dyDescent="0.3">
      <c r="L1139" s="20"/>
      <c r="M1139" s="25" t="s">
        <v>129</v>
      </c>
      <c r="N1139" s="25"/>
      <c r="O1139" s="24"/>
      <c r="P1139" s="32"/>
      <c r="Q1139" s="18"/>
    </row>
    <row r="1140" spans="12:17" x14ac:dyDescent="0.3">
      <c r="L1140" s="60">
        <v>45408</v>
      </c>
      <c r="M1140" s="28" t="s">
        <v>115</v>
      </c>
      <c r="O1140" s="23"/>
      <c r="P1140" s="31">
        <v>132000</v>
      </c>
      <c r="Q1140" s="27"/>
    </row>
    <row r="1141" spans="12:17" x14ac:dyDescent="0.3">
      <c r="L1141" s="20"/>
      <c r="M1141" s="28"/>
      <c r="N1141" t="s">
        <v>113</v>
      </c>
      <c r="O1141" s="23"/>
      <c r="P1141" s="31"/>
      <c r="Q1141" s="27">
        <v>132000</v>
      </c>
    </row>
    <row r="1142" spans="12:17" x14ac:dyDescent="0.3">
      <c r="L1142" s="21"/>
      <c r="M1142" s="25" t="s">
        <v>117</v>
      </c>
      <c r="N1142" s="25"/>
      <c r="O1142" s="24"/>
      <c r="P1142" s="32"/>
      <c r="Q1142" s="18"/>
    </row>
    <row r="1143" spans="12:17" x14ac:dyDescent="0.3">
      <c r="L1143" s="19">
        <v>45408</v>
      </c>
      <c r="M1143" t="s">
        <v>115</v>
      </c>
      <c r="O1143" s="23"/>
      <c r="P1143" s="31">
        <v>116500</v>
      </c>
      <c r="Q1143" s="27"/>
    </row>
    <row r="1144" spans="12:17" x14ac:dyDescent="0.3">
      <c r="L1144" s="20"/>
      <c r="N1144" t="s">
        <v>113</v>
      </c>
      <c r="O1144" s="23"/>
      <c r="P1144" s="31"/>
      <c r="Q1144" s="27">
        <v>116500</v>
      </c>
    </row>
    <row r="1145" spans="12:17" x14ac:dyDescent="0.3">
      <c r="L1145" s="21"/>
      <c r="M1145" s="35" t="s">
        <v>116</v>
      </c>
      <c r="N1145" s="36"/>
      <c r="O1145" s="24"/>
      <c r="P1145" s="32"/>
      <c r="Q1145" s="18"/>
    </row>
    <row r="1146" spans="12:17" x14ac:dyDescent="0.3">
      <c r="L1146" s="60">
        <v>45408</v>
      </c>
      <c r="M1146" t="s">
        <v>115</v>
      </c>
      <c r="O1146" s="23"/>
      <c r="P1146" s="31">
        <v>59000</v>
      </c>
      <c r="Q1146" s="27"/>
    </row>
    <row r="1147" spans="12:17" x14ac:dyDescent="0.3">
      <c r="L1147" s="20"/>
      <c r="N1147" t="s">
        <v>113</v>
      </c>
      <c r="O1147" s="23"/>
      <c r="P1147" s="31"/>
      <c r="Q1147" s="27">
        <v>59000</v>
      </c>
    </row>
    <row r="1148" spans="12:17" x14ac:dyDescent="0.3">
      <c r="L1148" s="21"/>
      <c r="M1148" s="39" t="s">
        <v>119</v>
      </c>
      <c r="N1148" s="40"/>
      <c r="O1148" s="24"/>
      <c r="P1148" s="32"/>
      <c r="Q1148" s="18"/>
    </row>
    <row r="1149" spans="12:17" x14ac:dyDescent="0.3">
      <c r="L1149" s="60">
        <v>45408</v>
      </c>
      <c r="M1149" t="s">
        <v>113</v>
      </c>
      <c r="O1149" s="33"/>
      <c r="P1149" s="30">
        <v>313000</v>
      </c>
      <c r="Q1149" s="43"/>
    </row>
    <row r="1150" spans="12:17" x14ac:dyDescent="0.3">
      <c r="L1150" s="20"/>
      <c r="N1150" t="s">
        <v>128</v>
      </c>
      <c r="O1150" s="23"/>
      <c r="P1150" s="31"/>
      <c r="Q1150" s="27">
        <v>313000</v>
      </c>
    </row>
    <row r="1151" spans="12:17" x14ac:dyDescent="0.3">
      <c r="L1151" s="20"/>
      <c r="M1151" s="25" t="s">
        <v>129</v>
      </c>
      <c r="N1151" s="25"/>
      <c r="O1151" s="24"/>
      <c r="P1151" s="32"/>
      <c r="Q1151" s="18"/>
    </row>
    <row r="1152" spans="12:17" x14ac:dyDescent="0.3">
      <c r="L1152" s="60">
        <v>45409</v>
      </c>
      <c r="M1152" s="28" t="s">
        <v>115</v>
      </c>
      <c r="O1152" s="23"/>
      <c r="P1152" s="31">
        <v>132000</v>
      </c>
      <c r="Q1152" s="27"/>
    </row>
    <row r="1153" spans="12:17" x14ac:dyDescent="0.3">
      <c r="L1153" s="20"/>
      <c r="M1153" s="28"/>
      <c r="N1153" t="s">
        <v>113</v>
      </c>
      <c r="O1153" s="23"/>
      <c r="P1153" s="31"/>
      <c r="Q1153" s="27">
        <v>132000</v>
      </c>
    </row>
    <row r="1154" spans="12:17" x14ac:dyDescent="0.3">
      <c r="L1154" s="21"/>
      <c r="M1154" s="25" t="s">
        <v>117</v>
      </c>
      <c r="N1154" s="25"/>
      <c r="O1154" s="24"/>
      <c r="P1154" s="32"/>
      <c r="Q1154" s="18"/>
    </row>
    <row r="1155" spans="12:17" x14ac:dyDescent="0.3">
      <c r="L1155" s="60">
        <v>45409</v>
      </c>
      <c r="M1155" t="s">
        <v>113</v>
      </c>
      <c r="O1155" s="33"/>
      <c r="P1155" s="30">
        <v>313000</v>
      </c>
      <c r="Q1155" s="43"/>
    </row>
    <row r="1156" spans="12:17" x14ac:dyDescent="0.3">
      <c r="L1156" s="20"/>
      <c r="N1156" t="s">
        <v>128</v>
      </c>
      <c r="O1156" s="23"/>
      <c r="P1156" s="31"/>
      <c r="Q1156" s="27">
        <v>313000</v>
      </c>
    </row>
    <row r="1157" spans="12:17" x14ac:dyDescent="0.3">
      <c r="L1157" s="20"/>
      <c r="M1157" s="25" t="s">
        <v>129</v>
      </c>
      <c r="N1157" s="25"/>
      <c r="O1157" s="24"/>
      <c r="P1157" s="32"/>
      <c r="Q1157" s="18"/>
    </row>
    <row r="1158" spans="12:17" x14ac:dyDescent="0.3">
      <c r="L1158" s="60">
        <v>45410</v>
      </c>
      <c r="M1158" s="28" t="s">
        <v>115</v>
      </c>
      <c r="O1158" s="23"/>
      <c r="P1158" s="31">
        <v>132000</v>
      </c>
      <c r="Q1158" s="27"/>
    </row>
    <row r="1159" spans="12:17" x14ac:dyDescent="0.3">
      <c r="L1159" s="20"/>
      <c r="M1159" s="28"/>
      <c r="N1159" t="s">
        <v>113</v>
      </c>
      <c r="O1159" s="23"/>
      <c r="P1159" s="31"/>
      <c r="Q1159" s="27">
        <v>132000</v>
      </c>
    </row>
    <row r="1160" spans="12:17" x14ac:dyDescent="0.3">
      <c r="L1160" s="20"/>
      <c r="M1160" s="25" t="s">
        <v>117</v>
      </c>
      <c r="N1160" s="25"/>
      <c r="O1160" s="24"/>
      <c r="P1160" s="32"/>
      <c r="Q1160" s="18"/>
    </row>
    <row r="1161" spans="12:17" x14ac:dyDescent="0.3">
      <c r="L1161" s="19"/>
      <c r="M1161" t="s">
        <v>115</v>
      </c>
      <c r="O1161" s="23"/>
      <c r="P1161" s="31">
        <v>116500</v>
      </c>
      <c r="Q1161" s="27"/>
    </row>
    <row r="1162" spans="12:17" x14ac:dyDescent="0.3">
      <c r="L1162" s="20"/>
      <c r="N1162" t="s">
        <v>113</v>
      </c>
      <c r="O1162" s="23"/>
      <c r="P1162" s="31"/>
      <c r="Q1162" s="27">
        <v>116500</v>
      </c>
    </row>
    <row r="1163" spans="12:17" x14ac:dyDescent="0.3">
      <c r="L1163" s="20"/>
      <c r="M1163" s="35" t="s">
        <v>116</v>
      </c>
      <c r="N1163" s="36"/>
      <c r="O1163" s="24"/>
      <c r="P1163" s="32"/>
      <c r="Q1163" s="18"/>
    </row>
    <row r="1164" spans="12:17" x14ac:dyDescent="0.3">
      <c r="L1164" s="19"/>
      <c r="M1164" t="s">
        <v>115</v>
      </c>
      <c r="O1164" s="23"/>
      <c r="P1164" s="31">
        <v>29000</v>
      </c>
      <c r="Q1164" s="27"/>
    </row>
    <row r="1165" spans="12:17" x14ac:dyDescent="0.3">
      <c r="L1165" s="20"/>
      <c r="N1165" t="s">
        <v>113</v>
      </c>
      <c r="O1165" s="23"/>
      <c r="P1165" s="31"/>
      <c r="Q1165" s="27">
        <v>29000</v>
      </c>
    </row>
    <row r="1166" spans="12:17" x14ac:dyDescent="0.3">
      <c r="L1166" s="21"/>
      <c r="M1166" s="37" t="s">
        <v>118</v>
      </c>
      <c r="N1166" s="38"/>
      <c r="O1166" s="24"/>
      <c r="P1166" s="32"/>
      <c r="Q1166" s="18"/>
    </row>
    <row r="1167" spans="12:17" x14ac:dyDescent="0.3">
      <c r="L1167" s="60">
        <v>45410</v>
      </c>
      <c r="M1167" t="s">
        <v>113</v>
      </c>
      <c r="O1167" s="33"/>
      <c r="P1167" s="30">
        <v>313000</v>
      </c>
      <c r="Q1167" s="43"/>
    </row>
    <row r="1168" spans="12:17" x14ac:dyDescent="0.3">
      <c r="L1168" s="20"/>
      <c r="N1168" t="s">
        <v>128</v>
      </c>
      <c r="O1168" s="23"/>
      <c r="P1168" s="31"/>
      <c r="Q1168" s="27">
        <v>313000</v>
      </c>
    </row>
    <row r="1169" spans="12:17" x14ac:dyDescent="0.3">
      <c r="L1169" s="20"/>
      <c r="M1169" s="25" t="s">
        <v>129</v>
      </c>
      <c r="N1169" s="25"/>
      <c r="O1169" s="24"/>
      <c r="P1169" s="32"/>
      <c r="Q1169" s="18"/>
    </row>
    <row r="1170" spans="12:17" x14ac:dyDescent="0.3">
      <c r="L1170" s="60">
        <v>45411</v>
      </c>
      <c r="M1170" s="28" t="s">
        <v>115</v>
      </c>
      <c r="O1170" s="23"/>
      <c r="P1170" s="31">
        <v>132000</v>
      </c>
      <c r="Q1170" s="27"/>
    </row>
    <row r="1171" spans="12:17" x14ac:dyDescent="0.3">
      <c r="L1171" s="20"/>
      <c r="M1171" s="28"/>
      <c r="N1171" t="s">
        <v>113</v>
      </c>
      <c r="O1171" s="23"/>
      <c r="P1171" s="31"/>
      <c r="Q1171" s="27">
        <v>132000</v>
      </c>
    </row>
    <row r="1172" spans="12:17" x14ac:dyDescent="0.3">
      <c r="L1172" s="21"/>
      <c r="M1172" s="25" t="s">
        <v>117</v>
      </c>
      <c r="N1172" s="25"/>
      <c r="O1172" s="24"/>
      <c r="P1172" s="32"/>
      <c r="Q1172" s="18"/>
    </row>
    <row r="1173" spans="12:17" x14ac:dyDescent="0.3">
      <c r="L1173" s="60">
        <v>45411</v>
      </c>
      <c r="M1173" t="s">
        <v>115</v>
      </c>
      <c r="O1173" s="23"/>
      <c r="P1173" s="31">
        <v>59000</v>
      </c>
      <c r="Q1173" s="27"/>
    </row>
    <row r="1174" spans="12:17" x14ac:dyDescent="0.3">
      <c r="L1174" s="20"/>
      <c r="N1174" t="s">
        <v>113</v>
      </c>
      <c r="O1174" s="23"/>
      <c r="P1174" s="31"/>
      <c r="Q1174" s="27">
        <v>59000</v>
      </c>
    </row>
    <row r="1175" spans="12:17" x14ac:dyDescent="0.3">
      <c r="L1175" s="21"/>
      <c r="M1175" s="39" t="s">
        <v>119</v>
      </c>
      <c r="N1175" s="40"/>
      <c r="O1175" s="24"/>
      <c r="P1175" s="32"/>
      <c r="Q1175" s="18"/>
    </row>
    <row r="1176" spans="12:17" x14ac:dyDescent="0.3">
      <c r="L1176" s="60">
        <v>45411</v>
      </c>
      <c r="M1176" t="s">
        <v>115</v>
      </c>
      <c r="O1176" s="23"/>
      <c r="P1176" s="31">
        <v>116500</v>
      </c>
      <c r="Q1176" s="27"/>
    </row>
    <row r="1177" spans="12:17" x14ac:dyDescent="0.3">
      <c r="L1177" s="20"/>
      <c r="N1177" t="s">
        <v>113</v>
      </c>
      <c r="O1177" s="23"/>
      <c r="P1177" s="31"/>
      <c r="Q1177" s="27">
        <v>116500</v>
      </c>
    </row>
    <row r="1178" spans="12:17" x14ac:dyDescent="0.3">
      <c r="L1178" s="21"/>
      <c r="M1178" s="41" t="s">
        <v>120</v>
      </c>
      <c r="N1178" s="42"/>
      <c r="O1178" s="24"/>
      <c r="P1178" s="32"/>
      <c r="Q1178" s="18"/>
    </row>
    <row r="1179" spans="12:17" x14ac:dyDescent="0.3">
      <c r="L1179" s="60">
        <v>45411</v>
      </c>
      <c r="M1179" t="s">
        <v>113</v>
      </c>
      <c r="O1179" s="33"/>
      <c r="P1179" s="30">
        <v>313000</v>
      </c>
      <c r="Q1179" s="43"/>
    </row>
    <row r="1180" spans="12:17" x14ac:dyDescent="0.3">
      <c r="L1180" s="20"/>
      <c r="N1180" t="s">
        <v>128</v>
      </c>
      <c r="O1180" s="23"/>
      <c r="P1180" s="31"/>
      <c r="Q1180" s="27">
        <v>313000</v>
      </c>
    </row>
    <row r="1181" spans="12:17" x14ac:dyDescent="0.3">
      <c r="L1181" s="21"/>
      <c r="M1181" s="25" t="s">
        <v>129</v>
      </c>
      <c r="N1181" s="25"/>
      <c r="O1181" s="24"/>
      <c r="P1181" s="32"/>
      <c r="Q1181" s="18"/>
    </row>
    <row r="1182" spans="12:17" x14ac:dyDescent="0.3">
      <c r="L1182" s="60">
        <v>45411</v>
      </c>
      <c r="M1182" t="s">
        <v>57</v>
      </c>
      <c r="O1182" s="33"/>
      <c r="P1182" s="43">
        <v>50000</v>
      </c>
      <c r="Q1182" s="61"/>
    </row>
    <row r="1183" spans="12:17" x14ac:dyDescent="0.3">
      <c r="L1183" s="20"/>
      <c r="O1183" s="23"/>
      <c r="P1183" s="31"/>
      <c r="Q1183" s="27"/>
    </row>
    <row r="1184" spans="12:17" x14ac:dyDescent="0.3">
      <c r="L1184" s="20"/>
      <c r="N1184" t="s">
        <v>113</v>
      </c>
      <c r="O1184" s="23"/>
      <c r="P1184" s="31"/>
      <c r="Q1184" s="27">
        <f>P1182+P1183</f>
        <v>50000</v>
      </c>
    </row>
    <row r="1185" spans="12:17" x14ac:dyDescent="0.3">
      <c r="L1185" s="20"/>
      <c r="M1185" s="25" t="s">
        <v>127</v>
      </c>
      <c r="N1185" s="25"/>
      <c r="O1185" s="24"/>
      <c r="P1185" s="32"/>
      <c r="Q1185" s="18"/>
    </row>
    <row r="1186" spans="12:17" x14ac:dyDescent="0.3">
      <c r="L1186" s="60">
        <v>45412</v>
      </c>
      <c r="M1186" s="28" t="s">
        <v>115</v>
      </c>
      <c r="O1186" s="23"/>
      <c r="P1186" s="31">
        <v>132000</v>
      </c>
      <c r="Q1186" s="27"/>
    </row>
    <row r="1187" spans="12:17" x14ac:dyDescent="0.3">
      <c r="L1187" s="20"/>
      <c r="M1187" s="28"/>
      <c r="N1187" t="s">
        <v>113</v>
      </c>
      <c r="O1187" s="23"/>
      <c r="P1187" s="31"/>
      <c r="Q1187" s="27">
        <v>132000</v>
      </c>
    </row>
    <row r="1188" spans="12:17" x14ac:dyDescent="0.3">
      <c r="L1188" s="21"/>
      <c r="M1188" s="25" t="s">
        <v>117</v>
      </c>
      <c r="N1188" s="25"/>
      <c r="O1188" s="24"/>
      <c r="P1188" s="32"/>
      <c r="Q1188" s="18"/>
    </row>
    <row r="1189" spans="12:17" x14ac:dyDescent="0.3">
      <c r="L1189" s="19">
        <v>45412</v>
      </c>
      <c r="M1189" t="s">
        <v>115</v>
      </c>
      <c r="O1189" s="23"/>
      <c r="P1189" s="31">
        <v>116500</v>
      </c>
      <c r="Q1189" s="27"/>
    </row>
    <row r="1190" spans="12:17" x14ac:dyDescent="0.3">
      <c r="L1190" s="20"/>
      <c r="N1190" t="s">
        <v>113</v>
      </c>
      <c r="O1190" s="23"/>
      <c r="P1190" s="31"/>
      <c r="Q1190" s="27">
        <v>116500</v>
      </c>
    </row>
    <row r="1191" spans="12:17" x14ac:dyDescent="0.3">
      <c r="L1191" s="21"/>
      <c r="M1191" s="35" t="s">
        <v>116</v>
      </c>
      <c r="N1191" s="36"/>
      <c r="O1191" s="24"/>
      <c r="P1191" s="32"/>
      <c r="Q1191" s="18"/>
    </row>
    <row r="1192" spans="12:17" x14ac:dyDescent="0.3">
      <c r="L1192" s="60">
        <v>45412</v>
      </c>
      <c r="M1192" t="s">
        <v>113</v>
      </c>
      <c r="O1192" s="33"/>
      <c r="P1192" s="30">
        <v>313000</v>
      </c>
      <c r="Q1192" s="43"/>
    </row>
    <row r="1193" spans="12:17" x14ac:dyDescent="0.3">
      <c r="L1193" s="20"/>
      <c r="N1193" t="s">
        <v>128</v>
      </c>
      <c r="O1193" s="23"/>
      <c r="P1193" s="31"/>
      <c r="Q1193" s="27">
        <v>313000</v>
      </c>
    </row>
    <row r="1194" spans="12:17" x14ac:dyDescent="0.3">
      <c r="L1194" s="21"/>
      <c r="M1194" s="25" t="s">
        <v>129</v>
      </c>
      <c r="N1194" s="25"/>
      <c r="O1194" s="24"/>
      <c r="P1194" s="32"/>
      <c r="Q1194" s="18"/>
    </row>
    <row r="1195" spans="12:17" x14ac:dyDescent="0.3">
      <c r="L1195" s="19">
        <v>45412</v>
      </c>
      <c r="M1195" t="s">
        <v>124</v>
      </c>
      <c r="O1195" s="23"/>
      <c r="P1195" s="31">
        <v>36000000</v>
      </c>
      <c r="Q1195" s="27"/>
    </row>
    <row r="1196" spans="12:17" x14ac:dyDescent="0.3">
      <c r="L1196" s="20"/>
      <c r="N1196" t="s">
        <v>113</v>
      </c>
      <c r="O1196" s="23"/>
      <c r="P1196" s="31"/>
      <c r="Q1196" s="27">
        <v>1500000</v>
      </c>
    </row>
    <row r="1197" spans="12:17" x14ac:dyDescent="0.3">
      <c r="L1197" s="21"/>
      <c r="M1197" s="45" t="s">
        <v>125</v>
      </c>
      <c r="N1197" s="46"/>
      <c r="O1197" s="24"/>
      <c r="P1197" s="32"/>
      <c r="Q1197" s="18"/>
    </row>
    <row r="1198" spans="12:17" x14ac:dyDescent="0.3">
      <c r="L1198" s="19">
        <v>45412</v>
      </c>
      <c r="M1198" t="s">
        <v>61</v>
      </c>
      <c r="O1198" s="23"/>
      <c r="P1198" s="31">
        <v>1000000</v>
      </c>
      <c r="Q1198" s="27"/>
    </row>
    <row r="1199" spans="12:17" x14ac:dyDescent="0.3">
      <c r="L1199" s="20"/>
      <c r="N1199" t="s">
        <v>113</v>
      </c>
      <c r="O1199" s="23"/>
      <c r="P1199" s="31"/>
      <c r="Q1199" s="27">
        <v>1000000</v>
      </c>
    </row>
    <row r="1200" spans="12:17" x14ac:dyDescent="0.3">
      <c r="L1200" s="20"/>
      <c r="M1200" s="63" t="s">
        <v>126</v>
      </c>
      <c r="N1200" s="64"/>
      <c r="O1200" s="23"/>
      <c r="P1200" s="31"/>
      <c r="Q1200" s="27"/>
    </row>
    <row r="1201" spans="12:17" x14ac:dyDescent="0.3">
      <c r="L1201" s="20"/>
      <c r="M1201" t="s">
        <v>124</v>
      </c>
      <c r="O1201" s="23"/>
      <c r="P1201" s="31">
        <f>SUBTOTAL(109,P1095:P1199)</f>
        <v>42112500</v>
      </c>
      <c r="Q1201" s="15">
        <f>SUBTOTAL(109,Q1095:Q1199)</f>
        <v>7744500</v>
      </c>
    </row>
    <row r="1205" spans="12:17" x14ac:dyDescent="0.3">
      <c r="L1205" s="57" t="s">
        <v>109</v>
      </c>
      <c r="M1205" s="133" t="s">
        <v>108</v>
      </c>
      <c r="N1205" s="134"/>
      <c r="O1205" s="57" t="s">
        <v>112</v>
      </c>
      <c r="P1205" s="58" t="s">
        <v>111</v>
      </c>
      <c r="Q1205" s="58" t="s">
        <v>110</v>
      </c>
    </row>
    <row r="1206" spans="12:17" x14ac:dyDescent="0.3">
      <c r="L1206" s="19" t="s">
        <v>130</v>
      </c>
      <c r="M1206" t="s">
        <v>131</v>
      </c>
      <c r="N1206" t="s">
        <v>132</v>
      </c>
      <c r="O1206" s="33" t="s">
        <v>133</v>
      </c>
      <c r="P1206" s="30" t="s">
        <v>134</v>
      </c>
      <c r="Q1206" s="43" t="s">
        <v>135</v>
      </c>
    </row>
    <row r="1207" spans="12:17" x14ac:dyDescent="0.3">
      <c r="L1207" s="19">
        <v>45404</v>
      </c>
      <c r="M1207" t="s">
        <v>114</v>
      </c>
      <c r="O1207" s="33"/>
      <c r="P1207" s="30">
        <v>132000</v>
      </c>
      <c r="Q1207" s="43"/>
    </row>
    <row r="1208" spans="12:17" x14ac:dyDescent="0.3">
      <c r="L1208" s="20"/>
      <c r="N1208" t="s">
        <v>113</v>
      </c>
      <c r="O1208" s="23"/>
      <c r="P1208" s="31"/>
      <c r="Q1208" s="27">
        <v>132000</v>
      </c>
    </row>
    <row r="1209" spans="12:17" x14ac:dyDescent="0.3">
      <c r="L1209" s="20"/>
      <c r="M1209" s="25" t="s">
        <v>117</v>
      </c>
      <c r="N1209" s="25"/>
      <c r="O1209" s="24"/>
      <c r="P1209" s="32"/>
      <c r="Q1209" s="18"/>
    </row>
    <row r="1210" spans="12:17" x14ac:dyDescent="0.3">
      <c r="L1210" s="19"/>
      <c r="M1210" t="s">
        <v>115</v>
      </c>
      <c r="O1210" s="23"/>
      <c r="P1210" s="31">
        <v>116500</v>
      </c>
      <c r="Q1210" s="27"/>
    </row>
    <row r="1211" spans="12:17" x14ac:dyDescent="0.3">
      <c r="L1211" s="20"/>
      <c r="N1211" t="s">
        <v>113</v>
      </c>
      <c r="O1211" s="23"/>
      <c r="P1211" s="31"/>
      <c r="Q1211" s="27">
        <v>116500</v>
      </c>
    </row>
    <row r="1212" spans="12:17" x14ac:dyDescent="0.3">
      <c r="L1212" s="20"/>
      <c r="M1212" s="36" t="s">
        <v>116</v>
      </c>
      <c r="N1212" s="36"/>
      <c r="O1212" s="24"/>
      <c r="P1212" s="32"/>
      <c r="Q1212" s="18"/>
    </row>
    <row r="1213" spans="12:17" x14ac:dyDescent="0.3">
      <c r="L1213" s="19"/>
      <c r="M1213" t="s">
        <v>115</v>
      </c>
      <c r="O1213" s="23"/>
      <c r="P1213" s="31">
        <v>29000</v>
      </c>
      <c r="Q1213" s="27"/>
    </row>
    <row r="1214" spans="12:17" x14ac:dyDescent="0.3">
      <c r="L1214" s="20"/>
      <c r="N1214" t="s">
        <v>113</v>
      </c>
      <c r="O1214" s="23"/>
      <c r="P1214" s="31"/>
      <c r="Q1214" s="27">
        <v>29000</v>
      </c>
    </row>
    <row r="1215" spans="12:17" x14ac:dyDescent="0.3">
      <c r="L1215" s="20"/>
      <c r="M1215" s="38" t="s">
        <v>118</v>
      </c>
      <c r="N1215" s="38"/>
      <c r="O1215" s="24"/>
      <c r="P1215" s="32"/>
      <c r="Q1215" s="18"/>
    </row>
    <row r="1216" spans="12:17" x14ac:dyDescent="0.3">
      <c r="L1216" s="19"/>
      <c r="M1216" t="s">
        <v>115</v>
      </c>
      <c r="O1216" s="23"/>
      <c r="P1216" s="31">
        <v>59000</v>
      </c>
      <c r="Q1216" s="27"/>
    </row>
    <row r="1217" spans="12:17" x14ac:dyDescent="0.3">
      <c r="L1217" s="20"/>
      <c r="N1217" t="s">
        <v>113</v>
      </c>
      <c r="O1217" s="23"/>
      <c r="P1217" s="31"/>
      <c r="Q1217" s="27">
        <v>59000</v>
      </c>
    </row>
    <row r="1218" spans="12:17" x14ac:dyDescent="0.3">
      <c r="L1218" s="20"/>
      <c r="M1218" s="40" t="s">
        <v>119</v>
      </c>
      <c r="N1218" s="40"/>
      <c r="O1218" s="24"/>
      <c r="P1218" s="32"/>
      <c r="Q1218" s="18"/>
    </row>
    <row r="1219" spans="12:17" x14ac:dyDescent="0.3">
      <c r="L1219" s="19"/>
      <c r="M1219" t="s">
        <v>115</v>
      </c>
      <c r="O1219" s="23"/>
      <c r="P1219" s="31">
        <v>116500</v>
      </c>
      <c r="Q1219" s="27"/>
    </row>
    <row r="1220" spans="12:17" x14ac:dyDescent="0.3">
      <c r="L1220" s="20"/>
      <c r="N1220" t="s">
        <v>113</v>
      </c>
      <c r="O1220" s="23"/>
      <c r="P1220" s="31"/>
      <c r="Q1220" s="27">
        <v>116500</v>
      </c>
    </row>
    <row r="1221" spans="12:17" x14ac:dyDescent="0.3">
      <c r="L1221" s="20"/>
      <c r="M1221" s="42" t="s">
        <v>120</v>
      </c>
      <c r="N1221" s="42"/>
      <c r="O1221" s="24"/>
      <c r="P1221" s="32"/>
      <c r="Q1221" s="27"/>
    </row>
    <row r="1222" spans="12:17" x14ac:dyDescent="0.3">
      <c r="L1222" s="19"/>
      <c r="M1222" t="s">
        <v>57</v>
      </c>
      <c r="O1222" s="33"/>
      <c r="P1222" s="43">
        <v>50000</v>
      </c>
      <c r="Q1222" s="61"/>
    </row>
    <row r="1223" spans="12:17" x14ac:dyDescent="0.3">
      <c r="L1223" s="20"/>
      <c r="M1223" t="s">
        <v>122</v>
      </c>
      <c r="O1223" s="23"/>
      <c r="P1223" s="31">
        <v>60000</v>
      </c>
      <c r="Q1223" s="27"/>
    </row>
    <row r="1224" spans="12:17" x14ac:dyDescent="0.3">
      <c r="L1224" s="20"/>
      <c r="N1224" t="s">
        <v>113</v>
      </c>
      <c r="O1224" s="23"/>
      <c r="P1224" s="31"/>
      <c r="Q1224" s="27">
        <f>P1222+P1223</f>
        <v>110000</v>
      </c>
    </row>
    <row r="1225" spans="12:17" x14ac:dyDescent="0.3">
      <c r="L1225" s="20"/>
      <c r="M1225" s="25" t="s">
        <v>123</v>
      </c>
      <c r="N1225" s="25"/>
      <c r="O1225" s="24"/>
      <c r="P1225" s="32"/>
      <c r="Q1225" s="18"/>
    </row>
    <row r="1226" spans="12:17" x14ac:dyDescent="0.3">
      <c r="L1226" s="19">
        <v>45404</v>
      </c>
      <c r="M1226" t="s">
        <v>113</v>
      </c>
      <c r="O1226" s="33"/>
      <c r="P1226" s="30">
        <v>313000</v>
      </c>
      <c r="Q1226" s="43"/>
    </row>
    <row r="1227" spans="12:17" x14ac:dyDescent="0.3">
      <c r="L1227" s="20"/>
      <c r="N1227" t="s">
        <v>128</v>
      </c>
      <c r="O1227" s="23"/>
      <c r="P1227" s="31"/>
      <c r="Q1227" s="27">
        <v>313000</v>
      </c>
    </row>
    <row r="1228" spans="12:17" x14ac:dyDescent="0.3">
      <c r="L1228" s="20"/>
      <c r="M1228" s="25" t="s">
        <v>129</v>
      </c>
      <c r="N1228" s="25"/>
      <c r="O1228" s="24"/>
      <c r="P1228" s="32"/>
      <c r="Q1228" s="18"/>
    </row>
    <row r="1229" spans="12:17" x14ac:dyDescent="0.3">
      <c r="L1229" s="59">
        <v>45405</v>
      </c>
      <c r="M1229" t="s">
        <v>115</v>
      </c>
      <c r="O1229" s="23"/>
      <c r="P1229" s="31">
        <v>132000</v>
      </c>
      <c r="Q1229" s="27"/>
    </row>
    <row r="1230" spans="12:17" x14ac:dyDescent="0.3">
      <c r="L1230" s="20"/>
      <c r="M1230" s="28"/>
      <c r="N1230" t="s">
        <v>113</v>
      </c>
      <c r="O1230" s="23"/>
      <c r="P1230" s="31"/>
      <c r="Q1230" s="27">
        <v>132000</v>
      </c>
    </row>
    <row r="1231" spans="12:17" x14ac:dyDescent="0.3">
      <c r="L1231" s="20"/>
      <c r="M1231" s="25" t="s">
        <v>117</v>
      </c>
      <c r="N1231" s="25"/>
      <c r="O1231" s="24"/>
      <c r="P1231" s="32"/>
      <c r="Q1231" s="18"/>
    </row>
    <row r="1232" spans="12:17" x14ac:dyDescent="0.3">
      <c r="L1232" s="59">
        <v>45405</v>
      </c>
      <c r="M1232" t="s">
        <v>113</v>
      </c>
      <c r="O1232" s="33"/>
      <c r="P1232" s="30">
        <v>313000</v>
      </c>
      <c r="Q1232" s="43"/>
    </row>
    <row r="1233" spans="12:17" x14ac:dyDescent="0.3">
      <c r="L1233" s="20"/>
      <c r="N1233" t="s">
        <v>128</v>
      </c>
      <c r="O1233" s="23"/>
      <c r="P1233" s="31"/>
      <c r="Q1233" s="27">
        <v>313000</v>
      </c>
    </row>
    <row r="1234" spans="12:17" x14ac:dyDescent="0.3">
      <c r="L1234" s="20"/>
      <c r="M1234" s="25" t="s">
        <v>129</v>
      </c>
      <c r="N1234" s="25"/>
      <c r="O1234" s="24"/>
      <c r="P1234" s="32"/>
      <c r="Q1234" s="18"/>
    </row>
    <row r="1235" spans="12:17" x14ac:dyDescent="0.3">
      <c r="L1235" s="59">
        <v>45406</v>
      </c>
      <c r="M1235" s="28" t="s">
        <v>115</v>
      </c>
      <c r="O1235" s="23"/>
      <c r="P1235" s="31">
        <v>132000</v>
      </c>
      <c r="Q1235" s="27"/>
    </row>
    <row r="1236" spans="12:17" x14ac:dyDescent="0.3">
      <c r="L1236" s="20"/>
      <c r="M1236" s="28"/>
      <c r="N1236" t="s">
        <v>113</v>
      </c>
      <c r="O1236" s="23"/>
      <c r="P1236" s="31"/>
      <c r="Q1236" s="27">
        <v>132000</v>
      </c>
    </row>
    <row r="1237" spans="12:17" x14ac:dyDescent="0.3">
      <c r="L1237" s="20"/>
      <c r="M1237" s="25" t="s">
        <v>117</v>
      </c>
      <c r="N1237" s="25"/>
      <c r="O1237" s="24"/>
      <c r="P1237" s="32"/>
      <c r="Q1237" s="18"/>
    </row>
    <row r="1238" spans="12:17" x14ac:dyDescent="0.3">
      <c r="L1238" s="19"/>
      <c r="M1238" t="s">
        <v>115</v>
      </c>
      <c r="O1238" s="23"/>
      <c r="P1238" s="31">
        <v>116500</v>
      </c>
      <c r="Q1238" s="27"/>
    </row>
    <row r="1239" spans="12:17" x14ac:dyDescent="0.3">
      <c r="L1239" s="20"/>
      <c r="N1239" t="s">
        <v>113</v>
      </c>
      <c r="O1239" s="23"/>
      <c r="P1239" s="31"/>
      <c r="Q1239" s="27">
        <v>116500</v>
      </c>
    </row>
    <row r="1240" spans="12:17" x14ac:dyDescent="0.3">
      <c r="L1240" s="20"/>
      <c r="M1240" s="35" t="s">
        <v>116</v>
      </c>
      <c r="N1240" s="36"/>
      <c r="O1240" s="24"/>
      <c r="P1240" s="32"/>
      <c r="Q1240" s="18"/>
    </row>
    <row r="1241" spans="12:17" x14ac:dyDescent="0.3">
      <c r="L1241" s="59">
        <v>45406</v>
      </c>
      <c r="M1241" t="s">
        <v>113</v>
      </c>
      <c r="O1241" s="33"/>
      <c r="P1241" s="30">
        <v>313000</v>
      </c>
      <c r="Q1241" s="43"/>
    </row>
    <row r="1242" spans="12:17" x14ac:dyDescent="0.3">
      <c r="L1242" s="20"/>
      <c r="N1242" t="s">
        <v>128</v>
      </c>
      <c r="O1242" s="23"/>
      <c r="P1242" s="31"/>
      <c r="Q1242" s="27">
        <v>313000</v>
      </c>
    </row>
    <row r="1243" spans="12:17" x14ac:dyDescent="0.3">
      <c r="L1243" s="20"/>
      <c r="M1243" s="25" t="s">
        <v>129</v>
      </c>
      <c r="N1243" s="25"/>
      <c r="O1243" s="24"/>
      <c r="P1243" s="32"/>
      <c r="Q1243" s="18"/>
    </row>
    <row r="1244" spans="12:17" x14ac:dyDescent="0.3">
      <c r="L1244" s="60">
        <v>45407</v>
      </c>
      <c r="M1244" s="28" t="s">
        <v>115</v>
      </c>
      <c r="O1244" s="23"/>
      <c r="P1244" s="31">
        <v>132000</v>
      </c>
      <c r="Q1244" s="27"/>
    </row>
    <row r="1245" spans="12:17" x14ac:dyDescent="0.3">
      <c r="L1245" s="20"/>
      <c r="M1245" s="28"/>
      <c r="N1245" t="s">
        <v>113</v>
      </c>
      <c r="O1245" s="23"/>
      <c r="P1245" s="31"/>
      <c r="Q1245" s="27">
        <v>132000</v>
      </c>
    </row>
    <row r="1246" spans="12:17" x14ac:dyDescent="0.3">
      <c r="L1246" s="20"/>
      <c r="M1246" s="25" t="s">
        <v>117</v>
      </c>
      <c r="N1246" s="25"/>
      <c r="O1246" s="24"/>
      <c r="P1246" s="32"/>
      <c r="Q1246" s="18"/>
    </row>
    <row r="1247" spans="12:17" x14ac:dyDescent="0.3">
      <c r="L1247" s="60">
        <v>45407</v>
      </c>
      <c r="M1247" t="s">
        <v>115</v>
      </c>
      <c r="O1247" s="23"/>
      <c r="P1247" s="31">
        <v>29000</v>
      </c>
      <c r="Q1247" s="27"/>
    </row>
    <row r="1248" spans="12:17" x14ac:dyDescent="0.3">
      <c r="L1248" s="20"/>
      <c r="N1248" t="s">
        <v>113</v>
      </c>
      <c r="O1248" s="23"/>
      <c r="P1248" s="31"/>
      <c r="Q1248" s="27">
        <v>29000</v>
      </c>
    </row>
    <row r="1249" spans="12:17" x14ac:dyDescent="0.3">
      <c r="L1249" s="21"/>
      <c r="M1249" s="37" t="s">
        <v>118</v>
      </c>
      <c r="N1249" s="38"/>
      <c r="O1249" s="24"/>
      <c r="P1249" s="32"/>
      <c r="Q1249" s="18"/>
    </row>
    <row r="1250" spans="12:17" x14ac:dyDescent="0.3">
      <c r="L1250" s="60">
        <v>45407</v>
      </c>
      <c r="M1250" t="s">
        <v>113</v>
      </c>
      <c r="O1250" s="33"/>
      <c r="P1250" s="30">
        <v>313000</v>
      </c>
      <c r="Q1250" s="43"/>
    </row>
    <row r="1251" spans="12:17" x14ac:dyDescent="0.3">
      <c r="L1251" s="20"/>
      <c r="N1251" t="s">
        <v>128</v>
      </c>
      <c r="O1251" s="23"/>
      <c r="P1251" s="31"/>
      <c r="Q1251" s="27">
        <v>313000</v>
      </c>
    </row>
    <row r="1252" spans="12:17" x14ac:dyDescent="0.3">
      <c r="L1252" s="20"/>
      <c r="M1252" s="25" t="s">
        <v>129</v>
      </c>
      <c r="N1252" s="25"/>
      <c r="O1252" s="24"/>
      <c r="P1252" s="32"/>
      <c r="Q1252" s="18"/>
    </row>
    <row r="1253" spans="12:17" x14ac:dyDescent="0.3">
      <c r="L1253" s="60">
        <v>45408</v>
      </c>
      <c r="M1253" s="28" t="s">
        <v>115</v>
      </c>
      <c r="O1253" s="23"/>
      <c r="P1253" s="31">
        <v>132000</v>
      </c>
      <c r="Q1253" s="27"/>
    </row>
    <row r="1254" spans="12:17" x14ac:dyDescent="0.3">
      <c r="L1254" s="20"/>
      <c r="M1254" s="28"/>
      <c r="N1254" t="s">
        <v>113</v>
      </c>
      <c r="O1254" s="23"/>
      <c r="P1254" s="31"/>
      <c r="Q1254" s="27">
        <v>132000</v>
      </c>
    </row>
    <row r="1255" spans="12:17" x14ac:dyDescent="0.3">
      <c r="L1255" s="21"/>
      <c r="M1255" s="25" t="s">
        <v>117</v>
      </c>
      <c r="N1255" s="25"/>
      <c r="O1255" s="24"/>
      <c r="P1255" s="32"/>
      <c r="Q1255" s="18"/>
    </row>
    <row r="1256" spans="12:17" x14ac:dyDescent="0.3">
      <c r="L1256" s="19">
        <v>45408</v>
      </c>
      <c r="M1256" t="s">
        <v>115</v>
      </c>
      <c r="O1256" s="23"/>
      <c r="P1256" s="31">
        <v>116500</v>
      </c>
      <c r="Q1256" s="27"/>
    </row>
    <row r="1257" spans="12:17" x14ac:dyDescent="0.3">
      <c r="L1257" s="20"/>
      <c r="N1257" t="s">
        <v>113</v>
      </c>
      <c r="O1257" s="23"/>
      <c r="P1257" s="31"/>
      <c r="Q1257" s="27">
        <v>116500</v>
      </c>
    </row>
    <row r="1258" spans="12:17" x14ac:dyDescent="0.3">
      <c r="L1258" s="21"/>
      <c r="M1258" s="35" t="s">
        <v>116</v>
      </c>
      <c r="N1258" s="36"/>
      <c r="O1258" s="24"/>
      <c r="P1258" s="32"/>
      <c r="Q1258" s="18"/>
    </row>
    <row r="1259" spans="12:17" x14ac:dyDescent="0.3">
      <c r="L1259" s="60">
        <v>45408</v>
      </c>
      <c r="M1259" t="s">
        <v>115</v>
      </c>
      <c r="O1259" s="23"/>
      <c r="P1259" s="31">
        <v>59000</v>
      </c>
      <c r="Q1259" s="27"/>
    </row>
    <row r="1260" spans="12:17" x14ac:dyDescent="0.3">
      <c r="L1260" s="20"/>
      <c r="N1260" t="s">
        <v>113</v>
      </c>
      <c r="O1260" s="23"/>
      <c r="P1260" s="31"/>
      <c r="Q1260" s="27">
        <v>59000</v>
      </c>
    </row>
    <row r="1261" spans="12:17" x14ac:dyDescent="0.3">
      <c r="L1261" s="21"/>
      <c r="M1261" s="39" t="s">
        <v>119</v>
      </c>
      <c r="N1261" s="40"/>
      <c r="O1261" s="24"/>
      <c r="P1261" s="32"/>
      <c r="Q1261" s="18"/>
    </row>
    <row r="1262" spans="12:17" x14ac:dyDescent="0.3">
      <c r="L1262" s="60">
        <v>45408</v>
      </c>
      <c r="M1262" t="s">
        <v>113</v>
      </c>
      <c r="O1262" s="33"/>
      <c r="P1262" s="30">
        <v>313000</v>
      </c>
      <c r="Q1262" s="43"/>
    </row>
    <row r="1263" spans="12:17" x14ac:dyDescent="0.3">
      <c r="L1263" s="20"/>
      <c r="N1263" t="s">
        <v>128</v>
      </c>
      <c r="O1263" s="23"/>
      <c r="P1263" s="31"/>
      <c r="Q1263" s="27">
        <v>313000</v>
      </c>
    </row>
    <row r="1264" spans="12:17" x14ac:dyDescent="0.3">
      <c r="L1264" s="20"/>
      <c r="M1264" s="25" t="s">
        <v>129</v>
      </c>
      <c r="N1264" s="25"/>
      <c r="O1264" s="24"/>
      <c r="P1264" s="32"/>
      <c r="Q1264" s="18"/>
    </row>
    <row r="1265" spans="12:17" x14ac:dyDescent="0.3">
      <c r="L1265" s="60">
        <v>45409</v>
      </c>
      <c r="M1265" s="28" t="s">
        <v>115</v>
      </c>
      <c r="O1265" s="23"/>
      <c r="P1265" s="31">
        <v>132000</v>
      </c>
      <c r="Q1265" s="27"/>
    </row>
    <row r="1266" spans="12:17" x14ac:dyDescent="0.3">
      <c r="L1266" s="20"/>
      <c r="M1266" s="28"/>
      <c r="N1266" t="s">
        <v>113</v>
      </c>
      <c r="O1266" s="23"/>
      <c r="P1266" s="31"/>
      <c r="Q1266" s="27">
        <v>132000</v>
      </c>
    </row>
    <row r="1267" spans="12:17" x14ac:dyDescent="0.3">
      <c r="L1267" s="21"/>
      <c r="M1267" s="25" t="s">
        <v>117</v>
      </c>
      <c r="N1267" s="25"/>
      <c r="O1267" s="24"/>
      <c r="P1267" s="32"/>
      <c r="Q1267" s="18"/>
    </row>
    <row r="1268" spans="12:17" x14ac:dyDescent="0.3">
      <c r="L1268" s="60">
        <v>45409</v>
      </c>
      <c r="M1268" t="s">
        <v>113</v>
      </c>
      <c r="O1268" s="33"/>
      <c r="P1268" s="30">
        <v>313000</v>
      </c>
      <c r="Q1268" s="43"/>
    </row>
    <row r="1269" spans="12:17" x14ac:dyDescent="0.3">
      <c r="L1269" s="20"/>
      <c r="N1269" t="s">
        <v>128</v>
      </c>
      <c r="O1269" s="23"/>
      <c r="P1269" s="31"/>
      <c r="Q1269" s="27">
        <v>313000</v>
      </c>
    </row>
    <row r="1270" spans="12:17" x14ac:dyDescent="0.3">
      <c r="L1270" s="20"/>
      <c r="M1270" s="25" t="s">
        <v>129</v>
      </c>
      <c r="N1270" s="25"/>
      <c r="O1270" s="24"/>
      <c r="P1270" s="32"/>
      <c r="Q1270" s="18"/>
    </row>
    <row r="1271" spans="12:17" x14ac:dyDescent="0.3">
      <c r="L1271" s="60">
        <v>45410</v>
      </c>
      <c r="M1271" s="28" t="s">
        <v>115</v>
      </c>
      <c r="O1271" s="23"/>
      <c r="P1271" s="31">
        <v>132000</v>
      </c>
      <c r="Q1271" s="27"/>
    </row>
    <row r="1272" spans="12:17" x14ac:dyDescent="0.3">
      <c r="L1272" s="20"/>
      <c r="M1272" s="28"/>
      <c r="N1272" t="s">
        <v>113</v>
      </c>
      <c r="O1272" s="23"/>
      <c r="P1272" s="31"/>
      <c r="Q1272" s="27">
        <v>132000</v>
      </c>
    </row>
    <row r="1273" spans="12:17" x14ac:dyDescent="0.3">
      <c r="L1273" s="20"/>
      <c r="M1273" s="25" t="s">
        <v>117</v>
      </c>
      <c r="N1273" s="25"/>
      <c r="O1273" s="24"/>
      <c r="P1273" s="32"/>
      <c r="Q1273" s="18"/>
    </row>
    <row r="1274" spans="12:17" x14ac:dyDescent="0.3">
      <c r="L1274" s="19"/>
      <c r="M1274" t="s">
        <v>115</v>
      </c>
      <c r="O1274" s="23"/>
      <c r="P1274" s="31">
        <v>116500</v>
      </c>
      <c r="Q1274" s="27"/>
    </row>
    <row r="1275" spans="12:17" x14ac:dyDescent="0.3">
      <c r="L1275" s="20"/>
      <c r="N1275" t="s">
        <v>113</v>
      </c>
      <c r="O1275" s="23"/>
      <c r="P1275" s="31"/>
      <c r="Q1275" s="27">
        <v>116500</v>
      </c>
    </row>
    <row r="1276" spans="12:17" x14ac:dyDescent="0.3">
      <c r="L1276" s="20"/>
      <c r="M1276" s="35" t="s">
        <v>116</v>
      </c>
      <c r="N1276" s="36"/>
      <c r="O1276" s="24"/>
      <c r="P1276" s="32"/>
      <c r="Q1276" s="18"/>
    </row>
    <row r="1277" spans="12:17" x14ac:dyDescent="0.3">
      <c r="L1277" s="19"/>
      <c r="M1277" t="s">
        <v>115</v>
      </c>
      <c r="O1277" s="23"/>
      <c r="P1277" s="31">
        <v>29000</v>
      </c>
      <c r="Q1277" s="27"/>
    </row>
    <row r="1278" spans="12:17" x14ac:dyDescent="0.3">
      <c r="L1278" s="20"/>
      <c r="N1278" t="s">
        <v>113</v>
      </c>
      <c r="O1278" s="23"/>
      <c r="P1278" s="31"/>
      <c r="Q1278" s="27">
        <v>29000</v>
      </c>
    </row>
    <row r="1279" spans="12:17" x14ac:dyDescent="0.3">
      <c r="L1279" s="21"/>
      <c r="M1279" s="37" t="s">
        <v>118</v>
      </c>
      <c r="N1279" s="38"/>
      <c r="O1279" s="24"/>
      <c r="P1279" s="32"/>
      <c r="Q1279" s="18"/>
    </row>
    <row r="1280" spans="12:17" x14ac:dyDescent="0.3">
      <c r="L1280" s="60">
        <v>45410</v>
      </c>
      <c r="M1280" t="s">
        <v>113</v>
      </c>
      <c r="O1280" s="33"/>
      <c r="P1280" s="30">
        <v>313000</v>
      </c>
      <c r="Q1280" s="43"/>
    </row>
    <row r="1281" spans="12:17" x14ac:dyDescent="0.3">
      <c r="L1281" s="20"/>
      <c r="N1281" t="s">
        <v>128</v>
      </c>
      <c r="O1281" s="23"/>
      <c r="P1281" s="31"/>
      <c r="Q1281" s="27">
        <v>313000</v>
      </c>
    </row>
    <row r="1282" spans="12:17" x14ac:dyDescent="0.3">
      <c r="L1282" s="20"/>
      <c r="M1282" s="25" t="s">
        <v>129</v>
      </c>
      <c r="N1282" s="25"/>
      <c r="O1282" s="24"/>
      <c r="P1282" s="32"/>
      <c r="Q1282" s="18"/>
    </row>
    <row r="1283" spans="12:17" x14ac:dyDescent="0.3">
      <c r="L1283" s="60">
        <v>45411</v>
      </c>
      <c r="M1283" s="28" t="s">
        <v>115</v>
      </c>
      <c r="O1283" s="23"/>
      <c r="P1283" s="31">
        <v>132000</v>
      </c>
      <c r="Q1283" s="27"/>
    </row>
    <row r="1284" spans="12:17" x14ac:dyDescent="0.3">
      <c r="L1284" s="20"/>
      <c r="M1284" s="28"/>
      <c r="N1284" t="s">
        <v>113</v>
      </c>
      <c r="O1284" s="23"/>
      <c r="P1284" s="31"/>
      <c r="Q1284" s="27">
        <v>132000</v>
      </c>
    </row>
    <row r="1285" spans="12:17" x14ac:dyDescent="0.3">
      <c r="L1285" s="21"/>
      <c r="M1285" s="25" t="s">
        <v>117</v>
      </c>
      <c r="N1285" s="25"/>
      <c r="O1285" s="24"/>
      <c r="P1285" s="32"/>
      <c r="Q1285" s="18"/>
    </row>
    <row r="1286" spans="12:17" x14ac:dyDescent="0.3">
      <c r="L1286" s="60">
        <v>45411</v>
      </c>
      <c r="M1286" t="s">
        <v>115</v>
      </c>
      <c r="O1286" s="23"/>
      <c r="P1286" s="31">
        <v>59000</v>
      </c>
      <c r="Q1286" s="27"/>
    </row>
    <row r="1287" spans="12:17" x14ac:dyDescent="0.3">
      <c r="L1287" s="20"/>
      <c r="N1287" t="s">
        <v>113</v>
      </c>
      <c r="O1287" s="23"/>
      <c r="P1287" s="31"/>
      <c r="Q1287" s="27">
        <v>59000</v>
      </c>
    </row>
    <row r="1288" spans="12:17" x14ac:dyDescent="0.3">
      <c r="L1288" s="21"/>
      <c r="M1288" s="39" t="s">
        <v>119</v>
      </c>
      <c r="N1288" s="40"/>
      <c r="O1288" s="24"/>
      <c r="P1288" s="32"/>
      <c r="Q1288" s="18"/>
    </row>
    <row r="1289" spans="12:17" x14ac:dyDescent="0.3">
      <c r="L1289" s="60">
        <v>45411</v>
      </c>
      <c r="M1289" t="s">
        <v>115</v>
      </c>
      <c r="O1289" s="23"/>
      <c r="P1289" s="31">
        <v>116500</v>
      </c>
      <c r="Q1289" s="27"/>
    </row>
    <row r="1290" spans="12:17" x14ac:dyDescent="0.3">
      <c r="L1290" s="20"/>
      <c r="N1290" t="s">
        <v>113</v>
      </c>
      <c r="O1290" s="23"/>
      <c r="P1290" s="31"/>
      <c r="Q1290" s="27">
        <v>116500</v>
      </c>
    </row>
    <row r="1291" spans="12:17" x14ac:dyDescent="0.3">
      <c r="L1291" s="21"/>
      <c r="M1291" s="41" t="s">
        <v>120</v>
      </c>
      <c r="N1291" s="42"/>
      <c r="O1291" s="24"/>
      <c r="P1291" s="32"/>
      <c r="Q1291" s="18"/>
    </row>
    <row r="1292" spans="12:17" x14ac:dyDescent="0.3">
      <c r="L1292" s="60">
        <v>45411</v>
      </c>
      <c r="M1292" t="s">
        <v>113</v>
      </c>
      <c r="O1292" s="33"/>
      <c r="P1292" s="30">
        <v>313000</v>
      </c>
      <c r="Q1292" s="43"/>
    </row>
    <row r="1293" spans="12:17" x14ac:dyDescent="0.3">
      <c r="L1293" s="20"/>
      <c r="N1293" t="s">
        <v>128</v>
      </c>
      <c r="O1293" s="23"/>
      <c r="P1293" s="31"/>
      <c r="Q1293" s="27">
        <v>313000</v>
      </c>
    </row>
    <row r="1294" spans="12:17" x14ac:dyDescent="0.3">
      <c r="L1294" s="21"/>
      <c r="M1294" s="25" t="s">
        <v>129</v>
      </c>
      <c r="N1294" s="25"/>
      <c r="O1294" s="24"/>
      <c r="P1294" s="32"/>
      <c r="Q1294" s="18"/>
    </row>
    <row r="1295" spans="12:17" x14ac:dyDescent="0.3">
      <c r="L1295" s="60">
        <v>45411</v>
      </c>
      <c r="M1295" t="s">
        <v>57</v>
      </c>
      <c r="O1295" s="33"/>
      <c r="P1295" s="43">
        <v>50000</v>
      </c>
      <c r="Q1295" s="61"/>
    </row>
    <row r="1296" spans="12:17" x14ac:dyDescent="0.3">
      <c r="L1296" s="20"/>
      <c r="O1296" s="23"/>
      <c r="P1296" s="31"/>
      <c r="Q1296" s="27"/>
    </row>
    <row r="1297" spans="12:17" x14ac:dyDescent="0.3">
      <c r="L1297" s="20"/>
      <c r="N1297" t="s">
        <v>113</v>
      </c>
      <c r="O1297" s="23"/>
      <c r="P1297" s="31"/>
      <c r="Q1297" s="27">
        <f>P1295+P1296</f>
        <v>50000</v>
      </c>
    </row>
    <row r="1298" spans="12:17" x14ac:dyDescent="0.3">
      <c r="L1298" s="20"/>
      <c r="M1298" s="25" t="s">
        <v>127</v>
      </c>
      <c r="N1298" s="25"/>
      <c r="O1298" s="24"/>
      <c r="P1298" s="32"/>
      <c r="Q1298" s="18"/>
    </row>
    <row r="1299" spans="12:17" x14ac:dyDescent="0.3">
      <c r="L1299" s="60">
        <v>45412</v>
      </c>
      <c r="M1299" s="28" t="s">
        <v>115</v>
      </c>
      <c r="O1299" s="23"/>
      <c r="P1299" s="31">
        <v>132000</v>
      </c>
      <c r="Q1299" s="27"/>
    </row>
    <row r="1300" spans="12:17" x14ac:dyDescent="0.3">
      <c r="L1300" s="20"/>
      <c r="M1300" s="28"/>
      <c r="N1300" t="s">
        <v>113</v>
      </c>
      <c r="O1300" s="23"/>
      <c r="P1300" s="31"/>
      <c r="Q1300" s="27">
        <v>132000</v>
      </c>
    </row>
    <row r="1301" spans="12:17" x14ac:dyDescent="0.3">
      <c r="L1301" s="21"/>
      <c r="M1301" s="25" t="s">
        <v>117</v>
      </c>
      <c r="N1301" s="25"/>
      <c r="O1301" s="24"/>
      <c r="P1301" s="32"/>
      <c r="Q1301" s="18"/>
    </row>
    <row r="1302" spans="12:17" x14ac:dyDescent="0.3">
      <c r="L1302" s="19">
        <v>45412</v>
      </c>
      <c r="M1302" t="s">
        <v>115</v>
      </c>
      <c r="O1302" s="23"/>
      <c r="P1302" s="31">
        <v>116500</v>
      </c>
      <c r="Q1302" s="27"/>
    </row>
    <row r="1303" spans="12:17" x14ac:dyDescent="0.3">
      <c r="L1303" s="20"/>
      <c r="N1303" t="s">
        <v>113</v>
      </c>
      <c r="O1303" s="23"/>
      <c r="P1303" s="31"/>
      <c r="Q1303" s="27">
        <v>116500</v>
      </c>
    </row>
    <row r="1304" spans="12:17" x14ac:dyDescent="0.3">
      <c r="L1304" s="21"/>
      <c r="M1304" s="35" t="s">
        <v>116</v>
      </c>
      <c r="N1304" s="36"/>
      <c r="O1304" s="24"/>
      <c r="P1304" s="32"/>
      <c r="Q1304" s="18"/>
    </row>
    <row r="1305" spans="12:17" x14ac:dyDescent="0.3">
      <c r="L1305" s="60">
        <v>45412</v>
      </c>
      <c r="M1305" t="s">
        <v>113</v>
      </c>
      <c r="O1305" s="33"/>
      <c r="P1305" s="30">
        <v>313000</v>
      </c>
      <c r="Q1305" s="43"/>
    </row>
    <row r="1306" spans="12:17" x14ac:dyDescent="0.3">
      <c r="L1306" s="20"/>
      <c r="N1306" t="s">
        <v>128</v>
      </c>
      <c r="O1306" s="23"/>
      <c r="P1306" s="31"/>
      <c r="Q1306" s="27">
        <v>313000</v>
      </c>
    </row>
    <row r="1307" spans="12:17" x14ac:dyDescent="0.3">
      <c r="L1307" s="21"/>
      <c r="M1307" s="25" t="s">
        <v>129</v>
      </c>
      <c r="N1307" s="25"/>
      <c r="O1307" s="24"/>
      <c r="P1307" s="32"/>
      <c r="Q1307" s="18"/>
    </row>
    <row r="1308" spans="12:17" x14ac:dyDescent="0.3">
      <c r="L1308" s="19">
        <v>45412</v>
      </c>
      <c r="M1308" t="s">
        <v>124</v>
      </c>
      <c r="O1308" s="23"/>
      <c r="P1308" s="31">
        <v>36000000</v>
      </c>
      <c r="Q1308" s="27"/>
    </row>
    <row r="1309" spans="12:17" x14ac:dyDescent="0.3">
      <c r="L1309" s="20"/>
      <c r="N1309" t="s">
        <v>113</v>
      </c>
      <c r="O1309" s="23"/>
      <c r="P1309" s="31"/>
      <c r="Q1309" s="27">
        <v>1500000</v>
      </c>
    </row>
    <row r="1310" spans="12:17" x14ac:dyDescent="0.3">
      <c r="L1310" s="21"/>
      <c r="M1310" s="45" t="s">
        <v>125</v>
      </c>
      <c r="N1310" s="46"/>
      <c r="O1310" s="24"/>
      <c r="P1310" s="32"/>
      <c r="Q1310" s="18"/>
    </row>
    <row r="1311" spans="12:17" x14ac:dyDescent="0.3">
      <c r="L1311" s="19">
        <v>45412</v>
      </c>
      <c r="M1311" t="s">
        <v>61</v>
      </c>
      <c r="O1311" s="23"/>
      <c r="P1311" s="31">
        <v>1000000</v>
      </c>
      <c r="Q1311" s="27"/>
    </row>
    <row r="1312" spans="12:17" x14ac:dyDescent="0.3">
      <c r="L1312" s="20"/>
      <c r="N1312" t="s">
        <v>113</v>
      </c>
      <c r="O1312" s="23"/>
      <c r="P1312" s="31"/>
      <c r="Q1312" s="27">
        <v>1000000</v>
      </c>
    </row>
    <row r="1313" spans="12:17" x14ac:dyDescent="0.3">
      <c r="L1313" s="20"/>
      <c r="M1313" s="63" t="s">
        <v>126</v>
      </c>
      <c r="N1313" s="64"/>
      <c r="O1313" s="23"/>
      <c r="P1313" s="31"/>
      <c r="Q1313" s="27"/>
    </row>
    <row r="1314" spans="12:17" x14ac:dyDescent="0.3">
      <c r="L1314" s="20"/>
      <c r="M1314" t="s">
        <v>115</v>
      </c>
      <c r="O1314" s="23"/>
      <c r="P1314" s="31">
        <f>SUBTOTAL(109,P1208:P1312)</f>
        <v>42112500</v>
      </c>
      <c r="Q1314" s="15">
        <f>SUBTOTAL(109,Q1208:Q1312)</f>
        <v>7744500</v>
      </c>
    </row>
    <row r="1320" spans="12:17" x14ac:dyDescent="0.3">
      <c r="L1320" s="57" t="s">
        <v>109</v>
      </c>
      <c r="M1320" s="133" t="s">
        <v>108</v>
      </c>
      <c r="N1320" s="134"/>
      <c r="O1320" s="57" t="s">
        <v>112</v>
      </c>
      <c r="P1320" s="58" t="s">
        <v>111</v>
      </c>
      <c r="Q1320" s="58" t="s">
        <v>110</v>
      </c>
    </row>
    <row r="1321" spans="12:17" x14ac:dyDescent="0.3">
      <c r="L1321" s="19" t="s">
        <v>130</v>
      </c>
      <c r="M1321" t="s">
        <v>131</v>
      </c>
      <c r="N1321" t="s">
        <v>132</v>
      </c>
      <c r="O1321" s="33" t="s">
        <v>133</v>
      </c>
      <c r="P1321" s="30" t="s">
        <v>134</v>
      </c>
      <c r="Q1321" s="43" t="s">
        <v>135</v>
      </c>
    </row>
    <row r="1322" spans="12:17" x14ac:dyDescent="0.3">
      <c r="L1322" s="19">
        <v>45404</v>
      </c>
      <c r="M1322" t="s">
        <v>114</v>
      </c>
      <c r="O1322" s="33"/>
      <c r="P1322" s="30">
        <v>132000</v>
      </c>
      <c r="Q1322" s="43"/>
    </row>
    <row r="1323" spans="12:17" x14ac:dyDescent="0.3">
      <c r="L1323" s="20"/>
      <c r="N1323" t="s">
        <v>113</v>
      </c>
      <c r="O1323" s="23"/>
      <c r="P1323" s="31"/>
      <c r="Q1323" s="27">
        <v>132000</v>
      </c>
    </row>
    <row r="1324" spans="12:17" x14ac:dyDescent="0.3">
      <c r="L1324" s="20"/>
      <c r="M1324" s="25" t="s">
        <v>117</v>
      </c>
      <c r="N1324" s="25"/>
      <c r="O1324" s="24"/>
      <c r="P1324" s="32"/>
      <c r="Q1324" s="18"/>
    </row>
    <row r="1325" spans="12:17" x14ac:dyDescent="0.3">
      <c r="L1325" s="19"/>
      <c r="M1325" t="s">
        <v>115</v>
      </c>
      <c r="O1325" s="23"/>
      <c r="P1325" s="31">
        <v>116500</v>
      </c>
      <c r="Q1325" s="27"/>
    </row>
    <row r="1326" spans="12:17" x14ac:dyDescent="0.3">
      <c r="L1326" s="20"/>
      <c r="N1326" t="s">
        <v>113</v>
      </c>
      <c r="O1326" s="23"/>
      <c r="P1326" s="31"/>
      <c r="Q1326" s="27">
        <v>116500</v>
      </c>
    </row>
    <row r="1327" spans="12:17" x14ac:dyDescent="0.3">
      <c r="L1327" s="20"/>
      <c r="M1327" s="36" t="s">
        <v>116</v>
      </c>
      <c r="N1327" s="36"/>
      <c r="O1327" s="24"/>
      <c r="P1327" s="32"/>
      <c r="Q1327" s="18"/>
    </row>
    <row r="1328" spans="12:17" x14ac:dyDescent="0.3">
      <c r="L1328" s="19"/>
      <c r="M1328" t="s">
        <v>115</v>
      </c>
      <c r="O1328" s="23"/>
      <c r="P1328" s="31">
        <v>29000</v>
      </c>
      <c r="Q1328" s="27"/>
    </row>
    <row r="1329" spans="12:17" x14ac:dyDescent="0.3">
      <c r="L1329" s="20"/>
      <c r="N1329" t="s">
        <v>113</v>
      </c>
      <c r="O1329" s="23"/>
      <c r="P1329" s="31"/>
      <c r="Q1329" s="27">
        <v>29000</v>
      </c>
    </row>
    <row r="1330" spans="12:17" x14ac:dyDescent="0.3">
      <c r="L1330" s="20"/>
      <c r="M1330" s="38" t="s">
        <v>118</v>
      </c>
      <c r="N1330" s="38"/>
      <c r="O1330" s="24"/>
      <c r="P1330" s="32"/>
      <c r="Q1330" s="18"/>
    </row>
    <row r="1331" spans="12:17" x14ac:dyDescent="0.3">
      <c r="L1331" s="19"/>
      <c r="M1331" t="s">
        <v>115</v>
      </c>
      <c r="O1331" s="23"/>
      <c r="P1331" s="31">
        <v>59000</v>
      </c>
      <c r="Q1331" s="27"/>
    </row>
    <row r="1332" spans="12:17" x14ac:dyDescent="0.3">
      <c r="L1332" s="20"/>
      <c r="N1332" t="s">
        <v>113</v>
      </c>
      <c r="O1332" s="23"/>
      <c r="P1332" s="31"/>
      <c r="Q1332" s="27">
        <v>59000</v>
      </c>
    </row>
    <row r="1333" spans="12:17" x14ac:dyDescent="0.3">
      <c r="L1333" s="20"/>
      <c r="M1333" s="40" t="s">
        <v>119</v>
      </c>
      <c r="N1333" s="40"/>
      <c r="O1333" s="24"/>
      <c r="P1333" s="32"/>
      <c r="Q1333" s="18"/>
    </row>
    <row r="1334" spans="12:17" x14ac:dyDescent="0.3">
      <c r="L1334" s="19"/>
      <c r="M1334" t="s">
        <v>115</v>
      </c>
      <c r="O1334" s="23"/>
      <c r="P1334" s="31">
        <v>116500</v>
      </c>
      <c r="Q1334" s="27"/>
    </row>
    <row r="1335" spans="12:17" x14ac:dyDescent="0.3">
      <c r="L1335" s="20"/>
      <c r="N1335" t="s">
        <v>113</v>
      </c>
      <c r="O1335" s="23"/>
      <c r="P1335" s="31"/>
      <c r="Q1335" s="27">
        <v>116500</v>
      </c>
    </row>
    <row r="1336" spans="12:17" x14ac:dyDescent="0.3">
      <c r="L1336" s="20"/>
      <c r="M1336" s="42" t="s">
        <v>120</v>
      </c>
      <c r="N1336" s="42"/>
      <c r="O1336" s="24"/>
      <c r="P1336" s="32"/>
      <c r="Q1336" s="27"/>
    </row>
    <row r="1337" spans="12:17" x14ac:dyDescent="0.3">
      <c r="L1337" s="19"/>
      <c r="M1337" t="s">
        <v>57</v>
      </c>
      <c r="O1337" s="33"/>
      <c r="P1337" s="43">
        <v>50000</v>
      </c>
      <c r="Q1337" s="61"/>
    </row>
    <row r="1338" spans="12:17" x14ac:dyDescent="0.3">
      <c r="L1338" s="20"/>
      <c r="M1338" t="s">
        <v>122</v>
      </c>
      <c r="O1338" s="23"/>
      <c r="P1338" s="31">
        <v>60000</v>
      </c>
      <c r="Q1338" s="27"/>
    </row>
    <row r="1339" spans="12:17" x14ac:dyDescent="0.3">
      <c r="L1339" s="20"/>
      <c r="N1339" t="s">
        <v>113</v>
      </c>
      <c r="O1339" s="23"/>
      <c r="P1339" s="31"/>
      <c r="Q1339" s="27">
        <f>P1337+P1338</f>
        <v>110000</v>
      </c>
    </row>
    <row r="1340" spans="12:17" x14ac:dyDescent="0.3">
      <c r="L1340" s="20"/>
      <c r="M1340" s="25" t="s">
        <v>123</v>
      </c>
      <c r="N1340" s="25"/>
      <c r="O1340" s="24"/>
      <c r="P1340" s="32"/>
      <c r="Q1340" s="18"/>
    </row>
    <row r="1341" spans="12:17" x14ac:dyDescent="0.3">
      <c r="L1341" s="19">
        <v>45404</v>
      </c>
      <c r="M1341" t="s">
        <v>113</v>
      </c>
      <c r="O1341" s="33"/>
      <c r="P1341" s="30">
        <v>313000</v>
      </c>
      <c r="Q1341" s="43"/>
    </row>
    <row r="1342" spans="12:17" x14ac:dyDescent="0.3">
      <c r="L1342" s="20"/>
      <c r="N1342" t="s">
        <v>128</v>
      </c>
      <c r="O1342" s="23"/>
      <c r="P1342" s="31"/>
      <c r="Q1342" s="27">
        <v>313000</v>
      </c>
    </row>
    <row r="1343" spans="12:17" x14ac:dyDescent="0.3">
      <c r="L1343" s="20"/>
      <c r="M1343" s="25" t="s">
        <v>129</v>
      </c>
      <c r="N1343" s="25"/>
      <c r="O1343" s="24"/>
      <c r="P1343" s="32"/>
      <c r="Q1343" s="18"/>
    </row>
    <row r="1344" spans="12:17" x14ac:dyDescent="0.3">
      <c r="L1344" s="59">
        <v>45405</v>
      </c>
      <c r="M1344" t="s">
        <v>115</v>
      </c>
      <c r="O1344" s="23"/>
      <c r="P1344" s="31">
        <v>132000</v>
      </c>
      <c r="Q1344" s="27"/>
    </row>
    <row r="1345" spans="12:17" x14ac:dyDescent="0.3">
      <c r="L1345" s="20"/>
      <c r="M1345" s="28"/>
      <c r="N1345" t="s">
        <v>113</v>
      </c>
      <c r="O1345" s="23"/>
      <c r="P1345" s="31"/>
      <c r="Q1345" s="27">
        <v>132000</v>
      </c>
    </row>
    <row r="1346" spans="12:17" x14ac:dyDescent="0.3">
      <c r="L1346" s="20"/>
      <c r="M1346" s="25" t="s">
        <v>117</v>
      </c>
      <c r="N1346" s="25"/>
      <c r="O1346" s="24"/>
      <c r="P1346" s="32"/>
      <c r="Q1346" s="18"/>
    </row>
    <row r="1347" spans="12:17" x14ac:dyDescent="0.3">
      <c r="L1347" s="59">
        <v>45405</v>
      </c>
      <c r="M1347" t="s">
        <v>113</v>
      </c>
      <c r="O1347" s="33"/>
      <c r="P1347" s="30">
        <v>313000</v>
      </c>
      <c r="Q1347" s="43"/>
    </row>
    <row r="1348" spans="12:17" x14ac:dyDescent="0.3">
      <c r="L1348" s="20"/>
      <c r="N1348" t="s">
        <v>128</v>
      </c>
      <c r="O1348" s="23"/>
      <c r="P1348" s="31"/>
      <c r="Q1348" s="27">
        <v>313000</v>
      </c>
    </row>
    <row r="1349" spans="12:17" x14ac:dyDescent="0.3">
      <c r="L1349" s="20"/>
      <c r="M1349" s="25" t="s">
        <v>129</v>
      </c>
      <c r="N1349" s="25"/>
      <c r="O1349" s="24"/>
      <c r="P1349" s="32"/>
      <c r="Q1349" s="18"/>
    </row>
    <row r="1350" spans="12:17" x14ac:dyDescent="0.3">
      <c r="L1350" s="59">
        <v>45406</v>
      </c>
      <c r="M1350" s="28" t="s">
        <v>115</v>
      </c>
      <c r="O1350" s="23"/>
      <c r="P1350" s="31">
        <v>132000</v>
      </c>
      <c r="Q1350" s="27"/>
    </row>
    <row r="1351" spans="12:17" x14ac:dyDescent="0.3">
      <c r="L1351" s="20"/>
      <c r="M1351" s="28"/>
      <c r="N1351" t="s">
        <v>113</v>
      </c>
      <c r="O1351" s="23"/>
      <c r="P1351" s="31"/>
      <c r="Q1351" s="27">
        <v>132000</v>
      </c>
    </row>
    <row r="1352" spans="12:17" x14ac:dyDescent="0.3">
      <c r="L1352" s="20"/>
      <c r="M1352" s="25" t="s">
        <v>117</v>
      </c>
      <c r="N1352" s="25"/>
      <c r="O1352" s="24"/>
      <c r="P1352" s="32"/>
      <c r="Q1352" s="18"/>
    </row>
    <row r="1353" spans="12:17" x14ac:dyDescent="0.3">
      <c r="L1353" s="19"/>
      <c r="M1353" t="s">
        <v>115</v>
      </c>
      <c r="O1353" s="23"/>
      <c r="P1353" s="31">
        <v>116500</v>
      </c>
      <c r="Q1353" s="27"/>
    </row>
    <row r="1354" spans="12:17" x14ac:dyDescent="0.3">
      <c r="L1354" s="20"/>
      <c r="N1354" t="s">
        <v>113</v>
      </c>
      <c r="O1354" s="23"/>
      <c r="P1354" s="31"/>
      <c r="Q1354" s="27">
        <v>116500</v>
      </c>
    </row>
    <row r="1355" spans="12:17" x14ac:dyDescent="0.3">
      <c r="L1355" s="20"/>
      <c r="M1355" s="35" t="s">
        <v>116</v>
      </c>
      <c r="N1355" s="36"/>
      <c r="O1355" s="24"/>
      <c r="P1355" s="32"/>
      <c r="Q1355" s="18"/>
    </row>
    <row r="1356" spans="12:17" x14ac:dyDescent="0.3">
      <c r="L1356" s="59">
        <v>45406</v>
      </c>
      <c r="M1356" t="s">
        <v>113</v>
      </c>
      <c r="O1356" s="33"/>
      <c r="P1356" s="30">
        <v>313000</v>
      </c>
      <c r="Q1356" s="43"/>
    </row>
    <row r="1357" spans="12:17" x14ac:dyDescent="0.3">
      <c r="L1357" s="20"/>
      <c r="N1357" t="s">
        <v>128</v>
      </c>
      <c r="O1357" s="23"/>
      <c r="P1357" s="31"/>
      <c r="Q1357" s="27">
        <v>313000</v>
      </c>
    </row>
    <row r="1358" spans="12:17" x14ac:dyDescent="0.3">
      <c r="L1358" s="20"/>
      <c r="M1358" s="25" t="s">
        <v>129</v>
      </c>
      <c r="N1358" s="25"/>
      <c r="O1358" s="24"/>
      <c r="P1358" s="32"/>
      <c r="Q1358" s="18"/>
    </row>
    <row r="1359" spans="12:17" x14ac:dyDescent="0.3">
      <c r="L1359" s="60">
        <v>45407</v>
      </c>
      <c r="M1359" s="28" t="s">
        <v>115</v>
      </c>
      <c r="O1359" s="23"/>
      <c r="P1359" s="31">
        <v>132000</v>
      </c>
      <c r="Q1359" s="27"/>
    </row>
    <row r="1360" spans="12:17" x14ac:dyDescent="0.3">
      <c r="L1360" s="20"/>
      <c r="M1360" s="28"/>
      <c r="N1360" t="s">
        <v>113</v>
      </c>
      <c r="O1360" s="23"/>
      <c r="P1360" s="31"/>
      <c r="Q1360" s="27">
        <v>132000</v>
      </c>
    </row>
    <row r="1361" spans="12:17" x14ac:dyDescent="0.3">
      <c r="L1361" s="20"/>
      <c r="M1361" s="25" t="s">
        <v>117</v>
      </c>
      <c r="N1361" s="25"/>
      <c r="O1361" s="24"/>
      <c r="P1361" s="32"/>
      <c r="Q1361" s="18"/>
    </row>
    <row r="1362" spans="12:17" x14ac:dyDescent="0.3">
      <c r="L1362" s="60">
        <v>45407</v>
      </c>
      <c r="M1362" t="s">
        <v>115</v>
      </c>
      <c r="O1362" s="23"/>
      <c r="P1362" s="31">
        <v>29000</v>
      </c>
      <c r="Q1362" s="27"/>
    </row>
    <row r="1363" spans="12:17" x14ac:dyDescent="0.3">
      <c r="L1363" s="20"/>
      <c r="N1363" t="s">
        <v>113</v>
      </c>
      <c r="O1363" s="23"/>
      <c r="P1363" s="31"/>
      <c r="Q1363" s="27">
        <v>29000</v>
      </c>
    </row>
    <row r="1364" spans="12:17" x14ac:dyDescent="0.3">
      <c r="L1364" s="21"/>
      <c r="M1364" s="37" t="s">
        <v>118</v>
      </c>
      <c r="N1364" s="38"/>
      <c r="O1364" s="24"/>
      <c r="P1364" s="32"/>
      <c r="Q1364" s="18"/>
    </row>
    <row r="1365" spans="12:17" x14ac:dyDescent="0.3">
      <c r="L1365" s="60">
        <v>45407</v>
      </c>
      <c r="M1365" t="s">
        <v>113</v>
      </c>
      <c r="O1365" s="33"/>
      <c r="P1365" s="30">
        <v>313000</v>
      </c>
      <c r="Q1365" s="43"/>
    </row>
    <row r="1366" spans="12:17" x14ac:dyDescent="0.3">
      <c r="L1366" s="20"/>
      <c r="N1366" t="s">
        <v>128</v>
      </c>
      <c r="O1366" s="23"/>
      <c r="P1366" s="31"/>
      <c r="Q1366" s="27">
        <v>313000</v>
      </c>
    </row>
    <row r="1367" spans="12:17" x14ac:dyDescent="0.3">
      <c r="L1367" s="20"/>
      <c r="M1367" s="25" t="s">
        <v>129</v>
      </c>
      <c r="N1367" s="25"/>
      <c r="O1367" s="24"/>
      <c r="P1367" s="32"/>
      <c r="Q1367" s="18"/>
    </row>
    <row r="1368" spans="12:17" x14ac:dyDescent="0.3">
      <c r="L1368" s="60">
        <v>45408</v>
      </c>
      <c r="M1368" s="28" t="s">
        <v>115</v>
      </c>
      <c r="O1368" s="23"/>
      <c r="P1368" s="31">
        <v>132000</v>
      </c>
      <c r="Q1368" s="27"/>
    </row>
    <row r="1369" spans="12:17" x14ac:dyDescent="0.3">
      <c r="L1369" s="20"/>
      <c r="M1369" s="28"/>
      <c r="N1369" t="s">
        <v>113</v>
      </c>
      <c r="O1369" s="23"/>
      <c r="P1369" s="31"/>
      <c r="Q1369" s="27">
        <v>132000</v>
      </c>
    </row>
    <row r="1370" spans="12:17" x14ac:dyDescent="0.3">
      <c r="L1370" s="21"/>
      <c r="M1370" s="25" t="s">
        <v>117</v>
      </c>
      <c r="N1370" s="25"/>
      <c r="O1370" s="24"/>
      <c r="P1370" s="32"/>
      <c r="Q1370" s="18"/>
    </row>
    <row r="1371" spans="12:17" x14ac:dyDescent="0.3">
      <c r="L1371" s="19">
        <v>45408</v>
      </c>
      <c r="M1371" t="s">
        <v>115</v>
      </c>
      <c r="O1371" s="23"/>
      <c r="P1371" s="31">
        <v>116500</v>
      </c>
      <c r="Q1371" s="27"/>
    </row>
    <row r="1372" spans="12:17" x14ac:dyDescent="0.3">
      <c r="L1372" s="20"/>
      <c r="N1372" t="s">
        <v>113</v>
      </c>
      <c r="O1372" s="23"/>
      <c r="P1372" s="31"/>
      <c r="Q1372" s="27">
        <v>116500</v>
      </c>
    </row>
    <row r="1373" spans="12:17" x14ac:dyDescent="0.3">
      <c r="L1373" s="21"/>
      <c r="M1373" s="35" t="s">
        <v>116</v>
      </c>
      <c r="N1373" s="36"/>
      <c r="O1373" s="24"/>
      <c r="P1373" s="32"/>
      <c r="Q1373" s="18"/>
    </row>
    <row r="1374" spans="12:17" x14ac:dyDescent="0.3">
      <c r="L1374" s="60">
        <v>45408</v>
      </c>
      <c r="M1374" t="s">
        <v>115</v>
      </c>
      <c r="O1374" s="23"/>
      <c r="P1374" s="31">
        <v>59000</v>
      </c>
      <c r="Q1374" s="27"/>
    </row>
    <row r="1375" spans="12:17" x14ac:dyDescent="0.3">
      <c r="L1375" s="20"/>
      <c r="N1375" t="s">
        <v>113</v>
      </c>
      <c r="O1375" s="23"/>
      <c r="P1375" s="31"/>
      <c r="Q1375" s="27">
        <v>59000</v>
      </c>
    </row>
    <row r="1376" spans="12:17" x14ac:dyDescent="0.3">
      <c r="L1376" s="21"/>
      <c r="M1376" s="39" t="s">
        <v>119</v>
      </c>
      <c r="N1376" s="40"/>
      <c r="O1376" s="24"/>
      <c r="P1376" s="32"/>
      <c r="Q1376" s="18"/>
    </row>
    <row r="1377" spans="12:17" x14ac:dyDescent="0.3">
      <c r="L1377" s="60">
        <v>45408</v>
      </c>
      <c r="M1377" t="s">
        <v>113</v>
      </c>
      <c r="O1377" s="33"/>
      <c r="P1377" s="30">
        <v>313000</v>
      </c>
      <c r="Q1377" s="43"/>
    </row>
    <row r="1378" spans="12:17" x14ac:dyDescent="0.3">
      <c r="L1378" s="20"/>
      <c r="N1378" t="s">
        <v>128</v>
      </c>
      <c r="O1378" s="23"/>
      <c r="P1378" s="31"/>
      <c r="Q1378" s="27">
        <v>313000</v>
      </c>
    </row>
    <row r="1379" spans="12:17" x14ac:dyDescent="0.3">
      <c r="L1379" s="20"/>
      <c r="M1379" s="25" t="s">
        <v>129</v>
      </c>
      <c r="N1379" s="25"/>
      <c r="O1379" s="24"/>
      <c r="P1379" s="32"/>
      <c r="Q1379" s="18"/>
    </row>
    <row r="1380" spans="12:17" x14ac:dyDescent="0.3">
      <c r="L1380" s="60">
        <v>45409</v>
      </c>
      <c r="M1380" s="28" t="s">
        <v>115</v>
      </c>
      <c r="O1380" s="23"/>
      <c r="P1380" s="31">
        <v>132000</v>
      </c>
      <c r="Q1380" s="27"/>
    </row>
    <row r="1381" spans="12:17" x14ac:dyDescent="0.3">
      <c r="L1381" s="20"/>
      <c r="M1381" s="28"/>
      <c r="N1381" t="s">
        <v>113</v>
      </c>
      <c r="O1381" s="23"/>
      <c r="P1381" s="31"/>
      <c r="Q1381" s="27">
        <v>132000</v>
      </c>
    </row>
    <row r="1382" spans="12:17" x14ac:dyDescent="0.3">
      <c r="L1382" s="21"/>
      <c r="M1382" s="25" t="s">
        <v>117</v>
      </c>
      <c r="N1382" s="25"/>
      <c r="O1382" s="24"/>
      <c r="P1382" s="32"/>
      <c r="Q1382" s="18"/>
    </row>
    <row r="1383" spans="12:17" x14ac:dyDescent="0.3">
      <c r="L1383" s="60">
        <v>45409</v>
      </c>
      <c r="M1383" t="s">
        <v>113</v>
      </c>
      <c r="O1383" s="33"/>
      <c r="P1383" s="30">
        <v>313000</v>
      </c>
      <c r="Q1383" s="43"/>
    </row>
    <row r="1384" spans="12:17" x14ac:dyDescent="0.3">
      <c r="L1384" s="20"/>
      <c r="N1384" t="s">
        <v>128</v>
      </c>
      <c r="O1384" s="23"/>
      <c r="P1384" s="31"/>
      <c r="Q1384" s="27">
        <v>313000</v>
      </c>
    </row>
    <row r="1385" spans="12:17" x14ac:dyDescent="0.3">
      <c r="L1385" s="20"/>
      <c r="M1385" s="25" t="s">
        <v>129</v>
      </c>
      <c r="N1385" s="25"/>
      <c r="O1385" s="24"/>
      <c r="P1385" s="32"/>
      <c r="Q1385" s="18"/>
    </row>
    <row r="1386" spans="12:17" x14ac:dyDescent="0.3">
      <c r="L1386" s="60">
        <v>45410</v>
      </c>
      <c r="M1386" s="28" t="s">
        <v>115</v>
      </c>
      <c r="O1386" s="23"/>
      <c r="P1386" s="31">
        <v>132000</v>
      </c>
      <c r="Q1386" s="27"/>
    </row>
    <row r="1387" spans="12:17" x14ac:dyDescent="0.3">
      <c r="L1387" s="20"/>
      <c r="M1387" s="28"/>
      <c r="N1387" t="s">
        <v>113</v>
      </c>
      <c r="O1387" s="23"/>
      <c r="P1387" s="31"/>
      <c r="Q1387" s="27">
        <v>132000</v>
      </c>
    </row>
    <row r="1388" spans="12:17" x14ac:dyDescent="0.3">
      <c r="L1388" s="20"/>
      <c r="M1388" s="25" t="s">
        <v>117</v>
      </c>
      <c r="N1388" s="25"/>
      <c r="O1388" s="24"/>
      <c r="P1388" s="32"/>
      <c r="Q1388" s="18"/>
    </row>
    <row r="1389" spans="12:17" x14ac:dyDescent="0.3">
      <c r="L1389" s="19"/>
      <c r="M1389" t="s">
        <v>115</v>
      </c>
      <c r="O1389" s="23"/>
      <c r="P1389" s="31">
        <v>116500</v>
      </c>
      <c r="Q1389" s="27"/>
    </row>
    <row r="1390" spans="12:17" x14ac:dyDescent="0.3">
      <c r="L1390" s="20"/>
      <c r="N1390" t="s">
        <v>113</v>
      </c>
      <c r="O1390" s="23"/>
      <c r="P1390" s="31"/>
      <c r="Q1390" s="27">
        <v>116500</v>
      </c>
    </row>
    <row r="1391" spans="12:17" x14ac:dyDescent="0.3">
      <c r="L1391" s="20"/>
      <c r="M1391" s="35" t="s">
        <v>116</v>
      </c>
      <c r="N1391" s="36"/>
      <c r="O1391" s="24"/>
      <c r="P1391" s="32"/>
      <c r="Q1391" s="18"/>
    </row>
    <row r="1392" spans="12:17" x14ac:dyDescent="0.3">
      <c r="L1392" s="19"/>
      <c r="M1392" t="s">
        <v>115</v>
      </c>
      <c r="O1392" s="23"/>
      <c r="P1392" s="31">
        <v>29000</v>
      </c>
      <c r="Q1392" s="27"/>
    </row>
    <row r="1393" spans="12:17" x14ac:dyDescent="0.3">
      <c r="L1393" s="20"/>
      <c r="N1393" t="s">
        <v>113</v>
      </c>
      <c r="O1393" s="23"/>
      <c r="P1393" s="31"/>
      <c r="Q1393" s="27">
        <v>29000</v>
      </c>
    </row>
    <row r="1394" spans="12:17" x14ac:dyDescent="0.3">
      <c r="L1394" s="21"/>
      <c r="M1394" s="37" t="s">
        <v>118</v>
      </c>
      <c r="N1394" s="38"/>
      <c r="O1394" s="24"/>
      <c r="P1394" s="32"/>
      <c r="Q1394" s="18"/>
    </row>
    <row r="1395" spans="12:17" x14ac:dyDescent="0.3">
      <c r="L1395" s="60">
        <v>45410</v>
      </c>
      <c r="M1395" t="s">
        <v>113</v>
      </c>
      <c r="O1395" s="33"/>
      <c r="P1395" s="30">
        <v>313000</v>
      </c>
      <c r="Q1395" s="43"/>
    </row>
    <row r="1396" spans="12:17" x14ac:dyDescent="0.3">
      <c r="L1396" s="20"/>
      <c r="N1396" t="s">
        <v>128</v>
      </c>
      <c r="O1396" s="23"/>
      <c r="P1396" s="31"/>
      <c r="Q1396" s="27">
        <v>313000</v>
      </c>
    </row>
    <row r="1397" spans="12:17" x14ac:dyDescent="0.3">
      <c r="L1397" s="20"/>
      <c r="M1397" s="25" t="s">
        <v>129</v>
      </c>
      <c r="N1397" s="25"/>
      <c r="O1397" s="24"/>
      <c r="P1397" s="32"/>
      <c r="Q1397" s="18"/>
    </row>
    <row r="1398" spans="12:17" x14ac:dyDescent="0.3">
      <c r="L1398" s="60">
        <v>45411</v>
      </c>
      <c r="M1398" s="28" t="s">
        <v>115</v>
      </c>
      <c r="O1398" s="23"/>
      <c r="P1398" s="31">
        <v>132000</v>
      </c>
      <c r="Q1398" s="27"/>
    </row>
    <row r="1399" spans="12:17" x14ac:dyDescent="0.3">
      <c r="L1399" s="20"/>
      <c r="M1399" s="28"/>
      <c r="N1399" t="s">
        <v>113</v>
      </c>
      <c r="O1399" s="23"/>
      <c r="P1399" s="31"/>
      <c r="Q1399" s="27">
        <v>132000</v>
      </c>
    </row>
    <row r="1400" spans="12:17" x14ac:dyDescent="0.3">
      <c r="L1400" s="21"/>
      <c r="M1400" s="25" t="s">
        <v>117</v>
      </c>
      <c r="N1400" s="25"/>
      <c r="O1400" s="24"/>
      <c r="P1400" s="32"/>
      <c r="Q1400" s="18"/>
    </row>
    <row r="1401" spans="12:17" x14ac:dyDescent="0.3">
      <c r="L1401" s="60">
        <v>45411</v>
      </c>
      <c r="M1401" t="s">
        <v>115</v>
      </c>
      <c r="O1401" s="23"/>
      <c r="P1401" s="31">
        <v>59000</v>
      </c>
      <c r="Q1401" s="27"/>
    </row>
    <row r="1402" spans="12:17" x14ac:dyDescent="0.3">
      <c r="L1402" s="20"/>
      <c r="N1402" t="s">
        <v>113</v>
      </c>
      <c r="O1402" s="23"/>
      <c r="P1402" s="31"/>
      <c r="Q1402" s="27">
        <v>59000</v>
      </c>
    </row>
    <row r="1403" spans="12:17" x14ac:dyDescent="0.3">
      <c r="L1403" s="21"/>
      <c r="M1403" s="39" t="s">
        <v>119</v>
      </c>
      <c r="N1403" s="40"/>
      <c r="O1403" s="24"/>
      <c r="P1403" s="32"/>
      <c r="Q1403" s="18"/>
    </row>
    <row r="1404" spans="12:17" x14ac:dyDescent="0.3">
      <c r="L1404" s="60">
        <v>45411</v>
      </c>
      <c r="M1404" t="s">
        <v>115</v>
      </c>
      <c r="O1404" s="23"/>
      <c r="P1404" s="31">
        <v>116500</v>
      </c>
      <c r="Q1404" s="27"/>
    </row>
    <row r="1405" spans="12:17" x14ac:dyDescent="0.3">
      <c r="L1405" s="20"/>
      <c r="N1405" t="s">
        <v>113</v>
      </c>
      <c r="O1405" s="23"/>
      <c r="P1405" s="31"/>
      <c r="Q1405" s="27">
        <v>116500</v>
      </c>
    </row>
    <row r="1406" spans="12:17" x14ac:dyDescent="0.3">
      <c r="L1406" s="21"/>
      <c r="M1406" s="41" t="s">
        <v>120</v>
      </c>
      <c r="N1406" s="42"/>
      <c r="O1406" s="24"/>
      <c r="P1406" s="32"/>
      <c r="Q1406" s="18"/>
    </row>
    <row r="1407" spans="12:17" x14ac:dyDescent="0.3">
      <c r="L1407" s="60">
        <v>45411</v>
      </c>
      <c r="M1407" t="s">
        <v>113</v>
      </c>
      <c r="O1407" s="33"/>
      <c r="P1407" s="30">
        <v>313000</v>
      </c>
      <c r="Q1407" s="43"/>
    </row>
    <row r="1408" spans="12:17" x14ac:dyDescent="0.3">
      <c r="L1408" s="20"/>
      <c r="N1408" t="s">
        <v>128</v>
      </c>
      <c r="O1408" s="23"/>
      <c r="P1408" s="31"/>
      <c r="Q1408" s="27">
        <v>313000</v>
      </c>
    </row>
    <row r="1409" spans="12:17" x14ac:dyDescent="0.3">
      <c r="L1409" s="21"/>
      <c r="M1409" s="25" t="s">
        <v>129</v>
      </c>
      <c r="N1409" s="25"/>
      <c r="O1409" s="24"/>
      <c r="P1409" s="32"/>
      <c r="Q1409" s="18"/>
    </row>
    <row r="1410" spans="12:17" x14ac:dyDescent="0.3">
      <c r="L1410" s="60">
        <v>45411</v>
      </c>
      <c r="M1410" t="s">
        <v>57</v>
      </c>
      <c r="O1410" s="33"/>
      <c r="P1410" s="43">
        <v>50000</v>
      </c>
      <c r="Q1410" s="61"/>
    </row>
    <row r="1411" spans="12:17" x14ac:dyDescent="0.3">
      <c r="L1411" s="20"/>
      <c r="O1411" s="23"/>
      <c r="P1411" s="31"/>
      <c r="Q1411" s="27"/>
    </row>
    <row r="1412" spans="12:17" x14ac:dyDescent="0.3">
      <c r="L1412" s="20"/>
      <c r="N1412" t="s">
        <v>113</v>
      </c>
      <c r="O1412" s="23"/>
      <c r="P1412" s="31"/>
      <c r="Q1412" s="27">
        <f>P1410+P1411</f>
        <v>50000</v>
      </c>
    </row>
    <row r="1413" spans="12:17" x14ac:dyDescent="0.3">
      <c r="L1413" s="20"/>
      <c r="M1413" s="25" t="s">
        <v>127</v>
      </c>
      <c r="N1413" s="25"/>
      <c r="O1413" s="24"/>
      <c r="P1413" s="32"/>
      <c r="Q1413" s="18"/>
    </row>
    <row r="1414" spans="12:17" x14ac:dyDescent="0.3">
      <c r="L1414" s="60">
        <v>45412</v>
      </c>
      <c r="M1414" s="28" t="s">
        <v>115</v>
      </c>
      <c r="O1414" s="23"/>
      <c r="P1414" s="31">
        <v>132000</v>
      </c>
      <c r="Q1414" s="27"/>
    </row>
    <row r="1415" spans="12:17" x14ac:dyDescent="0.3">
      <c r="L1415" s="20"/>
      <c r="M1415" s="28"/>
      <c r="N1415" t="s">
        <v>113</v>
      </c>
      <c r="O1415" s="23"/>
      <c r="P1415" s="31"/>
      <c r="Q1415" s="27">
        <v>132000</v>
      </c>
    </row>
    <row r="1416" spans="12:17" x14ac:dyDescent="0.3">
      <c r="L1416" s="21"/>
      <c r="M1416" s="25" t="s">
        <v>117</v>
      </c>
      <c r="N1416" s="25"/>
      <c r="O1416" s="24"/>
      <c r="P1416" s="32"/>
      <c r="Q1416" s="18"/>
    </row>
    <row r="1417" spans="12:17" x14ac:dyDescent="0.3">
      <c r="L1417" s="19">
        <v>45412</v>
      </c>
      <c r="M1417" t="s">
        <v>115</v>
      </c>
      <c r="O1417" s="23"/>
      <c r="P1417" s="31">
        <v>116500</v>
      </c>
      <c r="Q1417" s="27"/>
    </row>
    <row r="1418" spans="12:17" x14ac:dyDescent="0.3">
      <c r="L1418" s="20"/>
      <c r="N1418" t="s">
        <v>113</v>
      </c>
      <c r="O1418" s="23"/>
      <c r="P1418" s="31"/>
      <c r="Q1418" s="27">
        <v>116500</v>
      </c>
    </row>
    <row r="1419" spans="12:17" x14ac:dyDescent="0.3">
      <c r="L1419" s="21"/>
      <c r="M1419" s="35" t="s">
        <v>116</v>
      </c>
      <c r="N1419" s="36"/>
      <c r="O1419" s="24"/>
      <c r="P1419" s="32"/>
      <c r="Q1419" s="18"/>
    </row>
    <row r="1420" spans="12:17" x14ac:dyDescent="0.3">
      <c r="L1420" s="60">
        <v>45412</v>
      </c>
      <c r="M1420" t="s">
        <v>113</v>
      </c>
      <c r="O1420" s="33"/>
      <c r="P1420" s="30">
        <v>313000</v>
      </c>
      <c r="Q1420" s="43"/>
    </row>
    <row r="1421" spans="12:17" x14ac:dyDescent="0.3">
      <c r="L1421" s="20"/>
      <c r="N1421" t="s">
        <v>128</v>
      </c>
      <c r="O1421" s="23"/>
      <c r="P1421" s="31"/>
      <c r="Q1421" s="27">
        <v>313000</v>
      </c>
    </row>
    <row r="1422" spans="12:17" x14ac:dyDescent="0.3">
      <c r="L1422" s="21"/>
      <c r="M1422" s="25" t="s">
        <v>129</v>
      </c>
      <c r="N1422" s="25"/>
      <c r="O1422" s="24"/>
      <c r="P1422" s="32"/>
      <c r="Q1422" s="18"/>
    </row>
    <row r="1423" spans="12:17" x14ac:dyDescent="0.3">
      <c r="L1423" s="19">
        <v>45412</v>
      </c>
      <c r="M1423" t="s">
        <v>124</v>
      </c>
      <c r="O1423" s="23"/>
      <c r="P1423" s="31">
        <v>36000000</v>
      </c>
      <c r="Q1423" s="27"/>
    </row>
    <row r="1424" spans="12:17" x14ac:dyDescent="0.3">
      <c r="L1424" s="20"/>
      <c r="N1424" t="s">
        <v>113</v>
      </c>
      <c r="O1424" s="23"/>
      <c r="P1424" s="31"/>
      <c r="Q1424" s="27">
        <v>1500000</v>
      </c>
    </row>
    <row r="1425" spans="12:17" x14ac:dyDescent="0.3">
      <c r="L1425" s="21"/>
      <c r="M1425" s="45" t="s">
        <v>125</v>
      </c>
      <c r="N1425" s="46"/>
      <c r="O1425" s="24"/>
      <c r="P1425" s="32"/>
      <c r="Q1425" s="18"/>
    </row>
    <row r="1426" spans="12:17" x14ac:dyDescent="0.3">
      <c r="L1426" s="19">
        <v>45412</v>
      </c>
      <c r="M1426" t="s">
        <v>61</v>
      </c>
      <c r="O1426" s="23"/>
      <c r="P1426" s="31">
        <v>1000000</v>
      </c>
      <c r="Q1426" s="27"/>
    </row>
    <row r="1427" spans="12:17" x14ac:dyDescent="0.3">
      <c r="L1427" s="20"/>
      <c r="N1427" t="s">
        <v>113</v>
      </c>
      <c r="O1427" s="23"/>
      <c r="P1427" s="31"/>
      <c r="Q1427" s="27">
        <v>1000000</v>
      </c>
    </row>
    <row r="1428" spans="12:17" x14ac:dyDescent="0.3">
      <c r="L1428" s="20"/>
      <c r="M1428" s="63" t="s">
        <v>126</v>
      </c>
      <c r="N1428" s="64"/>
      <c r="O1428" s="23"/>
      <c r="P1428" s="31"/>
      <c r="Q1428" s="27"/>
    </row>
    <row r="1429" spans="12:17" x14ac:dyDescent="0.3">
      <c r="L1429" s="20"/>
      <c r="M1429" t="s">
        <v>128</v>
      </c>
      <c r="O1429" s="23"/>
      <c r="P1429" s="31">
        <f>SUBTOTAL(109,P1323:P1427)</f>
        <v>42112500</v>
      </c>
      <c r="Q1429" s="15">
        <f>SUBTOTAL(109,Q1323:Q1427)</f>
        <v>7744500</v>
      </c>
    </row>
    <row r="1435" spans="12:17" x14ac:dyDescent="0.3">
      <c r="L1435" s="57" t="s">
        <v>109</v>
      </c>
      <c r="M1435" s="133" t="s">
        <v>108</v>
      </c>
      <c r="N1435" s="134"/>
      <c r="O1435" s="57" t="s">
        <v>112</v>
      </c>
      <c r="P1435" s="58" t="s">
        <v>111</v>
      </c>
      <c r="Q1435" s="58" t="s">
        <v>110</v>
      </c>
    </row>
    <row r="1436" spans="12:17" x14ac:dyDescent="0.3">
      <c r="L1436" s="19" t="s">
        <v>130</v>
      </c>
      <c r="M1436" t="s">
        <v>131</v>
      </c>
      <c r="N1436" t="s">
        <v>132</v>
      </c>
      <c r="O1436" s="33" t="s">
        <v>133</v>
      </c>
      <c r="P1436" s="30" t="s">
        <v>134</v>
      </c>
      <c r="Q1436" s="43" t="s">
        <v>135</v>
      </c>
    </row>
    <row r="1437" spans="12:17" x14ac:dyDescent="0.3">
      <c r="L1437" s="19">
        <v>45404</v>
      </c>
      <c r="M1437" t="s">
        <v>114</v>
      </c>
      <c r="O1437" s="33"/>
      <c r="P1437" s="30">
        <v>132000</v>
      </c>
      <c r="Q1437" s="43"/>
    </row>
    <row r="1438" spans="12:17" x14ac:dyDescent="0.3">
      <c r="L1438" s="20"/>
      <c r="N1438" t="s">
        <v>113</v>
      </c>
      <c r="O1438" s="23"/>
      <c r="P1438" s="31"/>
      <c r="Q1438" s="27">
        <v>132000</v>
      </c>
    </row>
    <row r="1439" spans="12:17" x14ac:dyDescent="0.3">
      <c r="L1439" s="20"/>
      <c r="M1439" s="25" t="s">
        <v>117</v>
      </c>
      <c r="N1439" s="25"/>
      <c r="O1439" s="24"/>
      <c r="P1439" s="32"/>
      <c r="Q1439" s="18"/>
    </row>
    <row r="1440" spans="12:17" x14ac:dyDescent="0.3">
      <c r="L1440" s="19"/>
      <c r="M1440" t="s">
        <v>115</v>
      </c>
      <c r="O1440" s="23"/>
      <c r="P1440" s="31">
        <v>116500</v>
      </c>
      <c r="Q1440" s="27"/>
    </row>
    <row r="1441" spans="12:17" x14ac:dyDescent="0.3">
      <c r="L1441" s="20"/>
      <c r="N1441" t="s">
        <v>113</v>
      </c>
      <c r="O1441" s="23"/>
      <c r="P1441" s="31"/>
      <c r="Q1441" s="27">
        <v>116500</v>
      </c>
    </row>
    <row r="1442" spans="12:17" x14ac:dyDescent="0.3">
      <c r="L1442" s="20"/>
      <c r="M1442" s="36" t="s">
        <v>116</v>
      </c>
      <c r="N1442" s="36"/>
      <c r="O1442" s="24"/>
      <c r="P1442" s="32"/>
      <c r="Q1442" s="18"/>
    </row>
    <row r="1443" spans="12:17" x14ac:dyDescent="0.3">
      <c r="L1443" s="19"/>
      <c r="M1443" t="s">
        <v>115</v>
      </c>
      <c r="O1443" s="23"/>
      <c r="P1443" s="31">
        <v>29000</v>
      </c>
      <c r="Q1443" s="27"/>
    </row>
    <row r="1444" spans="12:17" x14ac:dyDescent="0.3">
      <c r="L1444" s="20"/>
      <c r="N1444" t="s">
        <v>113</v>
      </c>
      <c r="O1444" s="23"/>
      <c r="P1444" s="31"/>
      <c r="Q1444" s="27">
        <v>29000</v>
      </c>
    </row>
    <row r="1445" spans="12:17" x14ac:dyDescent="0.3">
      <c r="L1445" s="20"/>
      <c r="M1445" s="38" t="s">
        <v>118</v>
      </c>
      <c r="N1445" s="38"/>
      <c r="O1445" s="24"/>
      <c r="P1445" s="32"/>
      <c r="Q1445" s="18"/>
    </row>
    <row r="1446" spans="12:17" x14ac:dyDescent="0.3">
      <c r="L1446" s="19"/>
      <c r="M1446" t="s">
        <v>115</v>
      </c>
      <c r="O1446" s="23"/>
      <c r="P1446" s="31">
        <v>59000</v>
      </c>
      <c r="Q1446" s="27"/>
    </row>
    <row r="1447" spans="12:17" x14ac:dyDescent="0.3">
      <c r="L1447" s="20"/>
      <c r="N1447" t="s">
        <v>113</v>
      </c>
      <c r="O1447" s="23"/>
      <c r="P1447" s="31"/>
      <c r="Q1447" s="27">
        <v>59000</v>
      </c>
    </row>
    <row r="1448" spans="12:17" x14ac:dyDescent="0.3">
      <c r="L1448" s="20"/>
      <c r="M1448" s="40" t="s">
        <v>119</v>
      </c>
      <c r="N1448" s="40"/>
      <c r="O1448" s="24"/>
      <c r="P1448" s="32"/>
      <c r="Q1448" s="18"/>
    </row>
    <row r="1449" spans="12:17" x14ac:dyDescent="0.3">
      <c r="L1449" s="19"/>
      <c r="M1449" t="s">
        <v>115</v>
      </c>
      <c r="O1449" s="23"/>
      <c r="P1449" s="31">
        <v>116500</v>
      </c>
      <c r="Q1449" s="27"/>
    </row>
    <row r="1450" spans="12:17" x14ac:dyDescent="0.3">
      <c r="L1450" s="20"/>
      <c r="N1450" t="s">
        <v>113</v>
      </c>
      <c r="O1450" s="23"/>
      <c r="P1450" s="31"/>
      <c r="Q1450" s="27">
        <v>116500</v>
      </c>
    </row>
    <row r="1451" spans="12:17" x14ac:dyDescent="0.3">
      <c r="L1451" s="20"/>
      <c r="M1451" s="42" t="s">
        <v>120</v>
      </c>
      <c r="N1451" s="42"/>
      <c r="O1451" s="24"/>
      <c r="P1451" s="32"/>
      <c r="Q1451" s="27"/>
    </row>
    <row r="1452" spans="12:17" x14ac:dyDescent="0.3">
      <c r="L1452" s="19"/>
      <c r="M1452" t="s">
        <v>57</v>
      </c>
      <c r="O1452" s="33"/>
      <c r="P1452" s="43">
        <v>50000</v>
      </c>
      <c r="Q1452" s="61"/>
    </row>
    <row r="1453" spans="12:17" x14ac:dyDescent="0.3">
      <c r="L1453" s="20"/>
      <c r="M1453" t="s">
        <v>122</v>
      </c>
      <c r="O1453" s="23"/>
      <c r="P1453" s="31">
        <v>60000</v>
      </c>
      <c r="Q1453" s="27"/>
    </row>
    <row r="1454" spans="12:17" x14ac:dyDescent="0.3">
      <c r="L1454" s="20"/>
      <c r="N1454" t="s">
        <v>113</v>
      </c>
      <c r="O1454" s="23"/>
      <c r="P1454" s="31"/>
      <c r="Q1454" s="27">
        <f>P1452+P1453</f>
        <v>110000</v>
      </c>
    </row>
    <row r="1455" spans="12:17" x14ac:dyDescent="0.3">
      <c r="L1455" s="20"/>
      <c r="M1455" s="25" t="s">
        <v>123</v>
      </c>
      <c r="N1455" s="25"/>
      <c r="O1455" s="24"/>
      <c r="P1455" s="32"/>
      <c r="Q1455" s="18"/>
    </row>
    <row r="1456" spans="12:17" x14ac:dyDescent="0.3">
      <c r="L1456" s="19">
        <v>45404</v>
      </c>
      <c r="M1456" t="s">
        <v>113</v>
      </c>
      <c r="O1456" s="33"/>
      <c r="P1456" s="30">
        <v>313000</v>
      </c>
      <c r="Q1456" s="43"/>
    </row>
    <row r="1457" spans="12:17" x14ac:dyDescent="0.3">
      <c r="L1457" s="20"/>
      <c r="N1457" t="s">
        <v>128</v>
      </c>
      <c r="O1457" s="23"/>
      <c r="P1457" s="31"/>
      <c r="Q1457" s="27">
        <v>313000</v>
      </c>
    </row>
    <row r="1458" spans="12:17" x14ac:dyDescent="0.3">
      <c r="L1458" s="20"/>
      <c r="M1458" s="25" t="s">
        <v>129</v>
      </c>
      <c r="N1458" s="25"/>
      <c r="O1458" s="24"/>
      <c r="P1458" s="32"/>
      <c r="Q1458" s="18"/>
    </row>
    <row r="1459" spans="12:17" x14ac:dyDescent="0.3">
      <c r="L1459" s="59">
        <v>45405</v>
      </c>
      <c r="M1459" t="s">
        <v>115</v>
      </c>
      <c r="O1459" s="23"/>
      <c r="P1459" s="31">
        <v>132000</v>
      </c>
      <c r="Q1459" s="27"/>
    </row>
    <row r="1460" spans="12:17" x14ac:dyDescent="0.3">
      <c r="L1460" s="20"/>
      <c r="M1460" s="28"/>
      <c r="N1460" t="s">
        <v>113</v>
      </c>
      <c r="O1460" s="23"/>
      <c r="P1460" s="31"/>
      <c r="Q1460" s="27">
        <v>132000</v>
      </c>
    </row>
    <row r="1461" spans="12:17" x14ac:dyDescent="0.3">
      <c r="L1461" s="20"/>
      <c r="M1461" s="25" t="s">
        <v>117</v>
      </c>
      <c r="N1461" s="25"/>
      <c r="O1461" s="24"/>
      <c r="P1461" s="32"/>
      <c r="Q1461" s="18"/>
    </row>
    <row r="1462" spans="12:17" x14ac:dyDescent="0.3">
      <c r="L1462" s="59">
        <v>45405</v>
      </c>
      <c r="M1462" t="s">
        <v>113</v>
      </c>
      <c r="O1462" s="33"/>
      <c r="P1462" s="30">
        <v>313000</v>
      </c>
      <c r="Q1462" s="43"/>
    </row>
    <row r="1463" spans="12:17" x14ac:dyDescent="0.3">
      <c r="L1463" s="20"/>
      <c r="N1463" t="s">
        <v>128</v>
      </c>
      <c r="O1463" s="23"/>
      <c r="P1463" s="31"/>
      <c r="Q1463" s="27">
        <v>313000</v>
      </c>
    </row>
    <row r="1464" spans="12:17" x14ac:dyDescent="0.3">
      <c r="L1464" s="20"/>
      <c r="M1464" s="25" t="s">
        <v>129</v>
      </c>
      <c r="N1464" s="25"/>
      <c r="O1464" s="24"/>
      <c r="P1464" s="32"/>
      <c r="Q1464" s="18"/>
    </row>
    <row r="1465" spans="12:17" x14ac:dyDescent="0.3">
      <c r="L1465" s="59">
        <v>45406</v>
      </c>
      <c r="M1465" s="28" t="s">
        <v>115</v>
      </c>
      <c r="O1465" s="23"/>
      <c r="P1465" s="31">
        <v>132000</v>
      </c>
      <c r="Q1465" s="27"/>
    </row>
    <row r="1466" spans="12:17" x14ac:dyDescent="0.3">
      <c r="L1466" s="20"/>
      <c r="M1466" s="28"/>
      <c r="N1466" t="s">
        <v>113</v>
      </c>
      <c r="O1466" s="23"/>
      <c r="P1466" s="31"/>
      <c r="Q1466" s="27">
        <v>132000</v>
      </c>
    </row>
    <row r="1467" spans="12:17" x14ac:dyDescent="0.3">
      <c r="L1467" s="20"/>
      <c r="M1467" s="25" t="s">
        <v>117</v>
      </c>
      <c r="N1467" s="25"/>
      <c r="O1467" s="24"/>
      <c r="P1467" s="32"/>
      <c r="Q1467" s="18"/>
    </row>
    <row r="1468" spans="12:17" x14ac:dyDescent="0.3">
      <c r="L1468" s="19"/>
      <c r="M1468" t="s">
        <v>115</v>
      </c>
      <c r="O1468" s="23"/>
      <c r="P1468" s="31">
        <v>116500</v>
      </c>
      <c r="Q1468" s="27"/>
    </row>
    <row r="1469" spans="12:17" x14ac:dyDescent="0.3">
      <c r="L1469" s="20"/>
      <c r="N1469" t="s">
        <v>113</v>
      </c>
      <c r="O1469" s="23"/>
      <c r="P1469" s="31"/>
      <c r="Q1469" s="27">
        <v>116500</v>
      </c>
    </row>
    <row r="1470" spans="12:17" x14ac:dyDescent="0.3">
      <c r="L1470" s="20"/>
      <c r="M1470" s="35" t="s">
        <v>116</v>
      </c>
      <c r="N1470" s="36"/>
      <c r="O1470" s="24"/>
      <c r="P1470" s="32"/>
      <c r="Q1470" s="18"/>
    </row>
    <row r="1471" spans="12:17" x14ac:dyDescent="0.3">
      <c r="L1471" s="59">
        <v>45406</v>
      </c>
      <c r="M1471" t="s">
        <v>113</v>
      </c>
      <c r="O1471" s="33"/>
      <c r="P1471" s="30">
        <v>313000</v>
      </c>
      <c r="Q1471" s="43"/>
    </row>
    <row r="1472" spans="12:17" x14ac:dyDescent="0.3">
      <c r="L1472" s="20"/>
      <c r="N1472" t="s">
        <v>128</v>
      </c>
      <c r="O1472" s="23"/>
      <c r="P1472" s="31"/>
      <c r="Q1472" s="27">
        <v>313000</v>
      </c>
    </row>
    <row r="1473" spans="12:17" x14ac:dyDescent="0.3">
      <c r="L1473" s="20"/>
      <c r="M1473" s="25" t="s">
        <v>129</v>
      </c>
      <c r="N1473" s="25"/>
      <c r="O1473" s="24"/>
      <c r="P1473" s="32"/>
      <c r="Q1473" s="18"/>
    </row>
    <row r="1474" spans="12:17" x14ac:dyDescent="0.3">
      <c r="L1474" s="60">
        <v>45407</v>
      </c>
      <c r="M1474" s="28" t="s">
        <v>115</v>
      </c>
      <c r="O1474" s="23"/>
      <c r="P1474" s="31">
        <v>132000</v>
      </c>
      <c r="Q1474" s="27"/>
    </row>
    <row r="1475" spans="12:17" x14ac:dyDescent="0.3">
      <c r="L1475" s="20"/>
      <c r="M1475" s="28"/>
      <c r="N1475" t="s">
        <v>113</v>
      </c>
      <c r="O1475" s="23"/>
      <c r="P1475" s="31"/>
      <c r="Q1475" s="27">
        <v>132000</v>
      </c>
    </row>
    <row r="1476" spans="12:17" x14ac:dyDescent="0.3">
      <c r="L1476" s="20"/>
      <c r="M1476" s="25" t="s">
        <v>117</v>
      </c>
      <c r="N1476" s="25"/>
      <c r="O1476" s="24"/>
      <c r="P1476" s="32"/>
      <c r="Q1476" s="18"/>
    </row>
    <row r="1477" spans="12:17" x14ac:dyDescent="0.3">
      <c r="L1477" s="60">
        <v>45407</v>
      </c>
      <c r="M1477" t="s">
        <v>115</v>
      </c>
      <c r="O1477" s="23"/>
      <c r="P1477" s="31">
        <v>29000</v>
      </c>
      <c r="Q1477" s="27"/>
    </row>
    <row r="1478" spans="12:17" x14ac:dyDescent="0.3">
      <c r="L1478" s="20"/>
      <c r="N1478" t="s">
        <v>113</v>
      </c>
      <c r="O1478" s="23"/>
      <c r="P1478" s="31"/>
      <c r="Q1478" s="27">
        <v>29000</v>
      </c>
    </row>
    <row r="1479" spans="12:17" x14ac:dyDescent="0.3">
      <c r="L1479" s="21"/>
      <c r="M1479" s="37" t="s">
        <v>118</v>
      </c>
      <c r="N1479" s="38"/>
      <c r="O1479" s="24"/>
      <c r="P1479" s="32"/>
      <c r="Q1479" s="18"/>
    </row>
    <row r="1480" spans="12:17" x14ac:dyDescent="0.3">
      <c r="L1480" s="60">
        <v>45407</v>
      </c>
      <c r="M1480" t="s">
        <v>113</v>
      </c>
      <c r="O1480" s="33"/>
      <c r="P1480" s="30">
        <v>313000</v>
      </c>
      <c r="Q1480" s="43"/>
    </row>
    <row r="1481" spans="12:17" x14ac:dyDescent="0.3">
      <c r="L1481" s="20"/>
      <c r="N1481" t="s">
        <v>128</v>
      </c>
      <c r="O1481" s="23"/>
      <c r="P1481" s="31"/>
      <c r="Q1481" s="27">
        <v>313000</v>
      </c>
    </row>
    <row r="1482" spans="12:17" x14ac:dyDescent="0.3">
      <c r="L1482" s="20"/>
      <c r="M1482" s="25" t="s">
        <v>129</v>
      </c>
      <c r="N1482" s="25"/>
      <c r="O1482" s="24"/>
      <c r="P1482" s="32"/>
      <c r="Q1482" s="18"/>
    </row>
    <row r="1483" spans="12:17" x14ac:dyDescent="0.3">
      <c r="L1483" s="60">
        <v>45408</v>
      </c>
      <c r="M1483" s="28" t="s">
        <v>115</v>
      </c>
      <c r="O1483" s="23"/>
      <c r="P1483" s="31">
        <v>132000</v>
      </c>
      <c r="Q1483" s="27"/>
    </row>
    <row r="1484" spans="12:17" x14ac:dyDescent="0.3">
      <c r="L1484" s="20"/>
      <c r="M1484" s="28"/>
      <c r="N1484" t="s">
        <v>113</v>
      </c>
      <c r="O1484" s="23"/>
      <c r="P1484" s="31"/>
      <c r="Q1484" s="27">
        <v>132000</v>
      </c>
    </row>
    <row r="1485" spans="12:17" x14ac:dyDescent="0.3">
      <c r="L1485" s="21"/>
      <c r="M1485" s="25" t="s">
        <v>117</v>
      </c>
      <c r="N1485" s="25"/>
      <c r="O1485" s="24"/>
      <c r="P1485" s="32"/>
      <c r="Q1485" s="18"/>
    </row>
    <row r="1486" spans="12:17" x14ac:dyDescent="0.3">
      <c r="L1486" s="19">
        <v>45408</v>
      </c>
      <c r="M1486" t="s">
        <v>115</v>
      </c>
      <c r="O1486" s="23"/>
      <c r="P1486" s="31">
        <v>116500</v>
      </c>
      <c r="Q1486" s="27"/>
    </row>
    <row r="1487" spans="12:17" x14ac:dyDescent="0.3">
      <c r="L1487" s="20"/>
      <c r="N1487" t="s">
        <v>113</v>
      </c>
      <c r="O1487" s="23"/>
      <c r="P1487" s="31"/>
      <c r="Q1487" s="27">
        <v>116500</v>
      </c>
    </row>
    <row r="1488" spans="12:17" x14ac:dyDescent="0.3">
      <c r="L1488" s="21"/>
      <c r="M1488" s="35" t="s">
        <v>116</v>
      </c>
      <c r="N1488" s="36"/>
      <c r="O1488" s="24"/>
      <c r="P1488" s="32"/>
      <c r="Q1488" s="18"/>
    </row>
    <row r="1489" spans="12:17" x14ac:dyDescent="0.3">
      <c r="L1489" s="60">
        <v>45408</v>
      </c>
      <c r="M1489" t="s">
        <v>115</v>
      </c>
      <c r="O1489" s="23"/>
      <c r="P1489" s="31">
        <v>59000</v>
      </c>
      <c r="Q1489" s="27"/>
    </row>
    <row r="1490" spans="12:17" x14ac:dyDescent="0.3">
      <c r="L1490" s="20"/>
      <c r="N1490" t="s">
        <v>113</v>
      </c>
      <c r="O1490" s="23"/>
      <c r="P1490" s="31"/>
      <c r="Q1490" s="27">
        <v>59000</v>
      </c>
    </row>
    <row r="1491" spans="12:17" x14ac:dyDescent="0.3">
      <c r="L1491" s="21"/>
      <c r="M1491" s="39" t="s">
        <v>119</v>
      </c>
      <c r="N1491" s="40"/>
      <c r="O1491" s="24"/>
      <c r="P1491" s="32"/>
      <c r="Q1491" s="18"/>
    </row>
    <row r="1492" spans="12:17" x14ac:dyDescent="0.3">
      <c r="L1492" s="60">
        <v>45408</v>
      </c>
      <c r="M1492" t="s">
        <v>113</v>
      </c>
      <c r="O1492" s="33"/>
      <c r="P1492" s="30">
        <v>313000</v>
      </c>
      <c r="Q1492" s="43"/>
    </row>
    <row r="1493" spans="12:17" x14ac:dyDescent="0.3">
      <c r="L1493" s="20"/>
      <c r="N1493" t="s">
        <v>128</v>
      </c>
      <c r="O1493" s="23"/>
      <c r="P1493" s="31"/>
      <c r="Q1493" s="27">
        <v>313000</v>
      </c>
    </row>
    <row r="1494" spans="12:17" x14ac:dyDescent="0.3">
      <c r="L1494" s="20"/>
      <c r="M1494" s="25" t="s">
        <v>129</v>
      </c>
      <c r="N1494" s="25"/>
      <c r="O1494" s="24"/>
      <c r="P1494" s="32"/>
      <c r="Q1494" s="18"/>
    </row>
    <row r="1495" spans="12:17" x14ac:dyDescent="0.3">
      <c r="L1495" s="60">
        <v>45409</v>
      </c>
      <c r="M1495" s="28" t="s">
        <v>115</v>
      </c>
      <c r="O1495" s="23"/>
      <c r="P1495" s="31">
        <v>132000</v>
      </c>
      <c r="Q1495" s="27"/>
    </row>
    <row r="1496" spans="12:17" x14ac:dyDescent="0.3">
      <c r="L1496" s="20"/>
      <c r="M1496" s="28"/>
      <c r="N1496" t="s">
        <v>113</v>
      </c>
      <c r="O1496" s="23"/>
      <c r="P1496" s="31"/>
      <c r="Q1496" s="27">
        <v>132000</v>
      </c>
    </row>
    <row r="1497" spans="12:17" x14ac:dyDescent="0.3">
      <c r="L1497" s="21"/>
      <c r="M1497" s="25" t="s">
        <v>117</v>
      </c>
      <c r="N1497" s="25"/>
      <c r="O1497" s="24"/>
      <c r="P1497" s="32"/>
      <c r="Q1497" s="18"/>
    </row>
    <row r="1498" spans="12:17" x14ac:dyDescent="0.3">
      <c r="L1498" s="60">
        <v>45409</v>
      </c>
      <c r="M1498" t="s">
        <v>113</v>
      </c>
      <c r="O1498" s="33"/>
      <c r="P1498" s="30">
        <v>313000</v>
      </c>
      <c r="Q1498" s="43"/>
    </row>
    <row r="1499" spans="12:17" x14ac:dyDescent="0.3">
      <c r="L1499" s="20"/>
      <c r="N1499" t="s">
        <v>128</v>
      </c>
      <c r="O1499" s="23"/>
      <c r="P1499" s="31"/>
      <c r="Q1499" s="27">
        <v>313000</v>
      </c>
    </row>
    <row r="1500" spans="12:17" x14ac:dyDescent="0.3">
      <c r="L1500" s="20"/>
      <c r="M1500" s="25" t="s">
        <v>129</v>
      </c>
      <c r="N1500" s="25"/>
      <c r="O1500" s="24"/>
      <c r="P1500" s="32"/>
      <c r="Q1500" s="18"/>
    </row>
    <row r="1501" spans="12:17" x14ac:dyDescent="0.3">
      <c r="L1501" s="60">
        <v>45410</v>
      </c>
      <c r="M1501" s="28" t="s">
        <v>115</v>
      </c>
      <c r="O1501" s="23"/>
      <c r="P1501" s="31">
        <v>132000</v>
      </c>
      <c r="Q1501" s="27"/>
    </row>
    <row r="1502" spans="12:17" x14ac:dyDescent="0.3">
      <c r="L1502" s="20"/>
      <c r="M1502" s="28"/>
      <c r="N1502" t="s">
        <v>113</v>
      </c>
      <c r="O1502" s="23"/>
      <c r="P1502" s="31"/>
      <c r="Q1502" s="27">
        <v>132000</v>
      </c>
    </row>
    <row r="1503" spans="12:17" x14ac:dyDescent="0.3">
      <c r="L1503" s="20"/>
      <c r="M1503" s="25" t="s">
        <v>117</v>
      </c>
      <c r="N1503" s="25"/>
      <c r="O1503" s="24"/>
      <c r="P1503" s="32"/>
      <c r="Q1503" s="18"/>
    </row>
    <row r="1504" spans="12:17" x14ac:dyDescent="0.3">
      <c r="L1504" s="19"/>
      <c r="M1504" t="s">
        <v>115</v>
      </c>
      <c r="O1504" s="23"/>
      <c r="P1504" s="31">
        <v>116500</v>
      </c>
      <c r="Q1504" s="27"/>
    </row>
    <row r="1505" spans="12:17" x14ac:dyDescent="0.3">
      <c r="L1505" s="20"/>
      <c r="N1505" t="s">
        <v>113</v>
      </c>
      <c r="O1505" s="23"/>
      <c r="P1505" s="31"/>
      <c r="Q1505" s="27">
        <v>116500</v>
      </c>
    </row>
    <row r="1506" spans="12:17" x14ac:dyDescent="0.3">
      <c r="L1506" s="20"/>
      <c r="M1506" s="35" t="s">
        <v>116</v>
      </c>
      <c r="N1506" s="36"/>
      <c r="O1506" s="24"/>
      <c r="P1506" s="32"/>
      <c r="Q1506" s="18"/>
    </row>
    <row r="1507" spans="12:17" x14ac:dyDescent="0.3">
      <c r="L1507" s="19"/>
      <c r="M1507" t="s">
        <v>115</v>
      </c>
      <c r="O1507" s="23"/>
      <c r="P1507" s="31">
        <v>29000</v>
      </c>
      <c r="Q1507" s="27"/>
    </row>
    <row r="1508" spans="12:17" x14ac:dyDescent="0.3">
      <c r="L1508" s="20"/>
      <c r="N1508" t="s">
        <v>113</v>
      </c>
      <c r="O1508" s="23"/>
      <c r="P1508" s="31"/>
      <c r="Q1508" s="27">
        <v>29000</v>
      </c>
    </row>
    <row r="1509" spans="12:17" x14ac:dyDescent="0.3">
      <c r="L1509" s="21"/>
      <c r="M1509" s="37" t="s">
        <v>118</v>
      </c>
      <c r="N1509" s="38"/>
      <c r="O1509" s="24"/>
      <c r="P1509" s="32"/>
      <c r="Q1509" s="18"/>
    </row>
    <row r="1510" spans="12:17" x14ac:dyDescent="0.3">
      <c r="L1510" s="60">
        <v>45410</v>
      </c>
      <c r="M1510" t="s">
        <v>113</v>
      </c>
      <c r="O1510" s="33"/>
      <c r="P1510" s="30">
        <v>313000</v>
      </c>
      <c r="Q1510" s="43"/>
    </row>
    <row r="1511" spans="12:17" x14ac:dyDescent="0.3">
      <c r="L1511" s="20"/>
      <c r="N1511" t="s">
        <v>128</v>
      </c>
      <c r="O1511" s="23"/>
      <c r="P1511" s="31"/>
      <c r="Q1511" s="27">
        <v>313000</v>
      </c>
    </row>
    <row r="1512" spans="12:17" x14ac:dyDescent="0.3">
      <c r="L1512" s="20"/>
      <c r="M1512" s="25" t="s">
        <v>129</v>
      </c>
      <c r="N1512" s="25"/>
      <c r="O1512" s="24"/>
      <c r="P1512" s="32"/>
      <c r="Q1512" s="18"/>
    </row>
    <row r="1513" spans="12:17" x14ac:dyDescent="0.3">
      <c r="L1513" s="60">
        <v>45411</v>
      </c>
      <c r="M1513" s="28" t="s">
        <v>115</v>
      </c>
      <c r="O1513" s="23"/>
      <c r="P1513" s="31">
        <v>132000</v>
      </c>
      <c r="Q1513" s="27"/>
    </row>
    <row r="1514" spans="12:17" x14ac:dyDescent="0.3">
      <c r="L1514" s="20"/>
      <c r="M1514" s="28"/>
      <c r="N1514" t="s">
        <v>113</v>
      </c>
      <c r="O1514" s="23"/>
      <c r="P1514" s="31"/>
      <c r="Q1514" s="27">
        <v>132000</v>
      </c>
    </row>
    <row r="1515" spans="12:17" x14ac:dyDescent="0.3">
      <c r="L1515" s="21"/>
      <c r="M1515" s="25" t="s">
        <v>117</v>
      </c>
      <c r="N1515" s="25"/>
      <c r="O1515" s="24"/>
      <c r="P1515" s="32"/>
      <c r="Q1515" s="18"/>
    </row>
    <row r="1516" spans="12:17" x14ac:dyDescent="0.3">
      <c r="L1516" s="60">
        <v>45411</v>
      </c>
      <c r="M1516" t="s">
        <v>115</v>
      </c>
      <c r="O1516" s="23"/>
      <c r="P1516" s="31">
        <v>59000</v>
      </c>
      <c r="Q1516" s="27"/>
    </row>
    <row r="1517" spans="12:17" x14ac:dyDescent="0.3">
      <c r="L1517" s="20"/>
      <c r="N1517" t="s">
        <v>113</v>
      </c>
      <c r="O1517" s="23"/>
      <c r="P1517" s="31"/>
      <c r="Q1517" s="27">
        <v>59000</v>
      </c>
    </row>
    <row r="1518" spans="12:17" x14ac:dyDescent="0.3">
      <c r="L1518" s="21"/>
      <c r="M1518" s="39" t="s">
        <v>119</v>
      </c>
      <c r="N1518" s="40"/>
      <c r="O1518" s="24"/>
      <c r="P1518" s="32"/>
      <c r="Q1518" s="18"/>
    </row>
    <row r="1519" spans="12:17" x14ac:dyDescent="0.3">
      <c r="L1519" s="60">
        <v>45411</v>
      </c>
      <c r="M1519" t="s">
        <v>115</v>
      </c>
      <c r="O1519" s="23"/>
      <c r="P1519" s="31">
        <v>116500</v>
      </c>
      <c r="Q1519" s="27"/>
    </row>
    <row r="1520" spans="12:17" x14ac:dyDescent="0.3">
      <c r="L1520" s="20"/>
      <c r="N1520" t="s">
        <v>113</v>
      </c>
      <c r="O1520" s="23"/>
      <c r="P1520" s="31"/>
      <c r="Q1520" s="27">
        <v>116500</v>
      </c>
    </row>
    <row r="1521" spans="12:17" x14ac:dyDescent="0.3">
      <c r="L1521" s="21"/>
      <c r="M1521" s="41" t="s">
        <v>120</v>
      </c>
      <c r="N1521" s="42"/>
      <c r="O1521" s="24"/>
      <c r="P1521" s="32"/>
      <c r="Q1521" s="18"/>
    </row>
    <row r="1522" spans="12:17" x14ac:dyDescent="0.3">
      <c r="L1522" s="60">
        <v>45411</v>
      </c>
      <c r="M1522" t="s">
        <v>113</v>
      </c>
      <c r="O1522" s="33"/>
      <c r="P1522" s="30">
        <v>313000</v>
      </c>
      <c r="Q1522" s="43"/>
    </row>
    <row r="1523" spans="12:17" x14ac:dyDescent="0.3">
      <c r="L1523" s="20"/>
      <c r="N1523" t="s">
        <v>128</v>
      </c>
      <c r="O1523" s="23"/>
      <c r="P1523" s="31"/>
      <c r="Q1523" s="27">
        <v>313000</v>
      </c>
    </row>
    <row r="1524" spans="12:17" x14ac:dyDescent="0.3">
      <c r="L1524" s="21"/>
      <c r="M1524" s="25" t="s">
        <v>129</v>
      </c>
      <c r="N1524" s="25"/>
      <c r="O1524" s="24"/>
      <c r="P1524" s="32"/>
      <c r="Q1524" s="18"/>
    </row>
    <row r="1525" spans="12:17" x14ac:dyDescent="0.3">
      <c r="L1525" s="60">
        <v>45411</v>
      </c>
      <c r="M1525" t="s">
        <v>57</v>
      </c>
      <c r="O1525" s="33"/>
      <c r="P1525" s="43">
        <v>50000</v>
      </c>
      <c r="Q1525" s="61"/>
    </row>
    <row r="1526" spans="12:17" x14ac:dyDescent="0.3">
      <c r="L1526" s="20"/>
      <c r="O1526" s="23"/>
      <c r="P1526" s="31"/>
      <c r="Q1526" s="27"/>
    </row>
    <row r="1527" spans="12:17" x14ac:dyDescent="0.3">
      <c r="L1527" s="20"/>
      <c r="N1527" t="s">
        <v>113</v>
      </c>
      <c r="O1527" s="23"/>
      <c r="P1527" s="31"/>
      <c r="Q1527" s="27">
        <f>P1525+P1526</f>
        <v>50000</v>
      </c>
    </row>
    <row r="1528" spans="12:17" x14ac:dyDescent="0.3">
      <c r="L1528" s="20"/>
      <c r="M1528" s="25" t="s">
        <v>127</v>
      </c>
      <c r="N1528" s="25"/>
      <c r="O1528" s="24"/>
      <c r="P1528" s="32"/>
      <c r="Q1528" s="18"/>
    </row>
    <row r="1529" spans="12:17" x14ac:dyDescent="0.3">
      <c r="L1529" s="60">
        <v>45412</v>
      </c>
      <c r="M1529" s="28" t="s">
        <v>115</v>
      </c>
      <c r="O1529" s="23"/>
      <c r="P1529" s="31">
        <v>132000</v>
      </c>
      <c r="Q1529" s="27"/>
    </row>
    <row r="1530" spans="12:17" x14ac:dyDescent="0.3">
      <c r="L1530" s="20"/>
      <c r="M1530" s="28"/>
      <c r="N1530" t="s">
        <v>113</v>
      </c>
      <c r="O1530" s="23"/>
      <c r="P1530" s="31"/>
      <c r="Q1530" s="27">
        <v>132000</v>
      </c>
    </row>
    <row r="1531" spans="12:17" x14ac:dyDescent="0.3">
      <c r="L1531" s="21"/>
      <c r="M1531" s="25" t="s">
        <v>117</v>
      </c>
      <c r="N1531" s="25"/>
      <c r="O1531" s="24"/>
      <c r="P1531" s="32"/>
      <c r="Q1531" s="18"/>
    </row>
    <row r="1532" spans="12:17" x14ac:dyDescent="0.3">
      <c r="L1532" s="19">
        <v>45412</v>
      </c>
      <c r="M1532" t="s">
        <v>115</v>
      </c>
      <c r="O1532" s="23"/>
      <c r="P1532" s="31">
        <v>116500</v>
      </c>
      <c r="Q1532" s="27"/>
    </row>
    <row r="1533" spans="12:17" x14ac:dyDescent="0.3">
      <c r="L1533" s="20"/>
      <c r="N1533" t="s">
        <v>113</v>
      </c>
      <c r="O1533" s="23"/>
      <c r="P1533" s="31"/>
      <c r="Q1533" s="27">
        <v>116500</v>
      </c>
    </row>
    <row r="1534" spans="12:17" x14ac:dyDescent="0.3">
      <c r="L1534" s="21"/>
      <c r="M1534" s="35" t="s">
        <v>116</v>
      </c>
      <c r="N1534" s="36"/>
      <c r="O1534" s="24"/>
      <c r="P1534" s="32"/>
      <c r="Q1534" s="18"/>
    </row>
    <row r="1535" spans="12:17" x14ac:dyDescent="0.3">
      <c r="L1535" s="60">
        <v>45412</v>
      </c>
      <c r="M1535" t="s">
        <v>113</v>
      </c>
      <c r="O1535" s="33"/>
      <c r="P1535" s="30">
        <v>313000</v>
      </c>
      <c r="Q1535" s="43"/>
    </row>
    <row r="1536" spans="12:17" x14ac:dyDescent="0.3">
      <c r="L1536" s="20"/>
      <c r="N1536" t="s">
        <v>128</v>
      </c>
      <c r="O1536" s="23"/>
      <c r="P1536" s="31"/>
      <c r="Q1536" s="27">
        <v>313000</v>
      </c>
    </row>
    <row r="1537" spans="12:17" x14ac:dyDescent="0.3">
      <c r="L1537" s="21"/>
      <c r="M1537" s="25" t="s">
        <v>129</v>
      </c>
      <c r="N1537" s="25"/>
      <c r="O1537" s="24"/>
      <c r="P1537" s="32"/>
      <c r="Q1537" s="18"/>
    </row>
    <row r="1538" spans="12:17" x14ac:dyDescent="0.3">
      <c r="L1538" s="19">
        <v>45412</v>
      </c>
      <c r="M1538" t="s">
        <v>124</v>
      </c>
      <c r="O1538" s="23"/>
      <c r="P1538" s="31">
        <v>36000000</v>
      </c>
      <c r="Q1538" s="27"/>
    </row>
    <row r="1539" spans="12:17" x14ac:dyDescent="0.3">
      <c r="L1539" s="20"/>
      <c r="N1539" t="s">
        <v>113</v>
      </c>
      <c r="O1539" s="23"/>
      <c r="P1539" s="31"/>
      <c r="Q1539" s="27">
        <v>1500000</v>
      </c>
    </row>
    <row r="1540" spans="12:17" x14ac:dyDescent="0.3">
      <c r="L1540" s="21"/>
      <c r="M1540" s="45" t="s">
        <v>125</v>
      </c>
      <c r="N1540" s="46"/>
      <c r="O1540" s="24"/>
      <c r="P1540" s="32"/>
      <c r="Q1540" s="18"/>
    </row>
    <row r="1541" spans="12:17" x14ac:dyDescent="0.3">
      <c r="L1541" s="19">
        <v>45412</v>
      </c>
      <c r="M1541" t="s">
        <v>61</v>
      </c>
      <c r="O1541" s="23"/>
      <c r="P1541" s="31">
        <v>1000000</v>
      </c>
      <c r="Q1541" s="27"/>
    </row>
    <row r="1542" spans="12:17" x14ac:dyDescent="0.3">
      <c r="L1542" s="20"/>
      <c r="N1542" t="s">
        <v>113</v>
      </c>
      <c r="O1542" s="23"/>
      <c r="P1542" s="31"/>
      <c r="Q1542" s="27">
        <v>1000000</v>
      </c>
    </row>
    <row r="1543" spans="12:17" x14ac:dyDescent="0.3">
      <c r="L1543" s="20"/>
      <c r="M1543" s="63" t="s">
        <v>126</v>
      </c>
      <c r="N1543" s="64"/>
      <c r="O1543" s="23"/>
      <c r="P1543" s="31"/>
      <c r="Q1543" s="27"/>
    </row>
    <row r="1544" spans="12:17" x14ac:dyDescent="0.3">
      <c r="L1544" s="20"/>
      <c r="M1544" t="s">
        <v>136</v>
      </c>
      <c r="O1544" s="23"/>
      <c r="P1544" s="31">
        <f>SUBTOTAL(109,P1438:P1542)</f>
        <v>42112500</v>
      </c>
      <c r="Q1544" s="15">
        <f>SUBTOTAL(109,Q1438:Q1542)</f>
        <v>7744500</v>
      </c>
    </row>
    <row r="1547" spans="12:17" x14ac:dyDescent="0.3">
      <c r="L1547" s="57" t="s">
        <v>109</v>
      </c>
      <c r="M1547" s="133" t="s">
        <v>108</v>
      </c>
      <c r="N1547" s="134"/>
      <c r="O1547" s="57" t="s">
        <v>112</v>
      </c>
      <c r="P1547" s="58" t="s">
        <v>111</v>
      </c>
      <c r="Q1547" s="58" t="s">
        <v>110</v>
      </c>
    </row>
    <row r="1548" spans="12:17" x14ac:dyDescent="0.3">
      <c r="L1548" s="19" t="s">
        <v>130</v>
      </c>
      <c r="M1548" t="s">
        <v>131</v>
      </c>
      <c r="N1548" t="s">
        <v>132</v>
      </c>
      <c r="O1548" s="33" t="s">
        <v>133</v>
      </c>
      <c r="P1548" s="30" t="s">
        <v>134</v>
      </c>
      <c r="Q1548" s="43" t="s">
        <v>135</v>
      </c>
    </row>
    <row r="1549" spans="12:17" x14ac:dyDescent="0.3">
      <c r="L1549" s="19">
        <v>45404</v>
      </c>
      <c r="M1549" t="s">
        <v>114</v>
      </c>
      <c r="O1549" s="33"/>
      <c r="P1549" s="30">
        <v>132000</v>
      </c>
      <c r="Q1549" s="43"/>
    </row>
    <row r="1550" spans="12:17" x14ac:dyDescent="0.3">
      <c r="L1550" s="20"/>
      <c r="N1550" t="s">
        <v>113</v>
      </c>
      <c r="O1550" s="23"/>
      <c r="P1550" s="31"/>
      <c r="Q1550" s="27">
        <v>132000</v>
      </c>
    </row>
    <row r="1551" spans="12:17" x14ac:dyDescent="0.3">
      <c r="L1551" s="20"/>
      <c r="M1551" s="25" t="s">
        <v>117</v>
      </c>
      <c r="N1551" s="25"/>
      <c r="O1551" s="24"/>
      <c r="P1551" s="32"/>
      <c r="Q1551" s="18"/>
    </row>
    <row r="1552" spans="12:17" x14ac:dyDescent="0.3">
      <c r="L1552" s="19"/>
      <c r="M1552" t="s">
        <v>115</v>
      </c>
      <c r="O1552" s="23"/>
      <c r="P1552" s="31">
        <v>116500</v>
      </c>
      <c r="Q1552" s="27"/>
    </row>
    <row r="1553" spans="12:17" x14ac:dyDescent="0.3">
      <c r="L1553" s="20"/>
      <c r="N1553" t="s">
        <v>113</v>
      </c>
      <c r="O1553" s="23"/>
      <c r="P1553" s="31"/>
      <c r="Q1553" s="27">
        <v>116500</v>
      </c>
    </row>
    <row r="1554" spans="12:17" x14ac:dyDescent="0.3">
      <c r="L1554" s="20"/>
      <c r="M1554" s="36" t="s">
        <v>116</v>
      </c>
      <c r="N1554" s="36"/>
      <c r="O1554" s="24"/>
      <c r="P1554" s="32"/>
      <c r="Q1554" s="18"/>
    </row>
    <row r="1555" spans="12:17" x14ac:dyDescent="0.3">
      <c r="L1555" s="19"/>
      <c r="M1555" t="s">
        <v>115</v>
      </c>
      <c r="O1555" s="23"/>
      <c r="P1555" s="31">
        <v>29000</v>
      </c>
      <c r="Q1555" s="27"/>
    </row>
    <row r="1556" spans="12:17" x14ac:dyDescent="0.3">
      <c r="L1556" s="20"/>
      <c r="N1556" t="s">
        <v>113</v>
      </c>
      <c r="O1556" s="23"/>
      <c r="P1556" s="31"/>
      <c r="Q1556" s="27">
        <v>29000</v>
      </c>
    </row>
    <row r="1557" spans="12:17" x14ac:dyDescent="0.3">
      <c r="L1557" s="20"/>
      <c r="M1557" s="38" t="s">
        <v>118</v>
      </c>
      <c r="N1557" s="38"/>
      <c r="O1557" s="24"/>
      <c r="P1557" s="32"/>
      <c r="Q1557" s="18"/>
    </row>
    <row r="1558" spans="12:17" x14ac:dyDescent="0.3">
      <c r="L1558" s="19"/>
      <c r="M1558" t="s">
        <v>115</v>
      </c>
      <c r="O1558" s="23"/>
      <c r="P1558" s="31">
        <v>59000</v>
      </c>
      <c r="Q1558" s="27"/>
    </row>
    <row r="1559" spans="12:17" x14ac:dyDescent="0.3">
      <c r="L1559" s="20"/>
      <c r="N1559" t="s">
        <v>113</v>
      </c>
      <c r="O1559" s="23"/>
      <c r="P1559" s="31"/>
      <c r="Q1559" s="27">
        <v>59000</v>
      </c>
    </row>
    <row r="1560" spans="12:17" x14ac:dyDescent="0.3">
      <c r="L1560" s="20"/>
      <c r="M1560" s="40" t="s">
        <v>119</v>
      </c>
      <c r="N1560" s="40"/>
      <c r="O1560" s="24"/>
      <c r="P1560" s="32"/>
      <c r="Q1560" s="18"/>
    </row>
    <row r="1561" spans="12:17" x14ac:dyDescent="0.3">
      <c r="L1561" s="19"/>
      <c r="M1561" t="s">
        <v>115</v>
      </c>
      <c r="O1561" s="23"/>
      <c r="P1561" s="31">
        <v>116500</v>
      </c>
      <c r="Q1561" s="27"/>
    </row>
    <row r="1562" spans="12:17" x14ac:dyDescent="0.3">
      <c r="L1562" s="20"/>
      <c r="N1562" t="s">
        <v>113</v>
      </c>
      <c r="O1562" s="23"/>
      <c r="P1562" s="31"/>
      <c r="Q1562" s="27">
        <v>116500</v>
      </c>
    </row>
    <row r="1563" spans="12:17" x14ac:dyDescent="0.3">
      <c r="L1563" s="20"/>
      <c r="M1563" s="42" t="s">
        <v>120</v>
      </c>
      <c r="N1563" s="42"/>
      <c r="O1563" s="24"/>
      <c r="P1563" s="32"/>
      <c r="Q1563" s="27"/>
    </row>
    <row r="1564" spans="12:17" x14ac:dyDescent="0.3">
      <c r="L1564" s="19"/>
      <c r="M1564" t="s">
        <v>57</v>
      </c>
      <c r="O1564" s="33"/>
      <c r="P1564" s="43">
        <v>50000</v>
      </c>
      <c r="Q1564" s="61"/>
    </row>
    <row r="1565" spans="12:17" x14ac:dyDescent="0.3">
      <c r="L1565" s="20"/>
      <c r="M1565" t="s">
        <v>122</v>
      </c>
      <c r="O1565" s="23"/>
      <c r="P1565" s="31">
        <v>60000</v>
      </c>
      <c r="Q1565" s="27"/>
    </row>
    <row r="1566" spans="12:17" x14ac:dyDescent="0.3">
      <c r="L1566" s="20"/>
      <c r="N1566" t="s">
        <v>113</v>
      </c>
      <c r="O1566" s="23"/>
      <c r="P1566" s="31"/>
      <c r="Q1566" s="27">
        <f>P1564+P1565</f>
        <v>110000</v>
      </c>
    </row>
    <row r="1567" spans="12:17" x14ac:dyDescent="0.3">
      <c r="L1567" s="20"/>
      <c r="M1567" s="25" t="s">
        <v>123</v>
      </c>
      <c r="N1567" s="25"/>
      <c r="O1567" s="24"/>
      <c r="P1567" s="32"/>
      <c r="Q1567" s="18"/>
    </row>
    <row r="1568" spans="12:17" x14ac:dyDescent="0.3">
      <c r="L1568" s="19">
        <v>45404</v>
      </c>
      <c r="M1568" t="s">
        <v>113</v>
      </c>
      <c r="O1568" s="33"/>
      <c r="P1568" s="30">
        <v>313000</v>
      </c>
      <c r="Q1568" s="43"/>
    </row>
    <row r="1569" spans="12:17" x14ac:dyDescent="0.3">
      <c r="L1569" s="20"/>
      <c r="N1569" t="s">
        <v>128</v>
      </c>
      <c r="O1569" s="23"/>
      <c r="P1569" s="31"/>
      <c r="Q1569" s="27">
        <v>313000</v>
      </c>
    </row>
    <row r="1570" spans="12:17" x14ac:dyDescent="0.3">
      <c r="L1570" s="20"/>
      <c r="M1570" s="25" t="s">
        <v>129</v>
      </c>
      <c r="N1570" s="25"/>
      <c r="O1570" s="24"/>
      <c r="P1570" s="32"/>
      <c r="Q1570" s="18"/>
    </row>
    <row r="1571" spans="12:17" x14ac:dyDescent="0.3">
      <c r="L1571" s="59">
        <v>45405</v>
      </c>
      <c r="M1571" t="s">
        <v>115</v>
      </c>
      <c r="O1571" s="23"/>
      <c r="P1571" s="31">
        <v>132000</v>
      </c>
      <c r="Q1571" s="27"/>
    </row>
    <row r="1572" spans="12:17" x14ac:dyDescent="0.3">
      <c r="L1572" s="20"/>
      <c r="M1572" s="28"/>
      <c r="N1572" t="s">
        <v>113</v>
      </c>
      <c r="O1572" s="23"/>
      <c r="P1572" s="31"/>
      <c r="Q1572" s="27">
        <v>132000</v>
      </c>
    </row>
    <row r="1573" spans="12:17" x14ac:dyDescent="0.3">
      <c r="L1573" s="20"/>
      <c r="M1573" s="25" t="s">
        <v>117</v>
      </c>
      <c r="N1573" s="25"/>
      <c r="O1573" s="24"/>
      <c r="P1573" s="32"/>
      <c r="Q1573" s="18"/>
    </row>
    <row r="1574" spans="12:17" x14ac:dyDescent="0.3">
      <c r="L1574" s="59">
        <v>45405</v>
      </c>
      <c r="M1574" t="s">
        <v>113</v>
      </c>
      <c r="O1574" s="33"/>
      <c r="P1574" s="30">
        <v>313000</v>
      </c>
      <c r="Q1574" s="43"/>
    </row>
    <row r="1575" spans="12:17" x14ac:dyDescent="0.3">
      <c r="L1575" s="20"/>
      <c r="N1575" t="s">
        <v>128</v>
      </c>
      <c r="O1575" s="23"/>
      <c r="P1575" s="31"/>
      <c r="Q1575" s="27">
        <v>313000</v>
      </c>
    </row>
    <row r="1576" spans="12:17" x14ac:dyDescent="0.3">
      <c r="L1576" s="20"/>
      <c r="M1576" s="25" t="s">
        <v>129</v>
      </c>
      <c r="N1576" s="25"/>
      <c r="O1576" s="24"/>
      <c r="P1576" s="32"/>
      <c r="Q1576" s="18"/>
    </row>
    <row r="1577" spans="12:17" x14ac:dyDescent="0.3">
      <c r="L1577" s="59">
        <v>45406</v>
      </c>
      <c r="M1577" s="28" t="s">
        <v>115</v>
      </c>
      <c r="O1577" s="23"/>
      <c r="P1577" s="31">
        <v>132000</v>
      </c>
      <c r="Q1577" s="27"/>
    </row>
    <row r="1578" spans="12:17" x14ac:dyDescent="0.3">
      <c r="L1578" s="20"/>
      <c r="M1578" s="28"/>
      <c r="N1578" t="s">
        <v>113</v>
      </c>
      <c r="O1578" s="23"/>
      <c r="P1578" s="31"/>
      <c r="Q1578" s="27">
        <v>132000</v>
      </c>
    </row>
    <row r="1579" spans="12:17" x14ac:dyDescent="0.3">
      <c r="L1579" s="20"/>
      <c r="M1579" s="25" t="s">
        <v>117</v>
      </c>
      <c r="N1579" s="25"/>
      <c r="O1579" s="24"/>
      <c r="P1579" s="32"/>
      <c r="Q1579" s="18"/>
    </row>
    <row r="1580" spans="12:17" x14ac:dyDescent="0.3">
      <c r="L1580" s="19"/>
      <c r="M1580" t="s">
        <v>115</v>
      </c>
      <c r="O1580" s="23"/>
      <c r="P1580" s="31">
        <v>116500</v>
      </c>
      <c r="Q1580" s="27"/>
    </row>
    <row r="1581" spans="12:17" x14ac:dyDescent="0.3">
      <c r="L1581" s="20"/>
      <c r="N1581" t="s">
        <v>113</v>
      </c>
      <c r="O1581" s="23"/>
      <c r="P1581" s="31"/>
      <c r="Q1581" s="27">
        <v>116500</v>
      </c>
    </row>
    <row r="1582" spans="12:17" x14ac:dyDescent="0.3">
      <c r="L1582" s="20"/>
      <c r="M1582" s="35" t="s">
        <v>116</v>
      </c>
      <c r="N1582" s="36"/>
      <c r="O1582" s="24"/>
      <c r="P1582" s="32"/>
      <c r="Q1582" s="18"/>
    </row>
    <row r="1583" spans="12:17" x14ac:dyDescent="0.3">
      <c r="L1583" s="59">
        <v>45406</v>
      </c>
      <c r="M1583" t="s">
        <v>113</v>
      </c>
      <c r="O1583" s="33"/>
      <c r="P1583" s="30">
        <v>313000</v>
      </c>
      <c r="Q1583" s="43"/>
    </row>
    <row r="1584" spans="12:17" x14ac:dyDescent="0.3">
      <c r="L1584" s="20"/>
      <c r="N1584" t="s">
        <v>128</v>
      </c>
      <c r="O1584" s="23"/>
      <c r="P1584" s="31"/>
      <c r="Q1584" s="27">
        <v>313000</v>
      </c>
    </row>
    <row r="1585" spans="12:17" x14ac:dyDescent="0.3">
      <c r="L1585" s="20"/>
      <c r="M1585" s="25" t="s">
        <v>129</v>
      </c>
      <c r="N1585" s="25"/>
      <c r="O1585" s="24"/>
      <c r="P1585" s="32"/>
      <c r="Q1585" s="18"/>
    </row>
    <row r="1586" spans="12:17" x14ac:dyDescent="0.3">
      <c r="L1586" s="60">
        <v>45407</v>
      </c>
      <c r="M1586" s="28" t="s">
        <v>115</v>
      </c>
      <c r="O1586" s="23"/>
      <c r="P1586" s="31">
        <v>132000</v>
      </c>
      <c r="Q1586" s="27"/>
    </row>
    <row r="1587" spans="12:17" x14ac:dyDescent="0.3">
      <c r="L1587" s="20"/>
      <c r="M1587" s="28"/>
      <c r="N1587" t="s">
        <v>113</v>
      </c>
      <c r="O1587" s="23"/>
      <c r="P1587" s="31"/>
      <c r="Q1587" s="27">
        <v>132000</v>
      </c>
    </row>
    <row r="1588" spans="12:17" x14ac:dyDescent="0.3">
      <c r="L1588" s="20"/>
      <c r="M1588" s="25" t="s">
        <v>117</v>
      </c>
      <c r="N1588" s="25"/>
      <c r="O1588" s="24"/>
      <c r="P1588" s="32"/>
      <c r="Q1588" s="18"/>
    </row>
    <row r="1589" spans="12:17" x14ac:dyDescent="0.3">
      <c r="L1589" s="60">
        <v>45407</v>
      </c>
      <c r="M1589" t="s">
        <v>115</v>
      </c>
      <c r="O1589" s="23"/>
      <c r="P1589" s="31">
        <v>29000</v>
      </c>
      <c r="Q1589" s="27"/>
    </row>
    <row r="1590" spans="12:17" x14ac:dyDescent="0.3">
      <c r="L1590" s="20"/>
      <c r="N1590" t="s">
        <v>113</v>
      </c>
      <c r="O1590" s="23"/>
      <c r="P1590" s="31"/>
      <c r="Q1590" s="27">
        <v>29000</v>
      </c>
    </row>
    <row r="1591" spans="12:17" x14ac:dyDescent="0.3">
      <c r="L1591" s="21"/>
      <c r="M1591" s="37" t="s">
        <v>118</v>
      </c>
      <c r="N1591" s="38"/>
      <c r="O1591" s="24"/>
      <c r="P1591" s="32"/>
      <c r="Q1591" s="18"/>
    </row>
    <row r="1592" spans="12:17" x14ac:dyDescent="0.3">
      <c r="L1592" s="60">
        <v>45407</v>
      </c>
      <c r="M1592" t="s">
        <v>113</v>
      </c>
      <c r="O1592" s="33"/>
      <c r="P1592" s="30">
        <v>313000</v>
      </c>
      <c r="Q1592" s="43"/>
    </row>
    <row r="1593" spans="12:17" x14ac:dyDescent="0.3">
      <c r="L1593" s="20"/>
      <c r="N1593" t="s">
        <v>128</v>
      </c>
      <c r="O1593" s="23"/>
      <c r="P1593" s="31"/>
      <c r="Q1593" s="27">
        <v>313000</v>
      </c>
    </row>
    <row r="1594" spans="12:17" x14ac:dyDescent="0.3">
      <c r="L1594" s="20"/>
      <c r="M1594" s="25" t="s">
        <v>129</v>
      </c>
      <c r="N1594" s="25"/>
      <c r="O1594" s="24"/>
      <c r="P1594" s="32"/>
      <c r="Q1594" s="18"/>
    </row>
    <row r="1595" spans="12:17" x14ac:dyDescent="0.3">
      <c r="L1595" s="60">
        <v>45408</v>
      </c>
      <c r="M1595" s="28" t="s">
        <v>115</v>
      </c>
      <c r="O1595" s="23"/>
      <c r="P1595" s="31">
        <v>132000</v>
      </c>
      <c r="Q1595" s="27"/>
    </row>
    <row r="1596" spans="12:17" x14ac:dyDescent="0.3">
      <c r="L1596" s="20"/>
      <c r="M1596" s="28"/>
      <c r="N1596" t="s">
        <v>113</v>
      </c>
      <c r="O1596" s="23"/>
      <c r="P1596" s="31"/>
      <c r="Q1596" s="27">
        <v>132000</v>
      </c>
    </row>
    <row r="1597" spans="12:17" x14ac:dyDescent="0.3">
      <c r="L1597" s="21"/>
      <c r="M1597" s="25" t="s">
        <v>117</v>
      </c>
      <c r="N1597" s="25"/>
      <c r="O1597" s="24"/>
      <c r="P1597" s="32"/>
      <c r="Q1597" s="18"/>
    </row>
    <row r="1598" spans="12:17" x14ac:dyDescent="0.3">
      <c r="L1598" s="19">
        <v>45408</v>
      </c>
      <c r="M1598" t="s">
        <v>115</v>
      </c>
      <c r="O1598" s="23"/>
      <c r="P1598" s="31">
        <v>116500</v>
      </c>
      <c r="Q1598" s="27"/>
    </row>
    <row r="1599" spans="12:17" x14ac:dyDescent="0.3">
      <c r="L1599" s="20"/>
      <c r="N1599" t="s">
        <v>113</v>
      </c>
      <c r="O1599" s="23"/>
      <c r="P1599" s="31"/>
      <c r="Q1599" s="27">
        <v>116500</v>
      </c>
    </row>
    <row r="1600" spans="12:17" x14ac:dyDescent="0.3">
      <c r="L1600" s="21"/>
      <c r="M1600" s="35" t="s">
        <v>116</v>
      </c>
      <c r="N1600" s="36"/>
      <c r="O1600" s="24"/>
      <c r="P1600" s="32"/>
      <c r="Q1600" s="18"/>
    </row>
    <row r="1601" spans="12:17" x14ac:dyDescent="0.3">
      <c r="L1601" s="60">
        <v>45408</v>
      </c>
      <c r="M1601" t="s">
        <v>115</v>
      </c>
      <c r="O1601" s="23"/>
      <c r="P1601" s="31">
        <v>59000</v>
      </c>
      <c r="Q1601" s="27"/>
    </row>
    <row r="1602" spans="12:17" x14ac:dyDescent="0.3">
      <c r="L1602" s="20"/>
      <c r="N1602" t="s">
        <v>113</v>
      </c>
      <c r="O1602" s="23"/>
      <c r="P1602" s="31"/>
      <c r="Q1602" s="27">
        <v>59000</v>
      </c>
    </row>
    <row r="1603" spans="12:17" x14ac:dyDescent="0.3">
      <c r="L1603" s="21"/>
      <c r="M1603" s="39" t="s">
        <v>119</v>
      </c>
      <c r="N1603" s="40"/>
      <c r="O1603" s="24"/>
      <c r="P1603" s="32"/>
      <c r="Q1603" s="18"/>
    </row>
    <row r="1604" spans="12:17" x14ac:dyDescent="0.3">
      <c r="L1604" s="60">
        <v>45408</v>
      </c>
      <c r="M1604" t="s">
        <v>113</v>
      </c>
      <c r="O1604" s="33"/>
      <c r="P1604" s="30">
        <v>313000</v>
      </c>
      <c r="Q1604" s="43"/>
    </row>
    <row r="1605" spans="12:17" x14ac:dyDescent="0.3">
      <c r="L1605" s="20"/>
      <c r="N1605" t="s">
        <v>128</v>
      </c>
      <c r="O1605" s="23"/>
      <c r="P1605" s="31"/>
      <c r="Q1605" s="27">
        <v>313000</v>
      </c>
    </row>
    <row r="1606" spans="12:17" x14ac:dyDescent="0.3">
      <c r="L1606" s="20"/>
      <c r="M1606" s="25" t="s">
        <v>129</v>
      </c>
      <c r="N1606" s="25"/>
      <c r="O1606" s="24"/>
      <c r="P1606" s="32"/>
      <c r="Q1606" s="18"/>
    </row>
    <row r="1607" spans="12:17" x14ac:dyDescent="0.3">
      <c r="L1607" s="60">
        <v>45409</v>
      </c>
      <c r="M1607" s="28" t="s">
        <v>115</v>
      </c>
      <c r="O1607" s="23"/>
      <c r="P1607" s="31">
        <v>132000</v>
      </c>
      <c r="Q1607" s="27"/>
    </row>
    <row r="1608" spans="12:17" x14ac:dyDescent="0.3">
      <c r="L1608" s="20"/>
      <c r="M1608" s="28"/>
      <c r="N1608" t="s">
        <v>113</v>
      </c>
      <c r="O1608" s="23"/>
      <c r="P1608" s="31"/>
      <c r="Q1608" s="27">
        <v>132000</v>
      </c>
    </row>
    <row r="1609" spans="12:17" x14ac:dyDescent="0.3">
      <c r="L1609" s="21"/>
      <c r="M1609" s="25" t="s">
        <v>117</v>
      </c>
      <c r="N1609" s="25"/>
      <c r="O1609" s="24"/>
      <c r="P1609" s="32"/>
      <c r="Q1609" s="18"/>
    </row>
    <row r="1610" spans="12:17" x14ac:dyDescent="0.3">
      <c r="L1610" s="60">
        <v>45409</v>
      </c>
      <c r="M1610" t="s">
        <v>113</v>
      </c>
      <c r="O1610" s="33"/>
      <c r="P1610" s="30">
        <v>313000</v>
      </c>
      <c r="Q1610" s="43"/>
    </row>
    <row r="1611" spans="12:17" x14ac:dyDescent="0.3">
      <c r="L1611" s="20"/>
      <c r="N1611" t="s">
        <v>128</v>
      </c>
      <c r="O1611" s="23"/>
      <c r="P1611" s="31"/>
      <c r="Q1611" s="27">
        <v>313000</v>
      </c>
    </row>
    <row r="1612" spans="12:17" x14ac:dyDescent="0.3">
      <c r="L1612" s="20"/>
      <c r="M1612" s="25" t="s">
        <v>129</v>
      </c>
      <c r="N1612" s="25"/>
      <c r="O1612" s="24"/>
      <c r="P1612" s="32"/>
      <c r="Q1612" s="18"/>
    </row>
    <row r="1613" spans="12:17" x14ac:dyDescent="0.3">
      <c r="L1613" s="60">
        <v>45410</v>
      </c>
      <c r="M1613" s="28" t="s">
        <v>115</v>
      </c>
      <c r="O1613" s="23"/>
      <c r="P1613" s="31">
        <v>132000</v>
      </c>
      <c r="Q1613" s="27"/>
    </row>
    <row r="1614" spans="12:17" x14ac:dyDescent="0.3">
      <c r="L1614" s="20"/>
      <c r="M1614" s="28"/>
      <c r="N1614" t="s">
        <v>113</v>
      </c>
      <c r="O1614" s="23"/>
      <c r="P1614" s="31"/>
      <c r="Q1614" s="27">
        <v>132000</v>
      </c>
    </row>
    <row r="1615" spans="12:17" x14ac:dyDescent="0.3">
      <c r="L1615" s="20"/>
      <c r="M1615" s="25" t="s">
        <v>117</v>
      </c>
      <c r="N1615" s="25"/>
      <c r="O1615" s="24"/>
      <c r="P1615" s="32"/>
      <c r="Q1615" s="18"/>
    </row>
    <row r="1616" spans="12:17" x14ac:dyDescent="0.3">
      <c r="L1616" s="19"/>
      <c r="M1616" t="s">
        <v>115</v>
      </c>
      <c r="O1616" s="23"/>
      <c r="P1616" s="31">
        <v>116500</v>
      </c>
      <c r="Q1616" s="27"/>
    </row>
    <row r="1617" spans="12:17" x14ac:dyDescent="0.3">
      <c r="L1617" s="20"/>
      <c r="N1617" t="s">
        <v>113</v>
      </c>
      <c r="O1617" s="23"/>
      <c r="P1617" s="31"/>
      <c r="Q1617" s="27">
        <v>116500</v>
      </c>
    </row>
    <row r="1618" spans="12:17" x14ac:dyDescent="0.3">
      <c r="L1618" s="20"/>
      <c r="M1618" s="35" t="s">
        <v>116</v>
      </c>
      <c r="N1618" s="36"/>
      <c r="O1618" s="24"/>
      <c r="P1618" s="32"/>
      <c r="Q1618" s="18"/>
    </row>
    <row r="1619" spans="12:17" x14ac:dyDescent="0.3">
      <c r="L1619" s="19"/>
      <c r="M1619" t="s">
        <v>115</v>
      </c>
      <c r="O1619" s="23"/>
      <c r="P1619" s="31">
        <v>29000</v>
      </c>
      <c r="Q1619" s="27"/>
    </row>
    <row r="1620" spans="12:17" x14ac:dyDescent="0.3">
      <c r="L1620" s="20"/>
      <c r="N1620" t="s">
        <v>113</v>
      </c>
      <c r="O1620" s="23"/>
      <c r="P1620" s="31"/>
      <c r="Q1620" s="27">
        <v>29000</v>
      </c>
    </row>
    <row r="1621" spans="12:17" x14ac:dyDescent="0.3">
      <c r="L1621" s="21"/>
      <c r="M1621" s="37" t="s">
        <v>118</v>
      </c>
      <c r="N1621" s="38"/>
      <c r="O1621" s="24"/>
      <c r="P1621" s="32"/>
      <c r="Q1621" s="18"/>
    </row>
    <row r="1622" spans="12:17" x14ac:dyDescent="0.3">
      <c r="L1622" s="60">
        <v>45410</v>
      </c>
      <c r="M1622" t="s">
        <v>113</v>
      </c>
      <c r="O1622" s="33"/>
      <c r="P1622" s="30">
        <v>313000</v>
      </c>
      <c r="Q1622" s="43"/>
    </row>
    <row r="1623" spans="12:17" x14ac:dyDescent="0.3">
      <c r="L1623" s="20"/>
      <c r="N1623" t="s">
        <v>128</v>
      </c>
      <c r="O1623" s="23"/>
      <c r="P1623" s="31"/>
      <c r="Q1623" s="27">
        <v>313000</v>
      </c>
    </row>
    <row r="1624" spans="12:17" x14ac:dyDescent="0.3">
      <c r="L1624" s="20"/>
      <c r="M1624" s="25" t="s">
        <v>129</v>
      </c>
      <c r="N1624" s="25"/>
      <c r="O1624" s="24"/>
      <c r="P1624" s="32"/>
      <c r="Q1624" s="18"/>
    </row>
    <row r="1625" spans="12:17" x14ac:dyDescent="0.3">
      <c r="L1625" s="60">
        <v>45411</v>
      </c>
      <c r="M1625" s="28" t="s">
        <v>115</v>
      </c>
      <c r="O1625" s="23"/>
      <c r="P1625" s="31">
        <v>132000</v>
      </c>
      <c r="Q1625" s="27"/>
    </row>
    <row r="1626" spans="12:17" x14ac:dyDescent="0.3">
      <c r="L1626" s="20"/>
      <c r="M1626" s="28"/>
      <c r="N1626" t="s">
        <v>113</v>
      </c>
      <c r="O1626" s="23"/>
      <c r="P1626" s="31"/>
      <c r="Q1626" s="27">
        <v>132000</v>
      </c>
    </row>
    <row r="1627" spans="12:17" x14ac:dyDescent="0.3">
      <c r="L1627" s="21"/>
      <c r="M1627" s="25" t="s">
        <v>117</v>
      </c>
      <c r="N1627" s="25"/>
      <c r="O1627" s="24"/>
      <c r="P1627" s="32"/>
      <c r="Q1627" s="18"/>
    </row>
    <row r="1628" spans="12:17" x14ac:dyDescent="0.3">
      <c r="L1628" s="60">
        <v>45411</v>
      </c>
      <c r="M1628" t="s">
        <v>115</v>
      </c>
      <c r="O1628" s="23"/>
      <c r="P1628" s="31">
        <v>59000</v>
      </c>
      <c r="Q1628" s="27"/>
    </row>
    <row r="1629" spans="12:17" x14ac:dyDescent="0.3">
      <c r="L1629" s="20"/>
      <c r="N1629" t="s">
        <v>113</v>
      </c>
      <c r="O1629" s="23"/>
      <c r="P1629" s="31"/>
      <c r="Q1629" s="27">
        <v>59000</v>
      </c>
    </row>
    <row r="1630" spans="12:17" x14ac:dyDescent="0.3">
      <c r="L1630" s="21"/>
      <c r="M1630" s="39" t="s">
        <v>119</v>
      </c>
      <c r="N1630" s="40"/>
      <c r="O1630" s="24"/>
      <c r="P1630" s="32"/>
      <c r="Q1630" s="18"/>
    </row>
    <row r="1631" spans="12:17" x14ac:dyDescent="0.3">
      <c r="L1631" s="60">
        <v>45411</v>
      </c>
      <c r="M1631" t="s">
        <v>115</v>
      </c>
      <c r="O1631" s="23"/>
      <c r="P1631" s="31">
        <v>116500</v>
      </c>
      <c r="Q1631" s="27"/>
    </row>
    <row r="1632" spans="12:17" x14ac:dyDescent="0.3">
      <c r="L1632" s="20"/>
      <c r="N1632" t="s">
        <v>113</v>
      </c>
      <c r="O1632" s="23"/>
      <c r="P1632" s="31"/>
      <c r="Q1632" s="27">
        <v>116500</v>
      </c>
    </row>
    <row r="1633" spans="12:17" x14ac:dyDescent="0.3">
      <c r="L1633" s="21"/>
      <c r="M1633" s="41" t="s">
        <v>120</v>
      </c>
      <c r="N1633" s="42"/>
      <c r="O1633" s="24"/>
      <c r="P1633" s="32"/>
      <c r="Q1633" s="18"/>
    </row>
    <row r="1634" spans="12:17" x14ac:dyDescent="0.3">
      <c r="L1634" s="60">
        <v>45411</v>
      </c>
      <c r="M1634" t="s">
        <v>113</v>
      </c>
      <c r="O1634" s="33"/>
      <c r="P1634" s="30">
        <v>313000</v>
      </c>
      <c r="Q1634" s="43"/>
    </row>
    <row r="1635" spans="12:17" x14ac:dyDescent="0.3">
      <c r="L1635" s="20"/>
      <c r="N1635" t="s">
        <v>128</v>
      </c>
      <c r="O1635" s="23"/>
      <c r="P1635" s="31"/>
      <c r="Q1635" s="27">
        <v>313000</v>
      </c>
    </row>
    <row r="1636" spans="12:17" x14ac:dyDescent="0.3">
      <c r="L1636" s="21"/>
      <c r="M1636" s="25" t="s">
        <v>129</v>
      </c>
      <c r="N1636" s="25"/>
      <c r="O1636" s="24"/>
      <c r="P1636" s="32"/>
      <c r="Q1636" s="18"/>
    </row>
    <row r="1637" spans="12:17" x14ac:dyDescent="0.3">
      <c r="L1637" s="60">
        <v>45411</v>
      </c>
      <c r="M1637" t="s">
        <v>57</v>
      </c>
      <c r="O1637" s="33"/>
      <c r="P1637" s="43">
        <v>50000</v>
      </c>
      <c r="Q1637" s="61"/>
    </row>
    <row r="1638" spans="12:17" x14ac:dyDescent="0.3">
      <c r="L1638" s="20"/>
      <c r="O1638" s="23"/>
      <c r="P1638" s="31"/>
      <c r="Q1638" s="27"/>
    </row>
    <row r="1639" spans="12:17" x14ac:dyDescent="0.3">
      <c r="L1639" s="20"/>
      <c r="N1639" t="s">
        <v>113</v>
      </c>
      <c r="O1639" s="23"/>
      <c r="P1639" s="31"/>
      <c r="Q1639" s="27">
        <f>P1637+P1638</f>
        <v>50000</v>
      </c>
    </row>
    <row r="1640" spans="12:17" x14ac:dyDescent="0.3">
      <c r="L1640" s="20"/>
      <c r="M1640" s="25" t="s">
        <v>127</v>
      </c>
      <c r="N1640" s="25"/>
      <c r="O1640" s="24"/>
      <c r="P1640" s="32"/>
      <c r="Q1640" s="18"/>
    </row>
    <row r="1641" spans="12:17" x14ac:dyDescent="0.3">
      <c r="L1641" s="60">
        <v>45412</v>
      </c>
      <c r="M1641" s="28" t="s">
        <v>115</v>
      </c>
      <c r="O1641" s="23"/>
      <c r="P1641" s="31">
        <v>132000</v>
      </c>
      <c r="Q1641" s="27"/>
    </row>
    <row r="1642" spans="12:17" x14ac:dyDescent="0.3">
      <c r="L1642" s="20"/>
      <c r="M1642" s="28"/>
      <c r="N1642" t="s">
        <v>113</v>
      </c>
      <c r="O1642" s="23"/>
      <c r="P1642" s="31"/>
      <c r="Q1642" s="27">
        <v>132000</v>
      </c>
    </row>
    <row r="1643" spans="12:17" x14ac:dyDescent="0.3">
      <c r="L1643" s="21"/>
      <c r="M1643" s="25" t="s">
        <v>117</v>
      </c>
      <c r="N1643" s="25"/>
      <c r="O1643" s="24"/>
      <c r="P1643" s="32"/>
      <c r="Q1643" s="18"/>
    </row>
    <row r="1644" spans="12:17" x14ac:dyDescent="0.3">
      <c r="L1644" s="19">
        <v>45412</v>
      </c>
      <c r="M1644" t="s">
        <v>115</v>
      </c>
      <c r="O1644" s="23"/>
      <c r="P1644" s="31">
        <v>116500</v>
      </c>
      <c r="Q1644" s="27"/>
    </row>
    <row r="1645" spans="12:17" x14ac:dyDescent="0.3">
      <c r="L1645" s="20"/>
      <c r="N1645" t="s">
        <v>113</v>
      </c>
      <c r="O1645" s="23"/>
      <c r="P1645" s="31"/>
      <c r="Q1645" s="27">
        <v>116500</v>
      </c>
    </row>
    <row r="1646" spans="12:17" x14ac:dyDescent="0.3">
      <c r="L1646" s="21"/>
      <c r="M1646" s="35" t="s">
        <v>116</v>
      </c>
      <c r="N1646" s="36"/>
      <c r="O1646" s="24"/>
      <c r="P1646" s="32"/>
      <c r="Q1646" s="18"/>
    </row>
    <row r="1647" spans="12:17" x14ac:dyDescent="0.3">
      <c r="L1647" s="60">
        <v>45412</v>
      </c>
      <c r="M1647" t="s">
        <v>113</v>
      </c>
      <c r="O1647" s="33"/>
      <c r="P1647" s="30">
        <v>313000</v>
      </c>
      <c r="Q1647" s="43"/>
    </row>
    <row r="1648" spans="12:17" x14ac:dyDescent="0.3">
      <c r="L1648" s="20"/>
      <c r="N1648" t="s">
        <v>128</v>
      </c>
      <c r="O1648" s="23"/>
      <c r="P1648" s="31"/>
      <c r="Q1648" s="27">
        <v>313000</v>
      </c>
    </row>
    <row r="1649" spans="12:17" x14ac:dyDescent="0.3">
      <c r="L1649" s="21"/>
      <c r="M1649" s="25" t="s">
        <v>129</v>
      </c>
      <c r="N1649" s="25"/>
      <c r="O1649" s="24"/>
      <c r="P1649" s="32"/>
      <c r="Q1649" s="18"/>
    </row>
    <row r="1650" spans="12:17" x14ac:dyDescent="0.3">
      <c r="L1650" s="19">
        <v>45412</v>
      </c>
      <c r="M1650" t="s">
        <v>124</v>
      </c>
      <c r="O1650" s="23"/>
      <c r="P1650" s="31">
        <v>36000000</v>
      </c>
      <c r="Q1650" s="27"/>
    </row>
    <row r="1651" spans="12:17" x14ac:dyDescent="0.3">
      <c r="L1651" s="20"/>
      <c r="N1651" t="s">
        <v>113</v>
      </c>
      <c r="O1651" s="23"/>
      <c r="P1651" s="31"/>
      <c r="Q1651" s="27">
        <v>1500000</v>
      </c>
    </row>
    <row r="1652" spans="12:17" x14ac:dyDescent="0.3">
      <c r="L1652" s="21"/>
      <c r="M1652" s="45" t="s">
        <v>125</v>
      </c>
      <c r="N1652" s="46"/>
      <c r="O1652" s="24"/>
      <c r="P1652" s="32"/>
      <c r="Q1652" s="18"/>
    </row>
    <row r="1653" spans="12:17" x14ac:dyDescent="0.3">
      <c r="L1653" s="19">
        <v>45412</v>
      </c>
      <c r="M1653" t="s">
        <v>61</v>
      </c>
      <c r="O1653" s="23"/>
      <c r="P1653" s="31">
        <v>1000000</v>
      </c>
      <c r="Q1653" s="27"/>
    </row>
    <row r="1654" spans="12:17" x14ac:dyDescent="0.3">
      <c r="L1654" s="20"/>
      <c r="N1654" t="s">
        <v>113</v>
      </c>
      <c r="O1654" s="23"/>
      <c r="P1654" s="31"/>
      <c r="Q1654" s="27">
        <v>1000000</v>
      </c>
    </row>
    <row r="1655" spans="12:17" x14ac:dyDescent="0.3">
      <c r="L1655" s="20"/>
      <c r="M1655" s="63" t="s">
        <v>126</v>
      </c>
      <c r="N1655" s="64"/>
      <c r="O1655" s="23"/>
      <c r="P1655" s="31"/>
      <c r="Q1655" s="27"/>
    </row>
    <row r="1656" spans="12:17" x14ac:dyDescent="0.3">
      <c r="L1656" s="20"/>
      <c r="M1656" t="s">
        <v>137</v>
      </c>
      <c r="O1656" s="23"/>
      <c r="P1656" s="31">
        <f>SUBTOTAL(109,P1550:P1654)</f>
        <v>42112500</v>
      </c>
      <c r="Q1656" s="15">
        <f>SUBTOTAL(109,Q1550:Q1654)</f>
        <v>7744500</v>
      </c>
    </row>
  </sheetData>
  <mergeCells count="48">
    <mergeCell ref="M1435:N1435"/>
    <mergeCell ref="M1547:N1547"/>
    <mergeCell ref="M73:N73"/>
    <mergeCell ref="M978:N978"/>
    <mergeCell ref="M1092:N1092"/>
    <mergeCell ref="M1205:N1205"/>
    <mergeCell ref="M1320:N1320"/>
    <mergeCell ref="M77:N77"/>
    <mergeCell ref="M162:N162"/>
    <mergeCell ref="M134:N134"/>
    <mergeCell ref="M146:N146"/>
    <mergeCell ref="M159:N159"/>
    <mergeCell ref="M119:N119"/>
    <mergeCell ref="M125:N125"/>
    <mergeCell ref="M128:N128"/>
    <mergeCell ref="M137:N137"/>
    <mergeCell ref="M58:N58"/>
    <mergeCell ref="M61:N61"/>
    <mergeCell ref="M64:N64"/>
    <mergeCell ref="M67:N67"/>
    <mergeCell ref="M70:N70"/>
    <mergeCell ref="M113:N113"/>
    <mergeCell ref="M83:N83"/>
    <mergeCell ref="M89:N89"/>
    <mergeCell ref="M92:N92"/>
    <mergeCell ref="M98:N98"/>
    <mergeCell ref="M165:N165"/>
    <mergeCell ref="M150:N150"/>
    <mergeCell ref="M80:N80"/>
    <mergeCell ref="M86:N86"/>
    <mergeCell ref="M95:N95"/>
    <mergeCell ref="M104:N104"/>
    <mergeCell ref="M116:N116"/>
    <mergeCell ref="M122:N122"/>
    <mergeCell ref="M156:N156"/>
    <mergeCell ref="M131:N131"/>
    <mergeCell ref="M140:N140"/>
    <mergeCell ref="M143:N143"/>
    <mergeCell ref="M107:N107"/>
    <mergeCell ref="M110:N110"/>
    <mergeCell ref="M153:N153"/>
    <mergeCell ref="M101:N101"/>
    <mergeCell ref="M744:N744"/>
    <mergeCell ref="M855:N855"/>
    <mergeCell ref="M289:N289"/>
    <mergeCell ref="M402:N402"/>
    <mergeCell ref="M517:N517"/>
    <mergeCell ref="M632:N632"/>
  </mergeCells>
  <phoneticPr fontId="3" type="noConversion"/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7317-4AFF-416F-AF6E-19049BC6D539}">
  <dimension ref="A3:P98"/>
  <sheetViews>
    <sheetView topLeftCell="A79" zoomScale="69" workbookViewId="0">
      <selection activeCell="E100" sqref="E100"/>
    </sheetView>
  </sheetViews>
  <sheetFormatPr defaultRowHeight="14.4" x14ac:dyDescent="0.3"/>
  <cols>
    <col min="1" max="1" width="9.109375" bestFit="1" customWidth="1"/>
    <col min="2" max="2" width="21.6640625" customWidth="1"/>
    <col min="3" max="3" width="25.5546875" customWidth="1"/>
    <col min="4" max="4" width="12.5546875" customWidth="1"/>
    <col min="5" max="5" width="20" customWidth="1"/>
    <col min="6" max="6" width="14.33203125" customWidth="1"/>
    <col min="7" max="7" width="22.44140625" style="1" customWidth="1"/>
    <col min="8" max="8" width="19.44140625" style="1" customWidth="1"/>
    <col min="9" max="9" width="15.109375" customWidth="1"/>
    <col min="10" max="10" width="15.77734375" customWidth="1"/>
    <col min="11" max="11" width="10" bestFit="1" customWidth="1"/>
    <col min="13" max="13" width="11.6640625" customWidth="1"/>
    <col min="14" max="14" width="12.109375" customWidth="1"/>
  </cols>
  <sheetData>
    <row r="3" spans="1:16" x14ac:dyDescent="0.3">
      <c r="B3" s="8">
        <v>500000</v>
      </c>
    </row>
    <row r="4" spans="1:16" x14ac:dyDescent="0.3">
      <c r="D4" s="3">
        <v>45404</v>
      </c>
    </row>
    <row r="5" spans="1:16" x14ac:dyDescent="0.3">
      <c r="A5" t="s">
        <v>72</v>
      </c>
      <c r="B5" t="s">
        <v>0</v>
      </c>
      <c r="C5" t="s">
        <v>23</v>
      </c>
      <c r="E5" t="s">
        <v>42</v>
      </c>
      <c r="G5" s="1" t="s">
        <v>43</v>
      </c>
      <c r="J5" t="s">
        <v>66</v>
      </c>
      <c r="K5" t="s">
        <v>43</v>
      </c>
      <c r="O5" t="s">
        <v>76</v>
      </c>
      <c r="P5" t="s">
        <v>77</v>
      </c>
    </row>
    <row r="6" spans="1:16" x14ac:dyDescent="0.3">
      <c r="A6" s="3">
        <v>45404</v>
      </c>
      <c r="B6" t="s">
        <v>74</v>
      </c>
      <c r="C6" t="s">
        <v>24</v>
      </c>
      <c r="E6" t="s">
        <v>25</v>
      </c>
      <c r="G6" s="1">
        <v>15000</v>
      </c>
      <c r="J6" t="s">
        <v>67</v>
      </c>
      <c r="K6" s="1">
        <v>15000</v>
      </c>
    </row>
    <row r="7" spans="1:16" x14ac:dyDescent="0.3">
      <c r="A7" s="3">
        <v>45404</v>
      </c>
      <c r="B7" t="s">
        <v>1</v>
      </c>
      <c r="C7" t="s">
        <v>78</v>
      </c>
      <c r="E7" t="s">
        <v>79</v>
      </c>
      <c r="G7" s="1">
        <f>10000*30</f>
        <v>300000</v>
      </c>
      <c r="J7" t="s">
        <v>68</v>
      </c>
      <c r="K7" s="1">
        <v>9000</v>
      </c>
    </row>
    <row r="8" spans="1:16" x14ac:dyDescent="0.3">
      <c r="A8" s="3">
        <v>45404</v>
      </c>
      <c r="B8" t="s">
        <v>2</v>
      </c>
      <c r="C8" t="s">
        <v>24</v>
      </c>
      <c r="E8" t="s">
        <v>25</v>
      </c>
      <c r="G8" s="1">
        <v>5000</v>
      </c>
      <c r="H8" s="1">
        <v>7000</v>
      </c>
      <c r="J8" t="s">
        <v>69</v>
      </c>
      <c r="K8" s="1">
        <v>12000</v>
      </c>
    </row>
    <row r="9" spans="1:16" x14ac:dyDescent="0.3">
      <c r="A9" s="3">
        <v>45404</v>
      </c>
      <c r="B9" t="s">
        <v>3</v>
      </c>
      <c r="C9" t="s">
        <v>24</v>
      </c>
      <c r="E9" t="s">
        <v>27</v>
      </c>
      <c r="G9" s="1">
        <v>65000</v>
      </c>
      <c r="J9" t="s">
        <v>70</v>
      </c>
      <c r="K9" s="1">
        <v>19000</v>
      </c>
    </row>
    <row r="10" spans="1:16" x14ac:dyDescent="0.3">
      <c r="A10" s="3">
        <v>45404</v>
      </c>
      <c r="B10" t="s">
        <v>4</v>
      </c>
      <c r="C10" t="s">
        <v>24</v>
      </c>
      <c r="E10" t="s">
        <v>27</v>
      </c>
      <c r="G10" s="1">
        <v>22000</v>
      </c>
      <c r="J10" t="s">
        <v>71</v>
      </c>
      <c r="K10" s="1">
        <v>4000</v>
      </c>
    </row>
    <row r="11" spans="1:16" x14ac:dyDescent="0.3">
      <c r="A11" s="3">
        <v>45404</v>
      </c>
      <c r="B11" t="s">
        <v>5</v>
      </c>
      <c r="C11" t="s">
        <v>24</v>
      </c>
      <c r="E11" t="s">
        <v>26</v>
      </c>
      <c r="G11" s="1">
        <v>10000</v>
      </c>
    </row>
    <row r="12" spans="1:16" x14ac:dyDescent="0.3">
      <c r="A12" s="3">
        <v>45404</v>
      </c>
      <c r="B12" t="s">
        <v>6</v>
      </c>
      <c r="C12" t="s">
        <v>28</v>
      </c>
      <c r="E12" t="s">
        <v>27</v>
      </c>
      <c r="G12" s="1">
        <v>6000</v>
      </c>
    </row>
    <row r="13" spans="1:16" x14ac:dyDescent="0.3">
      <c r="A13" s="3">
        <v>45404</v>
      </c>
      <c r="B13" t="s">
        <v>7</v>
      </c>
      <c r="C13" t="s">
        <v>29</v>
      </c>
      <c r="E13" t="s">
        <v>30</v>
      </c>
      <c r="G13" s="1">
        <v>10000</v>
      </c>
    </row>
    <row r="14" spans="1:16" x14ac:dyDescent="0.3">
      <c r="A14" s="3">
        <v>45404</v>
      </c>
      <c r="B14" t="s">
        <v>8</v>
      </c>
      <c r="C14" t="s">
        <v>31</v>
      </c>
      <c r="E14" t="s">
        <v>32</v>
      </c>
      <c r="G14" s="1">
        <f>12000*4</f>
        <v>48000</v>
      </c>
    </row>
    <row r="15" spans="1:16" x14ac:dyDescent="0.3">
      <c r="A15" s="3">
        <v>45404</v>
      </c>
      <c r="B15" t="s">
        <v>80</v>
      </c>
      <c r="C15" t="s">
        <v>24</v>
      </c>
      <c r="E15" t="s">
        <v>36</v>
      </c>
      <c r="G15" s="1">
        <v>5000</v>
      </c>
    </row>
    <row r="16" spans="1:16" x14ac:dyDescent="0.3">
      <c r="A16" s="3"/>
    </row>
    <row r="17" spans="1:8" x14ac:dyDescent="0.3">
      <c r="A17" s="3">
        <v>45404</v>
      </c>
      <c r="B17" t="s">
        <v>9</v>
      </c>
      <c r="C17" t="s">
        <v>33</v>
      </c>
      <c r="E17" t="s">
        <v>34</v>
      </c>
      <c r="G17" s="1">
        <v>6000</v>
      </c>
    </row>
    <row r="18" spans="1:8" x14ac:dyDescent="0.3">
      <c r="A18" s="3">
        <v>45404</v>
      </c>
      <c r="B18" t="s">
        <v>10</v>
      </c>
      <c r="C18" t="s">
        <v>73</v>
      </c>
      <c r="E18" t="s">
        <v>36</v>
      </c>
      <c r="G18" s="1">
        <v>2500</v>
      </c>
    </row>
    <row r="19" spans="1:8" x14ac:dyDescent="0.3">
      <c r="A19" s="3">
        <v>45404</v>
      </c>
      <c r="B19" t="s">
        <v>11</v>
      </c>
      <c r="C19" t="s">
        <v>33</v>
      </c>
      <c r="E19" t="s">
        <v>75</v>
      </c>
      <c r="G19" s="1">
        <v>50000</v>
      </c>
    </row>
    <row r="20" spans="1:8" x14ac:dyDescent="0.3">
      <c r="A20" s="3">
        <v>45404</v>
      </c>
      <c r="B20" t="s">
        <v>12</v>
      </c>
      <c r="C20" t="s">
        <v>37</v>
      </c>
      <c r="E20" s="2" t="s">
        <v>39</v>
      </c>
      <c r="G20" s="1">
        <v>15000</v>
      </c>
    </row>
    <row r="21" spans="1:8" x14ac:dyDescent="0.3">
      <c r="A21" s="3">
        <v>45404</v>
      </c>
      <c r="B21" t="s">
        <v>13</v>
      </c>
      <c r="C21" t="s">
        <v>35</v>
      </c>
      <c r="E21" s="2" t="s">
        <v>39</v>
      </c>
      <c r="G21" s="1">
        <v>15000</v>
      </c>
    </row>
    <row r="22" spans="1:8" x14ac:dyDescent="0.3">
      <c r="A22" s="3">
        <v>45404</v>
      </c>
      <c r="B22" t="s">
        <v>14</v>
      </c>
      <c r="C22" t="s">
        <v>40</v>
      </c>
      <c r="E22" t="s">
        <v>41</v>
      </c>
      <c r="G22" s="1">
        <v>10000</v>
      </c>
    </row>
    <row r="23" spans="1:8" x14ac:dyDescent="0.3">
      <c r="A23" s="3">
        <v>45404</v>
      </c>
      <c r="B23" t="s">
        <v>15</v>
      </c>
      <c r="C23" t="s">
        <v>37</v>
      </c>
      <c r="E23" t="s">
        <v>36</v>
      </c>
      <c r="G23" s="1">
        <v>15000</v>
      </c>
    </row>
    <row r="24" spans="1:8" x14ac:dyDescent="0.3">
      <c r="A24" s="3">
        <v>45404</v>
      </c>
      <c r="B24" t="s">
        <v>16</v>
      </c>
      <c r="C24" t="s">
        <v>28</v>
      </c>
      <c r="E24" t="s">
        <v>27</v>
      </c>
      <c r="G24" s="1">
        <v>6000</v>
      </c>
      <c r="H24" s="1">
        <v>8000</v>
      </c>
    </row>
    <row r="25" spans="1:8" x14ac:dyDescent="0.3">
      <c r="A25" s="3">
        <v>45404</v>
      </c>
      <c r="B25" t="s">
        <v>17</v>
      </c>
      <c r="C25" t="s">
        <v>37</v>
      </c>
      <c r="E25" t="s">
        <v>44</v>
      </c>
      <c r="G25" s="1">
        <v>18000</v>
      </c>
    </row>
    <row r="26" spans="1:8" x14ac:dyDescent="0.3">
      <c r="A26" s="3">
        <v>45404</v>
      </c>
      <c r="B26" t="s">
        <v>18</v>
      </c>
      <c r="C26" t="s">
        <v>33</v>
      </c>
      <c r="E26" t="s">
        <v>45</v>
      </c>
      <c r="G26" s="1">
        <f>5000*2</f>
        <v>10000</v>
      </c>
    </row>
    <row r="27" spans="1:8" x14ac:dyDescent="0.3">
      <c r="A27" s="3">
        <v>45404</v>
      </c>
      <c r="B27" t="s">
        <v>19</v>
      </c>
      <c r="C27" t="s">
        <v>37</v>
      </c>
      <c r="E27" t="s">
        <v>46</v>
      </c>
      <c r="G27" s="1">
        <v>11000</v>
      </c>
    </row>
    <row r="28" spans="1:8" x14ac:dyDescent="0.3">
      <c r="A28" s="3">
        <v>45404</v>
      </c>
      <c r="B28" t="s">
        <v>20</v>
      </c>
      <c r="C28" t="s">
        <v>28</v>
      </c>
      <c r="E28" t="s">
        <v>47</v>
      </c>
      <c r="G28" s="1">
        <v>5000</v>
      </c>
    </row>
    <row r="29" spans="1:8" x14ac:dyDescent="0.3">
      <c r="A29" s="3">
        <v>45404</v>
      </c>
      <c r="B29" t="s">
        <v>21</v>
      </c>
      <c r="C29" t="s">
        <v>28</v>
      </c>
      <c r="E29" t="s">
        <v>38</v>
      </c>
      <c r="G29" s="1">
        <v>12000</v>
      </c>
    </row>
    <row r="30" spans="1:8" x14ac:dyDescent="0.3">
      <c r="A30" s="3">
        <v>45404</v>
      </c>
      <c r="B30" t="s">
        <v>22</v>
      </c>
      <c r="C30" t="s">
        <v>31</v>
      </c>
      <c r="E30" t="s">
        <v>38</v>
      </c>
      <c r="G30" s="1">
        <v>12000</v>
      </c>
    </row>
    <row r="31" spans="1:8" x14ac:dyDescent="0.3">
      <c r="A31" s="3">
        <v>45404</v>
      </c>
      <c r="B31" t="s">
        <v>55</v>
      </c>
      <c r="C31" t="s">
        <v>40</v>
      </c>
      <c r="E31" t="s">
        <v>56</v>
      </c>
      <c r="G31" s="1">
        <f>16000*5</f>
        <v>80000</v>
      </c>
    </row>
    <row r="32" spans="1:8" x14ac:dyDescent="0.3">
      <c r="A32" s="3">
        <v>45404</v>
      </c>
      <c r="B32" t="s">
        <v>48</v>
      </c>
      <c r="C32" t="s">
        <v>40</v>
      </c>
      <c r="E32" t="s">
        <v>36</v>
      </c>
      <c r="G32" s="1">
        <v>4000</v>
      </c>
    </row>
    <row r="33" spans="1:7" x14ac:dyDescent="0.3">
      <c r="A33" s="3">
        <v>45404</v>
      </c>
      <c r="B33" t="s">
        <v>49</v>
      </c>
      <c r="C33" t="s">
        <v>40</v>
      </c>
      <c r="E33" t="s">
        <v>36</v>
      </c>
      <c r="G33" s="1">
        <v>6000</v>
      </c>
    </row>
    <row r="34" spans="1:7" x14ac:dyDescent="0.3">
      <c r="A34" s="3">
        <v>45404</v>
      </c>
      <c r="B34" t="s">
        <v>51</v>
      </c>
      <c r="C34" t="s">
        <v>40</v>
      </c>
      <c r="E34" t="s">
        <v>36</v>
      </c>
      <c r="G34" s="1">
        <v>7000</v>
      </c>
    </row>
    <row r="35" spans="1:7" x14ac:dyDescent="0.3">
      <c r="A35" s="3">
        <v>45404</v>
      </c>
      <c r="B35" t="s">
        <v>52</v>
      </c>
      <c r="C35" t="s">
        <v>40</v>
      </c>
      <c r="E35" t="s">
        <v>36</v>
      </c>
      <c r="G35" s="1">
        <v>2500</v>
      </c>
    </row>
    <row r="36" spans="1:7" x14ac:dyDescent="0.3">
      <c r="A36" s="3">
        <v>45404</v>
      </c>
      <c r="B36" t="s">
        <v>53</v>
      </c>
      <c r="C36" t="s">
        <v>40</v>
      </c>
      <c r="E36" t="s">
        <v>36</v>
      </c>
      <c r="G36" s="1">
        <v>7000</v>
      </c>
    </row>
    <row r="37" spans="1:7" x14ac:dyDescent="0.3">
      <c r="A37" s="3">
        <v>45404</v>
      </c>
      <c r="B37" t="s">
        <v>50</v>
      </c>
      <c r="C37" t="s">
        <v>33</v>
      </c>
      <c r="E37" t="s">
        <v>54</v>
      </c>
      <c r="G37" s="1">
        <v>27000</v>
      </c>
    </row>
    <row r="38" spans="1:7" x14ac:dyDescent="0.3">
      <c r="G38" s="7">
        <f>SUM(G6:G37)</f>
        <v>807000</v>
      </c>
    </row>
    <row r="40" spans="1:7" x14ac:dyDescent="0.3">
      <c r="B40" t="s">
        <v>57</v>
      </c>
      <c r="C40" t="s">
        <v>40</v>
      </c>
      <c r="E40" t="s">
        <v>62</v>
      </c>
      <c r="G40" s="1">
        <v>20000</v>
      </c>
    </row>
    <row r="41" spans="1:7" x14ac:dyDescent="0.3">
      <c r="B41" t="s">
        <v>58</v>
      </c>
      <c r="C41" t="s">
        <v>33</v>
      </c>
      <c r="G41" s="1">
        <v>60000</v>
      </c>
    </row>
    <row r="42" spans="1:7" x14ac:dyDescent="0.3">
      <c r="B42" t="s">
        <v>59</v>
      </c>
      <c r="C42" t="s">
        <v>63</v>
      </c>
      <c r="E42" t="s">
        <v>64</v>
      </c>
      <c r="G42" s="4">
        <v>36000000</v>
      </c>
    </row>
    <row r="43" spans="1:7" x14ac:dyDescent="0.3">
      <c r="B43" t="s">
        <v>60</v>
      </c>
      <c r="C43" t="s">
        <v>37</v>
      </c>
      <c r="G43" s="1">
        <v>20000</v>
      </c>
    </row>
    <row r="44" spans="1:7" x14ac:dyDescent="0.3">
      <c r="B44" t="s">
        <v>61</v>
      </c>
      <c r="C44" t="s">
        <v>33</v>
      </c>
      <c r="G44" s="1">
        <v>500000</v>
      </c>
    </row>
    <row r="45" spans="1:7" x14ac:dyDescent="0.3">
      <c r="G45" s="7"/>
    </row>
    <row r="49" spans="1:9" x14ac:dyDescent="0.3">
      <c r="B49" t="s">
        <v>65</v>
      </c>
      <c r="C49" t="s">
        <v>102</v>
      </c>
      <c r="D49" s="5">
        <f>9000*12</f>
        <v>108000</v>
      </c>
    </row>
    <row r="50" spans="1:9" x14ac:dyDescent="0.3">
      <c r="C50" t="s">
        <v>106</v>
      </c>
      <c r="D50" s="5">
        <f>15000*11</f>
        <v>165000</v>
      </c>
    </row>
    <row r="51" spans="1:9" x14ac:dyDescent="0.3">
      <c r="C51" t="s">
        <v>101</v>
      </c>
      <c r="D51" s="4">
        <v>40000</v>
      </c>
      <c r="E51" s="4"/>
    </row>
    <row r="52" spans="1:9" x14ac:dyDescent="0.3">
      <c r="B52">
        <f>23*7</f>
        <v>161</v>
      </c>
      <c r="C52">
        <f>23*30</f>
        <v>690</v>
      </c>
      <c r="D52" s="6">
        <f>SUM(D49:D51)</f>
        <v>313000</v>
      </c>
      <c r="E52" s="4">
        <f>D52*30</f>
        <v>9390000</v>
      </c>
      <c r="F52" t="s">
        <v>103</v>
      </c>
    </row>
    <row r="53" spans="1:9" x14ac:dyDescent="0.3">
      <c r="C53">
        <v>23</v>
      </c>
      <c r="E53" s="4"/>
    </row>
    <row r="54" spans="1:9" x14ac:dyDescent="0.3">
      <c r="C54">
        <v>11</v>
      </c>
      <c r="E54" s="4"/>
    </row>
    <row r="55" spans="1:9" x14ac:dyDescent="0.3">
      <c r="E55" s="4"/>
    </row>
    <row r="57" spans="1:9" x14ac:dyDescent="0.3">
      <c r="A57" t="s">
        <v>72</v>
      </c>
      <c r="B57" t="s">
        <v>0</v>
      </c>
      <c r="C57" t="s">
        <v>81</v>
      </c>
      <c r="D57" t="s">
        <v>42</v>
      </c>
      <c r="E57" s="1" t="s">
        <v>43</v>
      </c>
      <c r="F57" s="1"/>
      <c r="G57"/>
      <c r="H57"/>
    </row>
    <row r="58" spans="1:9" x14ac:dyDescent="0.3">
      <c r="A58" s="3">
        <v>45404</v>
      </c>
      <c r="B58" t="s">
        <v>74</v>
      </c>
      <c r="C58" t="s">
        <v>24</v>
      </c>
      <c r="D58" t="s">
        <v>25</v>
      </c>
      <c r="E58" s="1">
        <v>15000</v>
      </c>
      <c r="F58" s="1">
        <f>E58/23</f>
        <v>652.17391304347825</v>
      </c>
    </row>
    <row r="59" spans="1:9" x14ac:dyDescent="0.3">
      <c r="A59" s="3">
        <v>45404</v>
      </c>
      <c r="B59" t="s">
        <v>1</v>
      </c>
      <c r="C59" t="s">
        <v>78</v>
      </c>
      <c r="D59" t="s">
        <v>79</v>
      </c>
      <c r="E59" s="1">
        <f>10000*30</f>
        <v>300000</v>
      </c>
      <c r="F59" s="1">
        <f>E59/C52</f>
        <v>434.78260869565219</v>
      </c>
      <c r="G59" s="11" t="s">
        <v>7</v>
      </c>
      <c r="H59" s="1" t="s">
        <v>85</v>
      </c>
      <c r="I59" s="5">
        <v>10000</v>
      </c>
    </row>
    <row r="60" spans="1:9" x14ac:dyDescent="0.3">
      <c r="A60" s="3">
        <v>45404</v>
      </c>
      <c r="B60" t="s">
        <v>2</v>
      </c>
      <c r="C60" t="s">
        <v>24</v>
      </c>
      <c r="D60" t="s">
        <v>25</v>
      </c>
      <c r="E60" s="1">
        <v>5000</v>
      </c>
      <c r="F60" s="1">
        <f>E60/23</f>
        <v>217.39130434782609</v>
      </c>
      <c r="G60" s="11" t="s">
        <v>5</v>
      </c>
      <c r="H60" s="1" t="s">
        <v>85</v>
      </c>
      <c r="I60" s="5">
        <v>10000</v>
      </c>
    </row>
    <row r="61" spans="1:9" x14ac:dyDescent="0.3">
      <c r="A61" s="3">
        <v>45404</v>
      </c>
      <c r="B61" t="s">
        <v>3</v>
      </c>
      <c r="C61" t="s">
        <v>24</v>
      </c>
      <c r="D61" t="s">
        <v>27</v>
      </c>
      <c r="E61" s="1">
        <v>65000</v>
      </c>
      <c r="F61" s="1">
        <f>E61/11</f>
        <v>5909.090909090909</v>
      </c>
      <c r="G61" s="11" t="s">
        <v>4</v>
      </c>
      <c r="H61" s="1" t="s">
        <v>85</v>
      </c>
      <c r="I61" s="5">
        <v>22000</v>
      </c>
    </row>
    <row r="62" spans="1:9" x14ac:dyDescent="0.3">
      <c r="A62" s="3">
        <v>45404</v>
      </c>
      <c r="B62" t="s">
        <v>4</v>
      </c>
      <c r="C62" t="s">
        <v>24</v>
      </c>
      <c r="D62" t="s">
        <v>27</v>
      </c>
      <c r="E62" s="1">
        <v>22000</v>
      </c>
      <c r="F62" s="1">
        <f>E62/12</f>
        <v>1833.3333333333333</v>
      </c>
      <c r="G62" s="11" t="s">
        <v>3</v>
      </c>
      <c r="H62" s="1" t="s">
        <v>85</v>
      </c>
      <c r="I62" s="5">
        <v>65000</v>
      </c>
    </row>
    <row r="63" spans="1:9" x14ac:dyDescent="0.3">
      <c r="A63" s="3">
        <v>45404</v>
      </c>
      <c r="B63" t="s">
        <v>5</v>
      </c>
      <c r="C63" t="s">
        <v>24</v>
      </c>
      <c r="D63" t="s">
        <v>26</v>
      </c>
      <c r="E63" s="1">
        <v>10000</v>
      </c>
      <c r="F63" s="1">
        <f>E63/23</f>
        <v>434.78260869565219</v>
      </c>
      <c r="G63" s="11" t="s">
        <v>80</v>
      </c>
      <c r="H63" s="1" t="s">
        <v>85</v>
      </c>
      <c r="I63" s="5">
        <v>5000</v>
      </c>
    </row>
    <row r="64" spans="1:9" x14ac:dyDescent="0.3">
      <c r="A64" s="3">
        <v>45404</v>
      </c>
      <c r="B64" t="s">
        <v>6</v>
      </c>
      <c r="C64" t="s">
        <v>40</v>
      </c>
      <c r="D64" t="s">
        <v>88</v>
      </c>
      <c r="E64" s="1">
        <f>6000*3.5</f>
        <v>21000</v>
      </c>
      <c r="F64" s="1">
        <f>E64/B52</f>
        <v>130.43478260869566</v>
      </c>
      <c r="G64" s="11" t="s">
        <v>2</v>
      </c>
      <c r="H64" s="1" t="s">
        <v>85</v>
      </c>
      <c r="I64" s="5">
        <v>5000</v>
      </c>
    </row>
    <row r="65" spans="1:9" x14ac:dyDescent="0.3">
      <c r="A65" s="3">
        <v>45404</v>
      </c>
      <c r="B65" t="s">
        <v>7</v>
      </c>
      <c r="C65" t="s">
        <v>33</v>
      </c>
      <c r="D65" t="s">
        <v>89</v>
      </c>
      <c r="E65" s="1">
        <f>10000*30</f>
        <v>300000</v>
      </c>
      <c r="F65" s="1">
        <f>E65/C52</f>
        <v>434.78260869565219</v>
      </c>
      <c r="G65" s="11" t="s">
        <v>74</v>
      </c>
      <c r="H65" s="1" t="s">
        <v>85</v>
      </c>
      <c r="I65" s="5">
        <v>15000</v>
      </c>
    </row>
    <row r="66" spans="1:9" x14ac:dyDescent="0.3">
      <c r="A66" s="3">
        <v>45404</v>
      </c>
      <c r="B66" t="s">
        <v>8</v>
      </c>
      <c r="C66" t="s">
        <v>33</v>
      </c>
      <c r="D66" t="s">
        <v>32</v>
      </c>
      <c r="E66" s="1">
        <f>12000*14</f>
        <v>168000</v>
      </c>
      <c r="F66" s="1">
        <f>E66/C52</f>
        <v>243.47826086956522</v>
      </c>
      <c r="G66"/>
      <c r="H66"/>
    </row>
    <row r="67" spans="1:9" x14ac:dyDescent="0.3">
      <c r="A67" s="3">
        <v>45404</v>
      </c>
      <c r="B67" t="s">
        <v>80</v>
      </c>
      <c r="C67" t="s">
        <v>24</v>
      </c>
      <c r="D67" t="s">
        <v>36</v>
      </c>
      <c r="E67" s="1">
        <v>5000</v>
      </c>
      <c r="F67" s="1">
        <f>E67/C53</f>
        <v>217.39130434782609</v>
      </c>
      <c r="G67" s="11" t="s">
        <v>55</v>
      </c>
      <c r="H67" s="11" t="s">
        <v>86</v>
      </c>
      <c r="I67" s="5">
        <v>80000</v>
      </c>
    </row>
    <row r="68" spans="1:9" x14ac:dyDescent="0.3">
      <c r="A68" s="3">
        <v>45404</v>
      </c>
      <c r="B68" t="s">
        <v>9</v>
      </c>
      <c r="C68" t="s">
        <v>33</v>
      </c>
      <c r="D68" t="s">
        <v>34</v>
      </c>
      <c r="E68" s="1">
        <v>6000</v>
      </c>
      <c r="F68" s="1">
        <f>E68/C52</f>
        <v>8.695652173913043</v>
      </c>
      <c r="G68" s="11" t="s">
        <v>14</v>
      </c>
      <c r="H68" s="11" t="s">
        <v>86</v>
      </c>
      <c r="I68" s="5">
        <v>10000</v>
      </c>
    </row>
    <row r="69" spans="1:9" x14ac:dyDescent="0.3">
      <c r="A69" s="3">
        <v>45404</v>
      </c>
      <c r="B69" t="s">
        <v>10</v>
      </c>
      <c r="C69" t="s">
        <v>33</v>
      </c>
      <c r="D69" t="s">
        <v>90</v>
      </c>
      <c r="E69" s="1">
        <f>2500*10</f>
        <v>25000</v>
      </c>
      <c r="F69" s="1">
        <f>E69/C52</f>
        <v>36.231884057971016</v>
      </c>
      <c r="G69" s="11" t="s">
        <v>49</v>
      </c>
      <c r="H69" s="11" t="s">
        <v>86</v>
      </c>
      <c r="I69" s="5">
        <v>6000</v>
      </c>
    </row>
    <row r="70" spans="1:9" x14ac:dyDescent="0.3">
      <c r="A70" s="3">
        <v>45404</v>
      </c>
      <c r="B70" t="s">
        <v>11</v>
      </c>
      <c r="C70" t="s">
        <v>33</v>
      </c>
      <c r="D70" t="s">
        <v>75</v>
      </c>
      <c r="E70" s="1">
        <v>50000</v>
      </c>
      <c r="F70" s="1">
        <f>C52</f>
        <v>690</v>
      </c>
      <c r="G70" s="11" t="s">
        <v>48</v>
      </c>
      <c r="H70" s="11" t="s">
        <v>86</v>
      </c>
      <c r="I70" s="5">
        <v>4000</v>
      </c>
    </row>
    <row r="71" spans="1:9" x14ac:dyDescent="0.3">
      <c r="A71" s="3">
        <v>45404</v>
      </c>
      <c r="B71" t="s">
        <v>12</v>
      </c>
      <c r="C71" t="s">
        <v>33</v>
      </c>
      <c r="D71" s="13" t="s">
        <v>91</v>
      </c>
      <c r="E71" s="1">
        <v>135000</v>
      </c>
      <c r="F71" s="1">
        <f>E71/C52</f>
        <v>195.65217391304347</v>
      </c>
      <c r="G71" s="11" t="s">
        <v>51</v>
      </c>
      <c r="H71" s="11" t="s">
        <v>86</v>
      </c>
      <c r="I71" s="5">
        <v>7000</v>
      </c>
    </row>
    <row r="72" spans="1:9" x14ac:dyDescent="0.3">
      <c r="A72" s="3">
        <v>45404</v>
      </c>
      <c r="B72" t="s">
        <v>13</v>
      </c>
      <c r="C72" t="s">
        <v>33</v>
      </c>
      <c r="D72" s="13" t="s">
        <v>91</v>
      </c>
      <c r="E72" s="1">
        <v>84000</v>
      </c>
      <c r="F72" s="1">
        <f>E72/C52</f>
        <v>121.73913043478261</v>
      </c>
      <c r="G72" s="11" t="s">
        <v>52</v>
      </c>
      <c r="H72" s="11" t="s">
        <v>86</v>
      </c>
      <c r="I72" s="5">
        <v>2500</v>
      </c>
    </row>
    <row r="73" spans="1:9" x14ac:dyDescent="0.3">
      <c r="A73" s="3">
        <v>45404</v>
      </c>
      <c r="B73" t="s">
        <v>14</v>
      </c>
      <c r="C73" t="s">
        <v>33</v>
      </c>
      <c r="D73" t="s">
        <v>92</v>
      </c>
      <c r="E73" s="1">
        <v>40000</v>
      </c>
      <c r="F73" s="1">
        <f>E73/C52</f>
        <v>57.971014492753625</v>
      </c>
      <c r="G73" s="11" t="s">
        <v>53</v>
      </c>
      <c r="H73" s="11" t="s">
        <v>86</v>
      </c>
      <c r="I73" s="5">
        <v>7000</v>
      </c>
    </row>
    <row r="74" spans="1:9" x14ac:dyDescent="0.3">
      <c r="A74" s="3">
        <v>45404</v>
      </c>
      <c r="B74" t="s">
        <v>15</v>
      </c>
      <c r="C74" t="s">
        <v>33</v>
      </c>
      <c r="D74" t="s">
        <v>93</v>
      </c>
      <c r="E74" s="1">
        <f>15000*6</f>
        <v>90000</v>
      </c>
      <c r="F74" s="1">
        <f>E74/C52</f>
        <v>130.43478260869566</v>
      </c>
      <c r="G74"/>
      <c r="H74"/>
    </row>
    <row r="75" spans="1:9" x14ac:dyDescent="0.3">
      <c r="A75" s="3">
        <v>45404</v>
      </c>
      <c r="B75" t="s">
        <v>16</v>
      </c>
      <c r="C75" t="s">
        <v>28</v>
      </c>
      <c r="D75" t="s">
        <v>27</v>
      </c>
      <c r="E75" s="1">
        <v>7000</v>
      </c>
      <c r="F75" s="1">
        <f>E75/46</f>
        <v>152.17391304347825</v>
      </c>
      <c r="G75" s="11" t="s">
        <v>21</v>
      </c>
      <c r="H75" s="1" t="s">
        <v>87</v>
      </c>
      <c r="I75" s="4">
        <v>12000</v>
      </c>
    </row>
    <row r="76" spans="1:9" x14ac:dyDescent="0.3">
      <c r="A76" s="3">
        <v>45404</v>
      </c>
      <c r="B76" t="s">
        <v>17</v>
      </c>
      <c r="C76" t="s">
        <v>33</v>
      </c>
      <c r="D76" t="s">
        <v>56</v>
      </c>
      <c r="E76" s="1">
        <f>18000*5</f>
        <v>90000</v>
      </c>
      <c r="F76" s="1">
        <f>C52</f>
        <v>690</v>
      </c>
      <c r="G76" s="11" t="s">
        <v>20</v>
      </c>
      <c r="H76" s="1" t="s">
        <v>87</v>
      </c>
      <c r="I76" s="4">
        <v>5000</v>
      </c>
    </row>
    <row r="77" spans="1:9" x14ac:dyDescent="0.3">
      <c r="A77" s="3">
        <v>45404</v>
      </c>
      <c r="B77" t="s">
        <v>18</v>
      </c>
      <c r="C77" t="s">
        <v>33</v>
      </c>
      <c r="D77" t="s">
        <v>45</v>
      </c>
      <c r="E77" s="1">
        <f>5000*2</f>
        <v>10000</v>
      </c>
      <c r="F77" s="1">
        <f>E77/C52</f>
        <v>14.492753623188406</v>
      </c>
      <c r="G77" s="11" t="s">
        <v>6</v>
      </c>
      <c r="H77" s="1" t="s">
        <v>87</v>
      </c>
      <c r="I77" s="4">
        <v>6000</v>
      </c>
    </row>
    <row r="78" spans="1:9" x14ac:dyDescent="0.3">
      <c r="A78" s="3">
        <v>45404</v>
      </c>
      <c r="B78" t="s">
        <v>19</v>
      </c>
      <c r="C78" t="s">
        <v>33</v>
      </c>
      <c r="D78" t="s">
        <v>92</v>
      </c>
      <c r="E78" s="1">
        <f>11000*4</f>
        <v>44000</v>
      </c>
      <c r="F78" s="1">
        <f>E78/C52</f>
        <v>63.768115942028984</v>
      </c>
      <c r="G78" s="11" t="s">
        <v>16</v>
      </c>
      <c r="H78" s="1" t="s">
        <v>87</v>
      </c>
      <c r="I78" s="4">
        <v>6000</v>
      </c>
    </row>
    <row r="79" spans="1:9" x14ac:dyDescent="0.3">
      <c r="A79" s="3">
        <v>45404</v>
      </c>
      <c r="B79" t="s">
        <v>20</v>
      </c>
      <c r="C79" t="s">
        <v>33</v>
      </c>
      <c r="D79" t="s">
        <v>92</v>
      </c>
      <c r="E79" s="1">
        <f>5000*4</f>
        <v>20000</v>
      </c>
      <c r="F79" s="1">
        <f>E79/C52</f>
        <v>28.985507246376812</v>
      </c>
      <c r="G79"/>
      <c r="H79"/>
    </row>
    <row r="80" spans="1:9" x14ac:dyDescent="0.3">
      <c r="A80" s="3">
        <v>45404</v>
      </c>
      <c r="B80" t="s">
        <v>21</v>
      </c>
      <c r="C80" t="s">
        <v>40</v>
      </c>
      <c r="D80" t="s">
        <v>44</v>
      </c>
      <c r="E80" s="1">
        <f>12000*4</f>
        <v>48000</v>
      </c>
      <c r="F80" s="1">
        <f>E80/161</f>
        <v>298.13664596273293</v>
      </c>
      <c r="G80"/>
      <c r="H80"/>
    </row>
    <row r="81" spans="1:9" x14ac:dyDescent="0.3">
      <c r="A81" s="3">
        <v>45404</v>
      </c>
      <c r="B81" t="s">
        <v>22</v>
      </c>
      <c r="C81" t="s">
        <v>40</v>
      </c>
      <c r="D81" t="s">
        <v>44</v>
      </c>
      <c r="E81" s="1">
        <f>12000*4</f>
        <v>48000</v>
      </c>
      <c r="F81" s="1">
        <f>E81/161</f>
        <v>298.13664596273293</v>
      </c>
      <c r="G81" s="11" t="s">
        <v>8</v>
      </c>
      <c r="H81" s="1" t="s">
        <v>31</v>
      </c>
      <c r="I81" s="4">
        <v>48000</v>
      </c>
    </row>
    <row r="82" spans="1:9" x14ac:dyDescent="0.3">
      <c r="A82" s="3">
        <v>45404</v>
      </c>
      <c r="B82" t="s">
        <v>55</v>
      </c>
      <c r="C82" t="s">
        <v>78</v>
      </c>
      <c r="D82" t="s">
        <v>94</v>
      </c>
      <c r="E82" s="1">
        <f>16000*10</f>
        <v>160000</v>
      </c>
      <c r="F82" s="1">
        <f>E82/690</f>
        <v>231.8840579710145</v>
      </c>
      <c r="G82" s="11" t="s">
        <v>22</v>
      </c>
      <c r="H82" s="1" t="s">
        <v>31</v>
      </c>
      <c r="I82" s="4">
        <v>12000</v>
      </c>
    </row>
    <row r="83" spans="1:9" x14ac:dyDescent="0.3">
      <c r="A83" s="3">
        <v>45404</v>
      </c>
      <c r="B83" t="s">
        <v>48</v>
      </c>
      <c r="C83" t="s">
        <v>33</v>
      </c>
      <c r="D83" t="s">
        <v>36</v>
      </c>
      <c r="E83" s="1">
        <v>4000</v>
      </c>
      <c r="F83" s="1">
        <f t="shared" ref="F83:F89" si="0">E83/690</f>
        <v>5.7971014492753623</v>
      </c>
      <c r="G83"/>
      <c r="H83"/>
    </row>
    <row r="84" spans="1:9" x14ac:dyDescent="0.3">
      <c r="A84" s="3">
        <v>45404</v>
      </c>
      <c r="B84" t="s">
        <v>49</v>
      </c>
      <c r="C84" t="s">
        <v>33</v>
      </c>
      <c r="D84" t="s">
        <v>36</v>
      </c>
      <c r="E84" s="1">
        <v>6000</v>
      </c>
      <c r="F84" s="1">
        <f t="shared" si="0"/>
        <v>8.695652173913043</v>
      </c>
      <c r="G84"/>
      <c r="H84"/>
    </row>
    <row r="85" spans="1:9" x14ac:dyDescent="0.3">
      <c r="A85" s="3">
        <v>45404</v>
      </c>
      <c r="B85" t="s">
        <v>51</v>
      </c>
      <c r="C85" t="s">
        <v>33</v>
      </c>
      <c r="D85" t="s">
        <v>36</v>
      </c>
      <c r="E85" s="1">
        <v>7000</v>
      </c>
      <c r="F85" s="1">
        <f t="shared" si="0"/>
        <v>10.144927536231885</v>
      </c>
      <c r="G85" s="11" t="s">
        <v>12</v>
      </c>
      <c r="H85" s="1" t="s">
        <v>37</v>
      </c>
      <c r="I85" s="4">
        <v>15000</v>
      </c>
    </row>
    <row r="86" spans="1:9" x14ac:dyDescent="0.3">
      <c r="A86" s="3">
        <v>45404</v>
      </c>
      <c r="B86" t="s">
        <v>52</v>
      </c>
      <c r="C86" t="s">
        <v>33</v>
      </c>
      <c r="D86" t="s">
        <v>36</v>
      </c>
      <c r="E86" s="1">
        <v>2500</v>
      </c>
      <c r="F86" s="1">
        <f t="shared" si="0"/>
        <v>3.6231884057971016</v>
      </c>
      <c r="G86" s="11" t="s">
        <v>15</v>
      </c>
      <c r="H86" s="1" t="s">
        <v>37</v>
      </c>
      <c r="I86" s="4">
        <v>15000</v>
      </c>
    </row>
    <row r="87" spans="1:9" x14ac:dyDescent="0.3">
      <c r="A87" s="3">
        <v>45404</v>
      </c>
      <c r="B87" t="s">
        <v>53</v>
      </c>
      <c r="C87" t="s">
        <v>33</v>
      </c>
      <c r="D87" t="s">
        <v>36</v>
      </c>
      <c r="E87" s="1">
        <v>7000</v>
      </c>
      <c r="F87" s="1">
        <f t="shared" si="0"/>
        <v>10.144927536231885</v>
      </c>
      <c r="G87" s="11" t="s">
        <v>19</v>
      </c>
      <c r="H87" s="1" t="s">
        <v>37</v>
      </c>
      <c r="I87" s="4">
        <v>11000</v>
      </c>
    </row>
    <row r="88" spans="1:9" x14ac:dyDescent="0.3">
      <c r="A88" s="3">
        <v>45404</v>
      </c>
      <c r="B88" t="s">
        <v>50</v>
      </c>
      <c r="C88" t="s">
        <v>33</v>
      </c>
      <c r="D88" t="s">
        <v>54</v>
      </c>
      <c r="E88" s="1">
        <v>27000</v>
      </c>
      <c r="F88" s="1">
        <f t="shared" si="0"/>
        <v>39.130434782608695</v>
      </c>
      <c r="G88" s="11" t="s">
        <v>17</v>
      </c>
      <c r="H88" s="1" t="s">
        <v>37</v>
      </c>
      <c r="I88" s="4">
        <v>18000</v>
      </c>
    </row>
    <row r="89" spans="1:9" x14ac:dyDescent="0.3">
      <c r="A89" s="3">
        <v>45405</v>
      </c>
      <c r="B89" t="s">
        <v>95</v>
      </c>
      <c r="C89" t="s">
        <v>33</v>
      </c>
      <c r="D89" t="s">
        <v>96</v>
      </c>
      <c r="E89" s="1">
        <f>22000*2</f>
        <v>44000</v>
      </c>
      <c r="F89" s="1">
        <f t="shared" si="0"/>
        <v>63.768115942028984</v>
      </c>
      <c r="G89"/>
      <c r="H89"/>
    </row>
    <row r="90" spans="1:9" x14ac:dyDescent="0.3">
      <c r="E90" s="7">
        <f>SUM(E68:E89)</f>
        <v>954500</v>
      </c>
      <c r="F90" s="1">
        <f>SUM(F58:F61)</f>
        <v>7213.438735177866</v>
      </c>
      <c r="G90" s="1">
        <f>SUM(F58:F60)</f>
        <v>1304.3478260869565</v>
      </c>
      <c r="H90"/>
    </row>
    <row r="91" spans="1:9" x14ac:dyDescent="0.3">
      <c r="F91" s="1">
        <f>SUM(F63:F81)</f>
        <v>4247.2877846790889</v>
      </c>
      <c r="G91" s="1">
        <f>SUM(F62:F81)</f>
        <v>6080.6211180124228</v>
      </c>
      <c r="H91"/>
    </row>
    <row r="92" spans="1:9" x14ac:dyDescent="0.3">
      <c r="E92" t="s">
        <v>107</v>
      </c>
      <c r="F92" s="1">
        <f>SUM(F89:F91)</f>
        <v>11524.494635798983</v>
      </c>
      <c r="G92" s="1">
        <f>G90+G91+F89</f>
        <v>7448.7370600414079</v>
      </c>
      <c r="H92"/>
    </row>
    <row r="93" spans="1:9" x14ac:dyDescent="0.3">
      <c r="B93" t="s">
        <v>98</v>
      </c>
      <c r="C93" t="s">
        <v>81</v>
      </c>
      <c r="D93" t="s">
        <v>99</v>
      </c>
      <c r="E93" t="s">
        <v>100</v>
      </c>
      <c r="H93"/>
    </row>
    <row r="94" spans="1:9" x14ac:dyDescent="0.3">
      <c r="B94" t="s">
        <v>57</v>
      </c>
      <c r="C94" t="s">
        <v>40</v>
      </c>
      <c r="D94" t="s">
        <v>62</v>
      </c>
      <c r="E94" s="1">
        <v>50000</v>
      </c>
      <c r="G94" s="1">
        <f>1619500+3660000+468000+105000</f>
        <v>5852500</v>
      </c>
      <c r="H94"/>
    </row>
    <row r="95" spans="1:9" x14ac:dyDescent="0.3">
      <c r="B95" t="s">
        <v>58</v>
      </c>
      <c r="C95" t="s">
        <v>33</v>
      </c>
      <c r="E95" s="1">
        <v>60000</v>
      </c>
      <c r="G95" s="1">
        <f>140000+1500000+200000+560000</f>
        <v>2400000</v>
      </c>
      <c r="H95"/>
    </row>
    <row r="96" spans="1:9" x14ac:dyDescent="0.3">
      <c r="B96" t="s">
        <v>59</v>
      </c>
      <c r="C96" t="s">
        <v>63</v>
      </c>
      <c r="D96" t="s">
        <v>64</v>
      </c>
      <c r="E96" s="4">
        <v>36000000</v>
      </c>
      <c r="G96" s="1">
        <f>SUM(G94:G95)</f>
        <v>8252500</v>
      </c>
      <c r="H96" t="s">
        <v>105</v>
      </c>
    </row>
    <row r="97" spans="2:8" x14ac:dyDescent="0.3">
      <c r="B97" t="s">
        <v>60</v>
      </c>
      <c r="C97" t="s">
        <v>37</v>
      </c>
      <c r="E97" s="1">
        <v>20000</v>
      </c>
      <c r="G97" s="1">
        <f>E52-G96</f>
        <v>1137500</v>
      </c>
      <c r="H97" s="1" t="s">
        <v>104</v>
      </c>
    </row>
    <row r="98" spans="2:8" x14ac:dyDescent="0.3">
      <c r="B98" t="s">
        <v>61</v>
      </c>
      <c r="C98" t="s">
        <v>33</v>
      </c>
      <c r="E98" s="1">
        <v>500000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3B7F-C95A-4AC1-B4C9-6C6D5665B512}">
  <dimension ref="A3:P302"/>
  <sheetViews>
    <sheetView topLeftCell="A120" zoomScale="78" workbookViewId="0">
      <selection activeCell="F134" sqref="F134"/>
    </sheetView>
  </sheetViews>
  <sheetFormatPr defaultRowHeight="14.4" x14ac:dyDescent="0.3"/>
  <cols>
    <col min="1" max="1" width="9.21875" bestFit="1" customWidth="1"/>
    <col min="2" max="2" width="21.6640625" customWidth="1"/>
    <col min="3" max="3" width="25.5546875" customWidth="1"/>
    <col min="4" max="4" width="12.5546875" customWidth="1"/>
    <col min="5" max="5" width="25.44140625" bestFit="1" customWidth="1"/>
    <col min="6" max="6" width="25.5546875" bestFit="1" customWidth="1"/>
    <col min="7" max="7" width="25.109375" style="1" customWidth="1"/>
    <col min="8" max="8" width="3.6640625" style="1" customWidth="1"/>
    <col min="9" max="9" width="19.109375" style="5" customWidth="1"/>
    <col min="10" max="10" width="19.88671875" style="5" customWidth="1"/>
    <col min="11" max="11" width="10" bestFit="1" customWidth="1"/>
    <col min="12" max="12" width="9.109375" bestFit="1" customWidth="1"/>
    <col min="13" max="13" width="12.77734375" customWidth="1"/>
    <col min="14" max="14" width="56.44140625" bestFit="1" customWidth="1"/>
    <col min="15" max="15" width="9.109375" customWidth="1"/>
    <col min="16" max="16" width="9.44140625" customWidth="1"/>
  </cols>
  <sheetData>
    <row r="3" spans="1:16" x14ac:dyDescent="0.3">
      <c r="B3" s="8">
        <v>500000</v>
      </c>
    </row>
    <row r="4" spans="1:16" x14ac:dyDescent="0.3">
      <c r="D4" s="3">
        <v>45404</v>
      </c>
    </row>
    <row r="5" spans="1:16" x14ac:dyDescent="0.3">
      <c r="A5" t="s">
        <v>72</v>
      </c>
      <c r="B5" t="s">
        <v>0</v>
      </c>
      <c r="C5" t="s">
        <v>23</v>
      </c>
      <c r="E5" t="s">
        <v>42</v>
      </c>
      <c r="G5" s="1" t="s">
        <v>43</v>
      </c>
      <c r="J5" s="5" t="s">
        <v>66</v>
      </c>
      <c r="K5" t="s">
        <v>43</v>
      </c>
      <c r="O5" t="s">
        <v>76</v>
      </c>
      <c r="P5" t="s">
        <v>77</v>
      </c>
    </row>
    <row r="6" spans="1:16" x14ac:dyDescent="0.3">
      <c r="A6" s="3">
        <v>45404</v>
      </c>
      <c r="B6" t="s">
        <v>74</v>
      </c>
      <c r="C6" t="s">
        <v>24</v>
      </c>
      <c r="E6" t="s">
        <v>25</v>
      </c>
      <c r="G6" s="1">
        <v>15000</v>
      </c>
      <c r="J6" s="5" t="s">
        <v>67</v>
      </c>
      <c r="K6" s="1">
        <v>15000</v>
      </c>
    </row>
    <row r="7" spans="1:16" x14ac:dyDescent="0.3">
      <c r="A7" s="3">
        <v>45404</v>
      </c>
      <c r="B7" t="s">
        <v>1</v>
      </c>
      <c r="C7" t="s">
        <v>78</v>
      </c>
      <c r="E7" t="s">
        <v>79</v>
      </c>
      <c r="G7" s="1">
        <f>10000*30</f>
        <v>300000</v>
      </c>
      <c r="J7" s="5" t="s">
        <v>68</v>
      </c>
      <c r="K7" s="1">
        <v>9000</v>
      </c>
    </row>
    <row r="8" spans="1:16" x14ac:dyDescent="0.3">
      <c r="A8" s="3">
        <v>45404</v>
      </c>
      <c r="B8" t="s">
        <v>2</v>
      </c>
      <c r="C8" t="s">
        <v>24</v>
      </c>
      <c r="E8" t="s">
        <v>25</v>
      </c>
      <c r="G8" s="1">
        <v>5000</v>
      </c>
      <c r="H8" s="1">
        <v>7000</v>
      </c>
      <c r="J8" s="5" t="s">
        <v>69</v>
      </c>
      <c r="K8" s="1">
        <v>12000</v>
      </c>
    </row>
    <row r="9" spans="1:16" x14ac:dyDescent="0.3">
      <c r="A9" s="3">
        <v>45404</v>
      </c>
      <c r="B9" t="s">
        <v>3</v>
      </c>
      <c r="C9" t="s">
        <v>24</v>
      </c>
      <c r="E9" t="s">
        <v>27</v>
      </c>
      <c r="G9" s="1">
        <v>65000</v>
      </c>
      <c r="J9" s="5" t="s">
        <v>70</v>
      </c>
      <c r="K9" s="1">
        <v>19000</v>
      </c>
      <c r="N9" t="s">
        <v>140</v>
      </c>
    </row>
    <row r="10" spans="1:16" x14ac:dyDescent="0.3">
      <c r="A10" s="3">
        <v>45404</v>
      </c>
      <c r="B10" t="s">
        <v>4</v>
      </c>
      <c r="C10" t="s">
        <v>24</v>
      </c>
      <c r="E10" t="s">
        <v>27</v>
      </c>
      <c r="G10" s="1">
        <v>22000</v>
      </c>
      <c r="J10" s="5" t="s">
        <v>71</v>
      </c>
      <c r="K10" s="1">
        <v>4000</v>
      </c>
      <c r="N10" t="s">
        <v>141</v>
      </c>
    </row>
    <row r="11" spans="1:16" x14ac:dyDescent="0.3">
      <c r="A11" s="3">
        <v>45404</v>
      </c>
      <c r="B11" t="s">
        <v>5</v>
      </c>
      <c r="C11" t="s">
        <v>24</v>
      </c>
      <c r="E11" t="s">
        <v>26</v>
      </c>
      <c r="G11" s="1">
        <v>10000</v>
      </c>
      <c r="N11" t="s">
        <v>142</v>
      </c>
    </row>
    <row r="12" spans="1:16" x14ac:dyDescent="0.3">
      <c r="A12" s="3">
        <v>45404</v>
      </c>
      <c r="B12" t="s">
        <v>6</v>
      </c>
      <c r="C12" t="s">
        <v>28</v>
      </c>
      <c r="E12" t="s">
        <v>27</v>
      </c>
      <c r="G12" s="1">
        <v>6000</v>
      </c>
      <c r="N12" t="s">
        <v>143</v>
      </c>
    </row>
    <row r="13" spans="1:16" x14ac:dyDescent="0.3">
      <c r="A13" s="3">
        <v>45404</v>
      </c>
      <c r="B13" t="s">
        <v>7</v>
      </c>
      <c r="C13" t="s">
        <v>29</v>
      </c>
      <c r="E13" t="s">
        <v>30</v>
      </c>
      <c r="G13" s="1">
        <v>10000</v>
      </c>
      <c r="N13" t="s">
        <v>144</v>
      </c>
    </row>
    <row r="14" spans="1:16" x14ac:dyDescent="0.3">
      <c r="A14" s="3">
        <v>45404</v>
      </c>
      <c r="B14" t="s">
        <v>8</v>
      </c>
      <c r="C14" t="s">
        <v>31</v>
      </c>
      <c r="E14" t="s">
        <v>32</v>
      </c>
      <c r="G14" s="1">
        <f>12000*4</f>
        <v>48000</v>
      </c>
      <c r="N14" t="s">
        <v>145</v>
      </c>
    </row>
    <row r="15" spans="1:16" x14ac:dyDescent="0.3">
      <c r="A15" s="3">
        <v>45404</v>
      </c>
      <c r="B15" t="s">
        <v>80</v>
      </c>
      <c r="C15" t="s">
        <v>24</v>
      </c>
      <c r="E15" t="s">
        <v>36</v>
      </c>
      <c r="G15" s="1">
        <v>5000</v>
      </c>
      <c r="N15" t="s">
        <v>146</v>
      </c>
    </row>
    <row r="16" spans="1:16" x14ac:dyDescent="0.3">
      <c r="A16" s="3"/>
      <c r="N16" t="s">
        <v>147</v>
      </c>
    </row>
    <row r="17" spans="1:14" x14ac:dyDescent="0.3">
      <c r="A17" s="3">
        <v>45404</v>
      </c>
      <c r="B17" t="s">
        <v>9</v>
      </c>
      <c r="C17" t="s">
        <v>33</v>
      </c>
      <c r="E17" t="s">
        <v>34</v>
      </c>
      <c r="G17" s="1">
        <v>6000</v>
      </c>
      <c r="N17" t="s">
        <v>148</v>
      </c>
    </row>
    <row r="18" spans="1:14" x14ac:dyDescent="0.3">
      <c r="A18" s="3">
        <v>45404</v>
      </c>
      <c r="B18" t="s">
        <v>10</v>
      </c>
      <c r="C18" t="s">
        <v>73</v>
      </c>
      <c r="E18" t="s">
        <v>36</v>
      </c>
      <c r="G18" s="1">
        <v>2500</v>
      </c>
    </row>
    <row r="19" spans="1:14" x14ac:dyDescent="0.3">
      <c r="A19" s="3">
        <v>45404</v>
      </c>
      <c r="B19" t="s">
        <v>11</v>
      </c>
      <c r="C19" t="s">
        <v>33</v>
      </c>
      <c r="E19" t="s">
        <v>75</v>
      </c>
      <c r="G19" s="1">
        <v>50000</v>
      </c>
      <c r="N19" t="s">
        <v>149</v>
      </c>
    </row>
    <row r="20" spans="1:14" x14ac:dyDescent="0.3">
      <c r="A20" s="3">
        <v>45404</v>
      </c>
      <c r="B20" t="s">
        <v>12</v>
      </c>
      <c r="C20" t="s">
        <v>37</v>
      </c>
      <c r="E20" s="2" t="s">
        <v>39</v>
      </c>
      <c r="G20" s="1">
        <v>15000</v>
      </c>
      <c r="N20" t="s">
        <v>150</v>
      </c>
    </row>
    <row r="21" spans="1:14" x14ac:dyDescent="0.3">
      <c r="A21" s="3">
        <v>45404</v>
      </c>
      <c r="B21" t="s">
        <v>13</v>
      </c>
      <c r="C21" t="s">
        <v>35</v>
      </c>
      <c r="E21" s="2" t="s">
        <v>39</v>
      </c>
      <c r="G21" s="1">
        <v>15000</v>
      </c>
      <c r="N21" t="s">
        <v>151</v>
      </c>
    </row>
    <row r="22" spans="1:14" x14ac:dyDescent="0.3">
      <c r="A22" s="3">
        <v>45404</v>
      </c>
      <c r="B22" t="s">
        <v>14</v>
      </c>
      <c r="C22" t="s">
        <v>40</v>
      </c>
      <c r="E22" t="s">
        <v>41</v>
      </c>
      <c r="G22" s="1">
        <v>10000</v>
      </c>
      <c r="N22" t="s">
        <v>152</v>
      </c>
    </row>
    <row r="23" spans="1:14" x14ac:dyDescent="0.3">
      <c r="A23" s="3">
        <v>45404</v>
      </c>
      <c r="B23" t="s">
        <v>15</v>
      </c>
      <c r="C23" t="s">
        <v>37</v>
      </c>
      <c r="E23" t="s">
        <v>36</v>
      </c>
      <c r="G23" s="1">
        <v>15000</v>
      </c>
      <c r="N23" t="s">
        <v>153</v>
      </c>
    </row>
    <row r="24" spans="1:14" x14ac:dyDescent="0.3">
      <c r="A24" s="3">
        <v>45404</v>
      </c>
      <c r="B24" t="s">
        <v>16</v>
      </c>
      <c r="C24" t="s">
        <v>28</v>
      </c>
      <c r="E24" t="s">
        <v>27</v>
      </c>
      <c r="G24" s="1">
        <v>6000</v>
      </c>
      <c r="H24" s="1">
        <v>8000</v>
      </c>
      <c r="N24" t="s">
        <v>154</v>
      </c>
    </row>
    <row r="25" spans="1:14" x14ac:dyDescent="0.3">
      <c r="A25" s="3">
        <v>45404</v>
      </c>
      <c r="B25" t="s">
        <v>17</v>
      </c>
      <c r="C25" t="s">
        <v>37</v>
      </c>
      <c r="E25" t="s">
        <v>44</v>
      </c>
      <c r="G25" s="1">
        <v>18000</v>
      </c>
      <c r="N25" t="s">
        <v>155</v>
      </c>
    </row>
    <row r="26" spans="1:14" x14ac:dyDescent="0.3">
      <c r="A26" s="3">
        <v>45404</v>
      </c>
      <c r="B26" t="s">
        <v>18</v>
      </c>
      <c r="C26" t="s">
        <v>33</v>
      </c>
      <c r="E26" t="s">
        <v>45</v>
      </c>
      <c r="G26" s="1">
        <f>5000*2</f>
        <v>10000</v>
      </c>
      <c r="N26" t="s">
        <v>156</v>
      </c>
    </row>
    <row r="27" spans="1:14" x14ac:dyDescent="0.3">
      <c r="A27" s="3">
        <v>45404</v>
      </c>
      <c r="B27" t="s">
        <v>19</v>
      </c>
      <c r="C27" t="s">
        <v>37</v>
      </c>
      <c r="E27" t="s">
        <v>46</v>
      </c>
      <c r="G27" s="1">
        <v>11000</v>
      </c>
      <c r="N27" t="s">
        <v>157</v>
      </c>
    </row>
    <row r="28" spans="1:14" x14ac:dyDescent="0.3">
      <c r="A28" s="3">
        <v>45404</v>
      </c>
      <c r="B28" t="s">
        <v>20</v>
      </c>
      <c r="C28" t="s">
        <v>28</v>
      </c>
      <c r="E28" t="s">
        <v>47</v>
      </c>
      <c r="G28" s="1">
        <v>5000</v>
      </c>
      <c r="N28" t="s">
        <v>158</v>
      </c>
    </row>
    <row r="29" spans="1:14" x14ac:dyDescent="0.3">
      <c r="A29" s="3">
        <v>45404</v>
      </c>
      <c r="B29" t="s">
        <v>21</v>
      </c>
      <c r="C29" t="s">
        <v>28</v>
      </c>
      <c r="E29" t="s">
        <v>38</v>
      </c>
      <c r="G29" s="1">
        <v>12000</v>
      </c>
      <c r="N29" t="s">
        <v>159</v>
      </c>
    </row>
    <row r="30" spans="1:14" x14ac:dyDescent="0.3">
      <c r="A30" s="3">
        <v>45404</v>
      </c>
      <c r="B30" t="s">
        <v>22</v>
      </c>
      <c r="C30" t="s">
        <v>31</v>
      </c>
      <c r="E30" t="s">
        <v>38</v>
      </c>
      <c r="G30" s="1">
        <v>12000</v>
      </c>
      <c r="N30" t="s">
        <v>160</v>
      </c>
    </row>
    <row r="31" spans="1:14" x14ac:dyDescent="0.3">
      <c r="A31" s="3">
        <v>45404</v>
      </c>
      <c r="B31" t="s">
        <v>55</v>
      </c>
      <c r="C31" t="s">
        <v>40</v>
      </c>
      <c r="E31" t="s">
        <v>56</v>
      </c>
      <c r="G31" s="1">
        <f>16000*5</f>
        <v>80000</v>
      </c>
      <c r="N31" t="s">
        <v>161</v>
      </c>
    </row>
    <row r="32" spans="1:14" x14ac:dyDescent="0.3">
      <c r="A32" s="3">
        <v>45404</v>
      </c>
      <c r="B32" t="s">
        <v>48</v>
      </c>
      <c r="C32" t="s">
        <v>40</v>
      </c>
      <c r="E32" t="s">
        <v>36</v>
      </c>
      <c r="G32" s="1">
        <v>4000</v>
      </c>
      <c r="N32" t="s">
        <v>162</v>
      </c>
    </row>
    <row r="33" spans="1:14" x14ac:dyDescent="0.3">
      <c r="A33" s="3">
        <v>45404</v>
      </c>
      <c r="B33" t="s">
        <v>49</v>
      </c>
      <c r="C33" t="s">
        <v>40</v>
      </c>
      <c r="E33" t="s">
        <v>36</v>
      </c>
      <c r="G33" s="1">
        <v>6000</v>
      </c>
      <c r="N33" t="s">
        <v>14</v>
      </c>
    </row>
    <row r="34" spans="1:14" x14ac:dyDescent="0.3">
      <c r="A34" s="3">
        <v>45404</v>
      </c>
      <c r="B34" t="s">
        <v>51</v>
      </c>
      <c r="C34" t="s">
        <v>40</v>
      </c>
      <c r="E34" t="s">
        <v>36</v>
      </c>
      <c r="G34" s="1">
        <v>7000</v>
      </c>
    </row>
    <row r="35" spans="1:14" x14ac:dyDescent="0.3">
      <c r="A35" s="3">
        <v>45404</v>
      </c>
      <c r="B35" t="s">
        <v>52</v>
      </c>
      <c r="C35" t="s">
        <v>40</v>
      </c>
      <c r="E35" t="s">
        <v>36</v>
      </c>
      <c r="G35" s="1">
        <v>2500</v>
      </c>
      <c r="N35" t="s">
        <v>163</v>
      </c>
    </row>
    <row r="36" spans="1:14" x14ac:dyDescent="0.3">
      <c r="A36" s="3">
        <v>45404</v>
      </c>
      <c r="B36" t="s">
        <v>53</v>
      </c>
      <c r="C36" t="s">
        <v>40</v>
      </c>
      <c r="E36" t="s">
        <v>36</v>
      </c>
      <c r="G36" s="1">
        <v>7000</v>
      </c>
    </row>
    <row r="37" spans="1:14" x14ac:dyDescent="0.3">
      <c r="A37" s="3">
        <v>45404</v>
      </c>
      <c r="B37" t="s">
        <v>50</v>
      </c>
      <c r="C37" t="s">
        <v>33</v>
      </c>
      <c r="E37" t="s">
        <v>54</v>
      </c>
      <c r="G37" s="1">
        <v>27000</v>
      </c>
      <c r="N37" t="s">
        <v>164</v>
      </c>
    </row>
    <row r="38" spans="1:14" x14ac:dyDescent="0.3">
      <c r="G38" s="7">
        <f>SUM(G6:G37)</f>
        <v>807000</v>
      </c>
      <c r="N38" t="s">
        <v>165</v>
      </c>
    </row>
    <row r="39" spans="1:14" x14ac:dyDescent="0.3">
      <c r="N39" t="s">
        <v>166</v>
      </c>
    </row>
    <row r="40" spans="1:14" x14ac:dyDescent="0.3">
      <c r="B40" t="s">
        <v>57</v>
      </c>
      <c r="C40" t="s">
        <v>40</v>
      </c>
      <c r="E40" t="s">
        <v>62</v>
      </c>
      <c r="G40" s="1">
        <v>20000</v>
      </c>
      <c r="N40" t="s">
        <v>167</v>
      </c>
    </row>
    <row r="41" spans="1:14" x14ac:dyDescent="0.3">
      <c r="B41" t="s">
        <v>58</v>
      </c>
      <c r="C41" t="s">
        <v>33</v>
      </c>
      <c r="G41" s="1">
        <v>60000</v>
      </c>
      <c r="N41" t="s">
        <v>168</v>
      </c>
    </row>
    <row r="42" spans="1:14" x14ac:dyDescent="0.3">
      <c r="B42" t="s">
        <v>59</v>
      </c>
      <c r="C42" t="s">
        <v>63</v>
      </c>
      <c r="E42" t="s">
        <v>64</v>
      </c>
      <c r="G42" s="4">
        <v>36000000</v>
      </c>
      <c r="N42" t="s">
        <v>169</v>
      </c>
    </row>
    <row r="43" spans="1:14" x14ac:dyDescent="0.3">
      <c r="B43" t="s">
        <v>60</v>
      </c>
      <c r="C43" t="s">
        <v>37</v>
      </c>
      <c r="G43" s="1">
        <v>20000</v>
      </c>
      <c r="N43" t="s">
        <v>170</v>
      </c>
    </row>
    <row r="44" spans="1:14" x14ac:dyDescent="0.3">
      <c r="B44" t="s">
        <v>61</v>
      </c>
      <c r="C44" t="s">
        <v>33</v>
      </c>
      <c r="G44" s="1">
        <v>500000</v>
      </c>
      <c r="N44" t="s">
        <v>171</v>
      </c>
    </row>
    <row r="45" spans="1:14" x14ac:dyDescent="0.3">
      <c r="G45" s="7"/>
      <c r="N45" t="s">
        <v>172</v>
      </c>
    </row>
    <row r="46" spans="1:14" x14ac:dyDescent="0.3">
      <c r="N46" t="s">
        <v>173</v>
      </c>
    </row>
    <row r="47" spans="1:14" x14ac:dyDescent="0.3">
      <c r="N47" t="s">
        <v>174</v>
      </c>
    </row>
    <row r="48" spans="1:14" x14ac:dyDescent="0.3">
      <c r="N48" t="s">
        <v>175</v>
      </c>
    </row>
    <row r="49" spans="1:14" x14ac:dyDescent="0.3">
      <c r="B49" t="s">
        <v>65</v>
      </c>
      <c r="C49" t="s">
        <v>102</v>
      </c>
      <c r="D49" s="5">
        <f>9000*12</f>
        <v>108000</v>
      </c>
      <c r="F49" t="s">
        <v>203</v>
      </c>
      <c r="G49" s="5">
        <f>9000*10</f>
        <v>90000</v>
      </c>
      <c r="N49" t="s">
        <v>176</v>
      </c>
    </row>
    <row r="50" spans="1:14" x14ac:dyDescent="0.3">
      <c r="C50" t="s">
        <v>106</v>
      </c>
      <c r="D50" s="5">
        <f>15000*11</f>
        <v>165000</v>
      </c>
      <c r="F50" t="s">
        <v>204</v>
      </c>
      <c r="G50" s="5">
        <f>15000*10</f>
        <v>150000</v>
      </c>
      <c r="N50" t="s">
        <v>177</v>
      </c>
    </row>
    <row r="51" spans="1:14" x14ac:dyDescent="0.3">
      <c r="C51" t="s">
        <v>101</v>
      </c>
      <c r="D51" s="4">
        <v>40000</v>
      </c>
      <c r="E51" s="4"/>
      <c r="F51" t="s">
        <v>101</v>
      </c>
      <c r="G51" s="4">
        <v>40000</v>
      </c>
      <c r="N51" t="s">
        <v>178</v>
      </c>
    </row>
    <row r="52" spans="1:14" x14ac:dyDescent="0.3">
      <c r="B52">
        <f>23*7</f>
        <v>161</v>
      </c>
      <c r="C52">
        <f>23*30</f>
        <v>690</v>
      </c>
      <c r="D52" s="6">
        <f>SUM(D49:D51)</f>
        <v>313000</v>
      </c>
      <c r="E52" s="4">
        <f>D52*30</f>
        <v>9390000</v>
      </c>
      <c r="G52" s="6">
        <f>SUM(G49:G51)</f>
        <v>280000</v>
      </c>
      <c r="N52" t="s">
        <v>179</v>
      </c>
    </row>
    <row r="53" spans="1:14" x14ac:dyDescent="0.3">
      <c r="C53">
        <v>23</v>
      </c>
      <c r="E53" s="4"/>
      <c r="N53" t="s">
        <v>180</v>
      </c>
    </row>
    <row r="54" spans="1:14" x14ac:dyDescent="0.3">
      <c r="C54">
        <v>11</v>
      </c>
      <c r="E54" s="4"/>
      <c r="N54" t="s">
        <v>181</v>
      </c>
    </row>
    <row r="55" spans="1:14" x14ac:dyDescent="0.3">
      <c r="E55" s="4"/>
      <c r="N55" t="s">
        <v>182</v>
      </c>
    </row>
    <row r="56" spans="1:14" x14ac:dyDescent="0.3">
      <c r="N56" t="s">
        <v>183</v>
      </c>
    </row>
    <row r="57" spans="1:14" x14ac:dyDescent="0.3">
      <c r="A57" t="s">
        <v>72</v>
      </c>
      <c r="B57" t="s">
        <v>0</v>
      </c>
      <c r="C57" t="s">
        <v>81</v>
      </c>
      <c r="D57" t="s">
        <v>42</v>
      </c>
      <c r="E57" s="1" t="s">
        <v>43</v>
      </c>
      <c r="F57" s="1"/>
      <c r="G57"/>
      <c r="H57"/>
      <c r="N57" t="s">
        <v>184</v>
      </c>
    </row>
    <row r="58" spans="1:14" x14ac:dyDescent="0.3">
      <c r="A58" s="3">
        <v>45404</v>
      </c>
      <c r="B58" t="s">
        <v>74</v>
      </c>
      <c r="C58" t="s">
        <v>24</v>
      </c>
      <c r="D58" t="s">
        <v>25</v>
      </c>
      <c r="E58" s="1">
        <v>15000</v>
      </c>
      <c r="F58" s="1">
        <f>E58/23</f>
        <v>652.17391304347825</v>
      </c>
      <c r="N58" t="s">
        <v>185</v>
      </c>
    </row>
    <row r="59" spans="1:14" x14ac:dyDescent="0.3">
      <c r="A59" s="3">
        <v>45404</v>
      </c>
      <c r="B59" t="s">
        <v>1</v>
      </c>
      <c r="C59" t="s">
        <v>78</v>
      </c>
      <c r="D59" t="s">
        <v>79</v>
      </c>
      <c r="E59" s="1">
        <f>10000*30</f>
        <v>300000</v>
      </c>
      <c r="F59" s="1">
        <f>E59/C52</f>
        <v>434.78260869565219</v>
      </c>
      <c r="G59" s="11" t="s">
        <v>7</v>
      </c>
      <c r="H59" s="1" t="s">
        <v>85</v>
      </c>
      <c r="I59" s="5">
        <v>10000</v>
      </c>
    </row>
    <row r="60" spans="1:14" x14ac:dyDescent="0.3">
      <c r="A60" s="3">
        <v>45404</v>
      </c>
      <c r="B60" t="s">
        <v>2</v>
      </c>
      <c r="C60" t="s">
        <v>24</v>
      </c>
      <c r="D60" t="s">
        <v>25</v>
      </c>
      <c r="E60" s="1">
        <v>5000</v>
      </c>
      <c r="F60" s="1">
        <f>E60/23</f>
        <v>217.39130434782609</v>
      </c>
      <c r="G60" s="11" t="s">
        <v>5</v>
      </c>
      <c r="H60" s="1" t="s">
        <v>85</v>
      </c>
      <c r="I60" s="5">
        <v>10000</v>
      </c>
    </row>
    <row r="61" spans="1:14" x14ac:dyDescent="0.3">
      <c r="A61" s="3">
        <v>45404</v>
      </c>
      <c r="B61" t="s">
        <v>3</v>
      </c>
      <c r="C61" t="s">
        <v>24</v>
      </c>
      <c r="D61" t="s">
        <v>27</v>
      </c>
      <c r="E61" s="1">
        <v>65000</v>
      </c>
      <c r="F61" s="1">
        <f>E61/11</f>
        <v>5909.090909090909</v>
      </c>
      <c r="G61" s="11" t="s">
        <v>4</v>
      </c>
      <c r="H61" s="1" t="s">
        <v>85</v>
      </c>
      <c r="I61" s="5">
        <v>22000</v>
      </c>
      <c r="N61" t="s">
        <v>186</v>
      </c>
    </row>
    <row r="62" spans="1:14" x14ac:dyDescent="0.3">
      <c r="A62" s="3">
        <v>45404</v>
      </c>
      <c r="B62" t="s">
        <v>4</v>
      </c>
      <c r="C62" t="s">
        <v>24</v>
      </c>
      <c r="D62" t="s">
        <v>27</v>
      </c>
      <c r="E62" s="1">
        <v>22000</v>
      </c>
      <c r="F62" s="1">
        <f>E62/12</f>
        <v>1833.3333333333333</v>
      </c>
      <c r="G62" s="11" t="s">
        <v>3</v>
      </c>
      <c r="H62" s="1" t="s">
        <v>85</v>
      </c>
      <c r="I62" s="5">
        <v>65000</v>
      </c>
      <c r="N62" t="s">
        <v>187</v>
      </c>
    </row>
    <row r="63" spans="1:14" x14ac:dyDescent="0.3">
      <c r="A63" s="3">
        <v>45404</v>
      </c>
      <c r="B63" t="s">
        <v>5</v>
      </c>
      <c r="C63" t="s">
        <v>24</v>
      </c>
      <c r="D63" t="s">
        <v>26</v>
      </c>
      <c r="E63" s="1">
        <v>10000</v>
      </c>
      <c r="F63" s="1">
        <f>E63/23</f>
        <v>434.78260869565219</v>
      </c>
      <c r="G63" s="11" t="s">
        <v>80</v>
      </c>
      <c r="H63" s="1" t="s">
        <v>85</v>
      </c>
      <c r="I63" s="5">
        <v>5000</v>
      </c>
      <c r="N63" t="s">
        <v>188</v>
      </c>
    </row>
    <row r="64" spans="1:14" x14ac:dyDescent="0.3">
      <c r="A64" s="3">
        <v>45404</v>
      </c>
      <c r="B64" t="s">
        <v>6</v>
      </c>
      <c r="C64" t="s">
        <v>40</v>
      </c>
      <c r="D64" t="s">
        <v>88</v>
      </c>
      <c r="E64" s="1">
        <f>6000*3.5</f>
        <v>21000</v>
      </c>
      <c r="F64" s="1">
        <f>E64/B52</f>
        <v>130.43478260869566</v>
      </c>
      <c r="G64" s="11" t="s">
        <v>2</v>
      </c>
      <c r="H64" s="1" t="s">
        <v>85</v>
      </c>
      <c r="I64" s="5">
        <v>5000</v>
      </c>
      <c r="N64" t="s">
        <v>189</v>
      </c>
    </row>
    <row r="65" spans="1:14" x14ac:dyDescent="0.3">
      <c r="A65" s="3">
        <v>45404</v>
      </c>
      <c r="B65" t="s">
        <v>7</v>
      </c>
      <c r="C65" t="s">
        <v>33</v>
      </c>
      <c r="D65" t="s">
        <v>89</v>
      </c>
      <c r="E65" s="1">
        <f>10000*30</f>
        <v>300000</v>
      </c>
      <c r="F65" s="1">
        <f>E65/C52</f>
        <v>434.78260869565219</v>
      </c>
      <c r="G65" s="11" t="s">
        <v>74</v>
      </c>
      <c r="H65" s="1" t="s">
        <v>85</v>
      </c>
      <c r="I65" s="5">
        <v>15000</v>
      </c>
      <c r="N65" t="s">
        <v>190</v>
      </c>
    </row>
    <row r="66" spans="1:14" x14ac:dyDescent="0.3">
      <c r="A66" s="3">
        <v>45404</v>
      </c>
      <c r="B66" t="s">
        <v>8</v>
      </c>
      <c r="C66" t="s">
        <v>33</v>
      </c>
      <c r="D66" t="s">
        <v>32</v>
      </c>
      <c r="E66" s="1">
        <f>12000*14</f>
        <v>168000</v>
      </c>
      <c r="F66" s="1">
        <f>E66/C52</f>
        <v>243.47826086956522</v>
      </c>
      <c r="G66"/>
      <c r="H66"/>
      <c r="N66" t="s">
        <v>191</v>
      </c>
    </row>
    <row r="67" spans="1:14" x14ac:dyDescent="0.3">
      <c r="A67" s="3">
        <v>45404</v>
      </c>
      <c r="B67" t="s">
        <v>80</v>
      </c>
      <c r="C67" t="s">
        <v>24</v>
      </c>
      <c r="D67" t="s">
        <v>36</v>
      </c>
      <c r="E67" s="1">
        <v>5000</v>
      </c>
      <c r="F67" s="1">
        <f>E67/C53</f>
        <v>217.39130434782609</v>
      </c>
      <c r="G67" s="11" t="s">
        <v>55</v>
      </c>
      <c r="H67" s="11" t="s">
        <v>86</v>
      </c>
      <c r="I67" s="5">
        <v>80000</v>
      </c>
    </row>
    <row r="68" spans="1:14" x14ac:dyDescent="0.3">
      <c r="A68" s="3">
        <v>45404</v>
      </c>
      <c r="B68" t="s">
        <v>9</v>
      </c>
      <c r="C68" t="s">
        <v>33</v>
      </c>
      <c r="D68" t="s">
        <v>34</v>
      </c>
      <c r="E68" s="1">
        <v>6000</v>
      </c>
      <c r="F68" s="1">
        <f>E68/C52</f>
        <v>8.695652173913043</v>
      </c>
      <c r="G68" s="11" t="s">
        <v>14</v>
      </c>
      <c r="H68" s="11" t="s">
        <v>86</v>
      </c>
      <c r="I68" s="5">
        <v>10000</v>
      </c>
    </row>
    <row r="69" spans="1:14" x14ac:dyDescent="0.3">
      <c r="A69" s="3">
        <v>45404</v>
      </c>
      <c r="B69" t="s">
        <v>10</v>
      </c>
      <c r="C69" t="s">
        <v>33</v>
      </c>
      <c r="D69" t="s">
        <v>90</v>
      </c>
      <c r="E69" s="1">
        <f>2500*10</f>
        <v>25000</v>
      </c>
      <c r="F69" s="1">
        <f>E69/C52</f>
        <v>36.231884057971016</v>
      </c>
      <c r="G69" s="11" t="s">
        <v>49</v>
      </c>
      <c r="H69" s="11" t="s">
        <v>86</v>
      </c>
      <c r="I69" s="5">
        <v>6000</v>
      </c>
    </row>
    <row r="70" spans="1:14" x14ac:dyDescent="0.3">
      <c r="A70" s="3">
        <v>45404</v>
      </c>
      <c r="B70" t="s">
        <v>11</v>
      </c>
      <c r="C70" t="s">
        <v>33</v>
      </c>
      <c r="D70" t="s">
        <v>75</v>
      </c>
      <c r="E70" s="1">
        <v>50000</v>
      </c>
      <c r="F70" s="1">
        <f>C52</f>
        <v>690</v>
      </c>
      <c r="G70" s="11" t="s">
        <v>48</v>
      </c>
      <c r="H70" s="11" t="s">
        <v>86</v>
      </c>
      <c r="I70" s="5">
        <v>4000</v>
      </c>
    </row>
    <row r="71" spans="1:14" x14ac:dyDescent="0.3">
      <c r="A71" s="3">
        <v>45404</v>
      </c>
      <c r="B71" t="s">
        <v>12</v>
      </c>
      <c r="C71" t="s">
        <v>33</v>
      </c>
      <c r="D71" s="13" t="s">
        <v>91</v>
      </c>
      <c r="E71" s="1">
        <v>135000</v>
      </c>
      <c r="F71" s="1">
        <f>E71/C52</f>
        <v>195.65217391304347</v>
      </c>
      <c r="G71" s="11" t="s">
        <v>51</v>
      </c>
      <c r="H71" s="11" t="s">
        <v>86</v>
      </c>
      <c r="I71" s="5">
        <v>7000</v>
      </c>
      <c r="N71" t="s">
        <v>192</v>
      </c>
    </row>
    <row r="72" spans="1:14" x14ac:dyDescent="0.3">
      <c r="A72" s="3">
        <v>45404</v>
      </c>
      <c r="B72" t="s">
        <v>13</v>
      </c>
      <c r="C72" t="s">
        <v>33</v>
      </c>
      <c r="D72" s="13" t="s">
        <v>91</v>
      </c>
      <c r="E72" s="1">
        <v>84000</v>
      </c>
      <c r="F72" s="1">
        <f>E72/C52</f>
        <v>121.73913043478261</v>
      </c>
      <c r="G72" s="11" t="s">
        <v>52</v>
      </c>
      <c r="H72" s="11" t="s">
        <v>86</v>
      </c>
      <c r="I72" s="5">
        <v>2500</v>
      </c>
      <c r="N72" t="s">
        <v>193</v>
      </c>
    </row>
    <row r="73" spans="1:14" x14ac:dyDescent="0.3">
      <c r="A73" s="3">
        <v>45404</v>
      </c>
      <c r="B73" t="s">
        <v>14</v>
      </c>
      <c r="C73" t="s">
        <v>33</v>
      </c>
      <c r="D73" t="s">
        <v>92</v>
      </c>
      <c r="E73" s="1">
        <v>40000</v>
      </c>
      <c r="F73" s="1">
        <f>E73/C52</f>
        <v>57.971014492753625</v>
      </c>
      <c r="G73" s="11" t="s">
        <v>53</v>
      </c>
      <c r="H73" s="11" t="s">
        <v>86</v>
      </c>
      <c r="I73" s="5">
        <v>7000</v>
      </c>
      <c r="N73" t="s">
        <v>194</v>
      </c>
    </row>
    <row r="74" spans="1:14" x14ac:dyDescent="0.3">
      <c r="A74" s="3">
        <v>45404</v>
      </c>
      <c r="B74" t="s">
        <v>15</v>
      </c>
      <c r="C74" t="s">
        <v>33</v>
      </c>
      <c r="D74" t="s">
        <v>93</v>
      </c>
      <c r="E74" s="1">
        <f>15000*6</f>
        <v>90000</v>
      </c>
      <c r="F74" s="1">
        <f>E74/C52</f>
        <v>130.43478260869566</v>
      </c>
      <c r="G74"/>
      <c r="H74"/>
    </row>
    <row r="75" spans="1:14" x14ac:dyDescent="0.3">
      <c r="A75" s="3">
        <v>45404</v>
      </c>
      <c r="B75" t="s">
        <v>16</v>
      </c>
      <c r="C75" t="s">
        <v>28</v>
      </c>
      <c r="D75" t="s">
        <v>27</v>
      </c>
      <c r="E75" s="1">
        <v>7000</v>
      </c>
      <c r="F75" s="1">
        <f>E75/46</f>
        <v>152.17391304347825</v>
      </c>
      <c r="G75" s="11" t="s">
        <v>21</v>
      </c>
      <c r="H75" s="1" t="s">
        <v>87</v>
      </c>
      <c r="I75" s="5">
        <v>12000</v>
      </c>
      <c r="N75" t="s">
        <v>195</v>
      </c>
    </row>
    <row r="76" spans="1:14" x14ac:dyDescent="0.3">
      <c r="A76" s="3">
        <v>45404</v>
      </c>
      <c r="B76" t="s">
        <v>17</v>
      </c>
      <c r="C76" t="s">
        <v>33</v>
      </c>
      <c r="D76" t="s">
        <v>56</v>
      </c>
      <c r="E76" s="1">
        <f>18000*5</f>
        <v>90000</v>
      </c>
      <c r="F76" s="1">
        <f>C52</f>
        <v>690</v>
      </c>
      <c r="G76" s="11" t="s">
        <v>20</v>
      </c>
      <c r="H76" s="1" t="s">
        <v>87</v>
      </c>
      <c r="I76" s="5">
        <v>5000</v>
      </c>
      <c r="N76" t="s">
        <v>196</v>
      </c>
    </row>
    <row r="77" spans="1:14" x14ac:dyDescent="0.3">
      <c r="A77" s="3">
        <v>45404</v>
      </c>
      <c r="B77" t="s">
        <v>18</v>
      </c>
      <c r="C77" t="s">
        <v>33</v>
      </c>
      <c r="D77" t="s">
        <v>45</v>
      </c>
      <c r="E77" s="1">
        <f>5000*2</f>
        <v>10000</v>
      </c>
      <c r="F77" s="1">
        <f>E77/C52</f>
        <v>14.492753623188406</v>
      </c>
      <c r="G77" s="11" t="s">
        <v>6</v>
      </c>
      <c r="H77" s="1" t="s">
        <v>87</v>
      </c>
      <c r="I77" s="5">
        <v>6000</v>
      </c>
    </row>
    <row r="78" spans="1:14" x14ac:dyDescent="0.3">
      <c r="A78" s="3">
        <v>45404</v>
      </c>
      <c r="B78" t="s">
        <v>19</v>
      </c>
      <c r="C78" t="s">
        <v>33</v>
      </c>
      <c r="D78" t="s">
        <v>92</v>
      </c>
      <c r="E78" s="1">
        <f>11000*4</f>
        <v>44000</v>
      </c>
      <c r="F78" s="1">
        <f>E78/C52</f>
        <v>63.768115942028984</v>
      </c>
      <c r="G78" s="11" t="s">
        <v>16</v>
      </c>
      <c r="H78" s="1" t="s">
        <v>87</v>
      </c>
      <c r="I78" s="5">
        <v>6000</v>
      </c>
    </row>
    <row r="79" spans="1:14" x14ac:dyDescent="0.3">
      <c r="A79" s="3">
        <v>45404</v>
      </c>
      <c r="B79" t="s">
        <v>20</v>
      </c>
      <c r="C79" t="s">
        <v>33</v>
      </c>
      <c r="D79" t="s">
        <v>92</v>
      </c>
      <c r="E79" s="1">
        <f>5000*4</f>
        <v>20000</v>
      </c>
      <c r="F79" s="1">
        <f>E79/C52</f>
        <v>28.985507246376812</v>
      </c>
      <c r="G79"/>
      <c r="H79"/>
    </row>
    <row r="80" spans="1:14" x14ac:dyDescent="0.3">
      <c r="A80" s="3">
        <v>45404</v>
      </c>
      <c r="B80" t="s">
        <v>21</v>
      </c>
      <c r="C80" t="s">
        <v>40</v>
      </c>
      <c r="D80" t="s">
        <v>44</v>
      </c>
      <c r="E80" s="1">
        <f>12000*4</f>
        <v>48000</v>
      </c>
      <c r="F80" s="1">
        <f>E80/161</f>
        <v>298.13664596273293</v>
      </c>
      <c r="G80"/>
      <c r="H80"/>
    </row>
    <row r="81" spans="1:9" x14ac:dyDescent="0.3">
      <c r="A81" s="3">
        <v>45404</v>
      </c>
      <c r="B81" t="s">
        <v>22</v>
      </c>
      <c r="C81" t="s">
        <v>40</v>
      </c>
      <c r="D81" t="s">
        <v>44</v>
      </c>
      <c r="E81" s="1">
        <f>12000*4</f>
        <v>48000</v>
      </c>
      <c r="F81" s="1">
        <f>E81/161</f>
        <v>298.13664596273293</v>
      </c>
      <c r="G81" s="11" t="s">
        <v>8</v>
      </c>
      <c r="H81" s="1" t="s">
        <v>31</v>
      </c>
      <c r="I81" s="5">
        <v>48000</v>
      </c>
    </row>
    <row r="82" spans="1:9" x14ac:dyDescent="0.3">
      <c r="A82" s="3">
        <v>45404</v>
      </c>
      <c r="B82" t="s">
        <v>55</v>
      </c>
      <c r="C82" t="s">
        <v>78</v>
      </c>
      <c r="D82" t="s">
        <v>94</v>
      </c>
      <c r="E82" s="1">
        <f>16000*10</f>
        <v>160000</v>
      </c>
      <c r="F82" s="1">
        <f>E82/690</f>
        <v>231.8840579710145</v>
      </c>
      <c r="G82" s="11" t="s">
        <v>22</v>
      </c>
      <c r="H82" s="1" t="s">
        <v>31</v>
      </c>
      <c r="I82" s="5">
        <v>12000</v>
      </c>
    </row>
    <row r="83" spans="1:9" x14ac:dyDescent="0.3">
      <c r="A83" s="3">
        <v>45404</v>
      </c>
      <c r="B83" t="s">
        <v>48</v>
      </c>
      <c r="C83" t="s">
        <v>33</v>
      </c>
      <c r="D83" t="s">
        <v>36</v>
      </c>
      <c r="E83" s="1">
        <v>4000</v>
      </c>
      <c r="F83" s="1">
        <f t="shared" ref="F83:F89" si="0">E83/690</f>
        <v>5.7971014492753623</v>
      </c>
      <c r="G83"/>
      <c r="H83"/>
    </row>
    <row r="84" spans="1:9" x14ac:dyDescent="0.3">
      <c r="A84" s="3">
        <v>45404</v>
      </c>
      <c r="B84" t="s">
        <v>49</v>
      </c>
      <c r="C84" t="s">
        <v>33</v>
      </c>
      <c r="D84" t="s">
        <v>36</v>
      </c>
      <c r="E84" s="1">
        <v>6000</v>
      </c>
      <c r="F84" s="1">
        <f t="shared" si="0"/>
        <v>8.695652173913043</v>
      </c>
      <c r="G84"/>
      <c r="H84"/>
    </row>
    <row r="85" spans="1:9" x14ac:dyDescent="0.3">
      <c r="A85" s="3">
        <v>45404</v>
      </c>
      <c r="B85" t="s">
        <v>51</v>
      </c>
      <c r="C85" t="s">
        <v>33</v>
      </c>
      <c r="D85" t="s">
        <v>36</v>
      </c>
      <c r="E85" s="1">
        <v>7000</v>
      </c>
      <c r="F85" s="1">
        <f t="shared" si="0"/>
        <v>10.144927536231885</v>
      </c>
      <c r="G85" s="11" t="s">
        <v>12</v>
      </c>
      <c r="H85" s="1" t="s">
        <v>37</v>
      </c>
      <c r="I85" s="5">
        <v>15000</v>
      </c>
    </row>
    <row r="86" spans="1:9" x14ac:dyDescent="0.3">
      <c r="A86" s="3">
        <v>45404</v>
      </c>
      <c r="B86" t="s">
        <v>52</v>
      </c>
      <c r="C86" t="s">
        <v>33</v>
      </c>
      <c r="D86" t="s">
        <v>36</v>
      </c>
      <c r="E86" s="1">
        <v>2500</v>
      </c>
      <c r="F86" s="1">
        <f t="shared" si="0"/>
        <v>3.6231884057971016</v>
      </c>
      <c r="G86" s="11" t="s">
        <v>15</v>
      </c>
      <c r="H86" s="1" t="s">
        <v>37</v>
      </c>
      <c r="I86" s="5">
        <v>15000</v>
      </c>
    </row>
    <row r="87" spans="1:9" x14ac:dyDescent="0.3">
      <c r="A87" s="3">
        <v>45404</v>
      </c>
      <c r="B87" t="s">
        <v>53</v>
      </c>
      <c r="C87" t="s">
        <v>33</v>
      </c>
      <c r="D87" t="s">
        <v>36</v>
      </c>
      <c r="E87" s="1">
        <v>7000</v>
      </c>
      <c r="F87" s="1">
        <f t="shared" si="0"/>
        <v>10.144927536231885</v>
      </c>
      <c r="G87" s="11" t="s">
        <v>19</v>
      </c>
      <c r="H87" s="1" t="s">
        <v>37</v>
      </c>
      <c r="I87" s="5">
        <v>11000</v>
      </c>
    </row>
    <row r="88" spans="1:9" x14ac:dyDescent="0.3">
      <c r="A88" s="3">
        <v>45404</v>
      </c>
      <c r="B88" t="s">
        <v>50</v>
      </c>
      <c r="C88" t="s">
        <v>33</v>
      </c>
      <c r="D88" t="s">
        <v>54</v>
      </c>
      <c r="E88" s="1">
        <v>27000</v>
      </c>
      <c r="F88" s="1">
        <f t="shared" si="0"/>
        <v>39.130434782608695</v>
      </c>
      <c r="G88" s="11" t="s">
        <v>17</v>
      </c>
      <c r="H88" s="1" t="s">
        <v>37</v>
      </c>
      <c r="I88" s="5">
        <v>18000</v>
      </c>
    </row>
    <row r="89" spans="1:9" x14ac:dyDescent="0.3">
      <c r="A89" s="3">
        <v>45404</v>
      </c>
      <c r="B89" t="s">
        <v>95</v>
      </c>
      <c r="C89" t="s">
        <v>33</v>
      </c>
      <c r="D89" t="s">
        <v>96</v>
      </c>
      <c r="E89" s="1">
        <f>22000*2</f>
        <v>44000</v>
      </c>
      <c r="F89" s="1">
        <f t="shared" si="0"/>
        <v>63.768115942028984</v>
      </c>
      <c r="G89"/>
      <c r="H89"/>
    </row>
    <row r="90" spans="1:9" x14ac:dyDescent="0.3">
      <c r="E90" s="7">
        <f>SUM(E68:E89)</f>
        <v>954500</v>
      </c>
      <c r="F90" s="1">
        <f>SUM(F58:F61)</f>
        <v>7213.438735177866</v>
      </c>
      <c r="G90" s="1">
        <f>SUM(F58:F60)</f>
        <v>1304.3478260869565</v>
      </c>
      <c r="H90"/>
    </row>
    <row r="91" spans="1:9" x14ac:dyDescent="0.3">
      <c r="F91" s="1">
        <f>SUM(F63:F81)</f>
        <v>4247.2877846790889</v>
      </c>
      <c r="G91" s="1">
        <f>SUM(F62:F81)</f>
        <v>6080.6211180124228</v>
      </c>
      <c r="H91"/>
    </row>
    <row r="92" spans="1:9" x14ac:dyDescent="0.3">
      <c r="E92" t="s">
        <v>107</v>
      </c>
      <c r="F92" s="1">
        <f>SUM(F89:F91)</f>
        <v>11524.494635798983</v>
      </c>
      <c r="G92" s="1">
        <f>G90+G91+F89</f>
        <v>7448.7370600414079</v>
      </c>
      <c r="H92"/>
    </row>
    <row r="93" spans="1:9" x14ac:dyDescent="0.3">
      <c r="B93" t="s">
        <v>98</v>
      </c>
      <c r="C93" t="s">
        <v>81</v>
      </c>
      <c r="D93" t="s">
        <v>99</v>
      </c>
      <c r="E93" t="s">
        <v>100</v>
      </c>
      <c r="H93"/>
    </row>
    <row r="94" spans="1:9" x14ac:dyDescent="0.3">
      <c r="B94" t="s">
        <v>57</v>
      </c>
      <c r="C94" t="s">
        <v>40</v>
      </c>
      <c r="D94" t="s">
        <v>62</v>
      </c>
      <c r="E94" s="1">
        <v>50000</v>
      </c>
      <c r="G94" s="1">
        <f>1619500+3660000+468000+105000</f>
        <v>5852500</v>
      </c>
      <c r="H94"/>
    </row>
    <row r="95" spans="1:9" x14ac:dyDescent="0.3">
      <c r="B95" t="s">
        <v>58</v>
      </c>
      <c r="C95" t="s">
        <v>33</v>
      </c>
      <c r="E95" s="1">
        <v>60000</v>
      </c>
      <c r="G95" s="1">
        <f>140000+1500000+200000+560000</f>
        <v>2400000</v>
      </c>
      <c r="H95"/>
    </row>
    <row r="96" spans="1:9" x14ac:dyDescent="0.3">
      <c r="B96" t="s">
        <v>59</v>
      </c>
      <c r="C96" t="s">
        <v>63</v>
      </c>
      <c r="D96" t="s">
        <v>64</v>
      </c>
      <c r="E96" s="4">
        <v>36000000</v>
      </c>
      <c r="G96" s="1">
        <f>SUM(G94:G95)</f>
        <v>8252500</v>
      </c>
      <c r="H96" t="s">
        <v>105</v>
      </c>
    </row>
    <row r="97" spans="2:8" x14ac:dyDescent="0.3">
      <c r="B97" t="s">
        <v>60</v>
      </c>
      <c r="C97" t="s">
        <v>37</v>
      </c>
      <c r="E97" s="1">
        <v>20000</v>
      </c>
      <c r="G97" s="1">
        <f>E52-G96</f>
        <v>1137500</v>
      </c>
      <c r="H97" s="1" t="s">
        <v>104</v>
      </c>
    </row>
    <row r="98" spans="2:8" x14ac:dyDescent="0.3">
      <c r="B98" t="s">
        <v>61</v>
      </c>
      <c r="C98" t="s">
        <v>33</v>
      </c>
      <c r="E98" s="1">
        <v>500000</v>
      </c>
    </row>
    <row r="102" spans="2:8" x14ac:dyDescent="0.3">
      <c r="B102" s="11" t="s">
        <v>7</v>
      </c>
    </row>
    <row r="103" spans="2:8" x14ac:dyDescent="0.3">
      <c r="B103" s="11" t="s">
        <v>5</v>
      </c>
    </row>
    <row r="104" spans="2:8" x14ac:dyDescent="0.3">
      <c r="B104" s="11" t="s">
        <v>4</v>
      </c>
    </row>
    <row r="105" spans="2:8" x14ac:dyDescent="0.3">
      <c r="B105" s="11" t="s">
        <v>3</v>
      </c>
    </row>
    <row r="106" spans="2:8" x14ac:dyDescent="0.3">
      <c r="B106" s="11" t="s">
        <v>80</v>
      </c>
    </row>
    <row r="107" spans="2:8" x14ac:dyDescent="0.3">
      <c r="B107" s="11" t="s">
        <v>2</v>
      </c>
    </row>
    <row r="108" spans="2:8" x14ac:dyDescent="0.3">
      <c r="B108" s="11" t="s">
        <v>74</v>
      </c>
    </row>
    <row r="109" spans="2:8" x14ac:dyDescent="0.3">
      <c r="B109" s="11" t="s">
        <v>55</v>
      </c>
    </row>
    <row r="110" spans="2:8" x14ac:dyDescent="0.3">
      <c r="B110" s="11" t="s">
        <v>14</v>
      </c>
    </row>
    <row r="111" spans="2:8" x14ac:dyDescent="0.3">
      <c r="B111" s="11" t="s">
        <v>49</v>
      </c>
    </row>
    <row r="112" spans="2:8" x14ac:dyDescent="0.3">
      <c r="B112" s="11" t="s">
        <v>48</v>
      </c>
    </row>
    <row r="113" spans="1:16" x14ac:dyDescent="0.3">
      <c r="B113" s="11" t="s">
        <v>51</v>
      </c>
    </row>
    <row r="114" spans="1:16" x14ac:dyDescent="0.3">
      <c r="B114" s="11" t="s">
        <v>52</v>
      </c>
    </row>
    <row r="115" spans="1:16" x14ac:dyDescent="0.3">
      <c r="B115" s="11" t="s">
        <v>53</v>
      </c>
    </row>
    <row r="116" spans="1:16" x14ac:dyDescent="0.3">
      <c r="B116" s="11" t="s">
        <v>21</v>
      </c>
    </row>
    <row r="117" spans="1:16" x14ac:dyDescent="0.3">
      <c r="B117" s="11" t="s">
        <v>20</v>
      </c>
    </row>
    <row r="118" spans="1:16" x14ac:dyDescent="0.3">
      <c r="B118" s="11" t="s">
        <v>6</v>
      </c>
    </row>
    <row r="119" spans="1:16" x14ac:dyDescent="0.3">
      <c r="B119" s="11" t="s">
        <v>16</v>
      </c>
    </row>
    <row r="120" spans="1:16" x14ac:dyDescent="0.3">
      <c r="B120" s="11" t="s">
        <v>8</v>
      </c>
    </row>
    <row r="121" spans="1:16" x14ac:dyDescent="0.3">
      <c r="B121" s="11" t="s">
        <v>22</v>
      </c>
    </row>
    <row r="122" spans="1:16" x14ac:dyDescent="0.3">
      <c r="B122" s="11" t="s">
        <v>12</v>
      </c>
    </row>
    <row r="123" spans="1:16" x14ac:dyDescent="0.3">
      <c r="B123" s="11" t="s">
        <v>15</v>
      </c>
    </row>
    <row r="124" spans="1:16" x14ac:dyDescent="0.3">
      <c r="B124" s="11" t="s">
        <v>19</v>
      </c>
      <c r="F124" s="148" t="s">
        <v>213</v>
      </c>
      <c r="G124" s="148"/>
      <c r="H124" s="148"/>
      <c r="I124" s="148"/>
      <c r="J124" s="148"/>
    </row>
    <row r="125" spans="1:16" x14ac:dyDescent="0.3">
      <c r="B125" s="11" t="s">
        <v>17</v>
      </c>
      <c r="F125" s="148"/>
      <c r="G125" s="148"/>
      <c r="H125" s="148"/>
      <c r="I125" s="148"/>
      <c r="J125" s="148"/>
    </row>
    <row r="127" spans="1:16" x14ac:dyDescent="0.3">
      <c r="A127" t="s">
        <v>72</v>
      </c>
      <c r="B127" t="s">
        <v>222</v>
      </c>
      <c r="C127" t="s">
        <v>42</v>
      </c>
      <c r="D127" s="1" t="s">
        <v>43</v>
      </c>
      <c r="E127" t="s">
        <v>23</v>
      </c>
      <c r="F127" s="57" t="s">
        <v>109</v>
      </c>
      <c r="G127" s="89" t="s">
        <v>108</v>
      </c>
      <c r="H127" s="57" t="s">
        <v>112</v>
      </c>
      <c r="I127" s="69" t="s">
        <v>111</v>
      </c>
      <c r="J127" s="69" t="s">
        <v>110</v>
      </c>
      <c r="L127" s="120" t="s">
        <v>109</v>
      </c>
      <c r="M127" s="121" t="s">
        <v>108</v>
      </c>
      <c r="N127" s="122" t="s">
        <v>112</v>
      </c>
      <c r="O127" s="123" t="s">
        <v>111</v>
      </c>
      <c r="P127" s="124" t="s">
        <v>110</v>
      </c>
    </row>
    <row r="128" spans="1:16" x14ac:dyDescent="0.3">
      <c r="A128" s="3"/>
      <c r="B128" s="11"/>
      <c r="D128" s="1"/>
      <c r="F128" s="95">
        <v>45404</v>
      </c>
      <c r="G128" s="1" t="s">
        <v>205</v>
      </c>
      <c r="H128"/>
      <c r="I128" s="90">
        <v>505000</v>
      </c>
      <c r="J128" s="93"/>
      <c r="L128" s="3">
        <v>45404</v>
      </c>
      <c r="M128" s="1" t="s">
        <v>205</v>
      </c>
      <c r="O128" s="90">
        <v>505000</v>
      </c>
      <c r="P128" s="90"/>
    </row>
    <row r="129" spans="1:16" x14ac:dyDescent="0.3">
      <c r="A129" s="3"/>
      <c r="D129" s="1"/>
      <c r="F129" s="98"/>
      <c r="G129" s="91" t="s">
        <v>206</v>
      </c>
      <c r="H129" s="81"/>
      <c r="I129" s="92"/>
      <c r="J129" s="94">
        <v>505000</v>
      </c>
      <c r="L129" s="91"/>
      <c r="M129" s="91" t="s">
        <v>206</v>
      </c>
      <c r="N129" s="81"/>
      <c r="O129" s="92"/>
      <c r="P129" s="92">
        <v>505000</v>
      </c>
    </row>
    <row r="130" spans="1:16" x14ac:dyDescent="0.3">
      <c r="A130" s="82">
        <v>45404</v>
      </c>
      <c r="B130" t="s">
        <v>74</v>
      </c>
      <c r="C130" t="s">
        <v>25</v>
      </c>
      <c r="D130" s="1">
        <v>15000</v>
      </c>
      <c r="E130" t="s">
        <v>24</v>
      </c>
      <c r="F130" s="99">
        <v>45404</v>
      </c>
      <c r="G130" s="100" t="s">
        <v>198</v>
      </c>
      <c r="H130" s="79"/>
      <c r="I130" s="101">
        <v>20000</v>
      </c>
      <c r="J130" s="102"/>
      <c r="L130" s="111">
        <v>45404</v>
      </c>
      <c r="M130" s="100" t="s">
        <v>198</v>
      </c>
      <c r="N130" s="79"/>
      <c r="O130" s="101">
        <v>20000</v>
      </c>
      <c r="P130" s="101"/>
    </row>
    <row r="131" spans="1:16" x14ac:dyDescent="0.3">
      <c r="A131" s="3">
        <v>45404</v>
      </c>
      <c r="B131" t="s">
        <v>1</v>
      </c>
      <c r="C131" t="s">
        <v>26</v>
      </c>
      <c r="D131" s="1">
        <f>10000</f>
        <v>10000</v>
      </c>
      <c r="E131" t="s">
        <v>24</v>
      </c>
      <c r="F131" s="98"/>
      <c r="G131" s="91" t="s">
        <v>207</v>
      </c>
      <c r="H131" s="81"/>
      <c r="I131" s="92"/>
      <c r="J131" s="94">
        <v>20000</v>
      </c>
      <c r="L131" s="91"/>
      <c r="M131" s="91" t="s">
        <v>207</v>
      </c>
      <c r="N131" s="81"/>
      <c r="O131" s="92"/>
      <c r="P131" s="92">
        <v>20000</v>
      </c>
    </row>
    <row r="132" spans="1:16" x14ac:dyDescent="0.3">
      <c r="A132" s="3">
        <v>45404</v>
      </c>
      <c r="B132" t="s">
        <v>2</v>
      </c>
      <c r="C132" t="s">
        <v>25</v>
      </c>
      <c r="D132" s="1">
        <v>5000</v>
      </c>
      <c r="E132" t="s">
        <v>24</v>
      </c>
      <c r="F132" s="99">
        <v>45404</v>
      </c>
      <c r="G132" s="100" t="s">
        <v>113</v>
      </c>
      <c r="H132" s="79"/>
      <c r="I132" s="101">
        <v>280000</v>
      </c>
      <c r="J132" s="102"/>
      <c r="L132" s="111">
        <v>45404</v>
      </c>
      <c r="M132" s="100" t="s">
        <v>113</v>
      </c>
      <c r="N132" s="79"/>
      <c r="O132" s="101">
        <v>280000</v>
      </c>
      <c r="P132" s="101"/>
    </row>
    <row r="133" spans="1:16" x14ac:dyDescent="0.3">
      <c r="A133" s="3">
        <v>45404</v>
      </c>
      <c r="B133" t="s">
        <v>3</v>
      </c>
      <c r="C133" t="s">
        <v>27</v>
      </c>
      <c r="D133" s="1">
        <v>65000</v>
      </c>
      <c r="E133" t="s">
        <v>24</v>
      </c>
      <c r="F133" s="103"/>
      <c r="G133" s="91" t="s">
        <v>208</v>
      </c>
      <c r="H133" s="81"/>
      <c r="I133" s="92"/>
      <c r="J133" s="94">
        <v>280000</v>
      </c>
      <c r="L133" s="112"/>
      <c r="M133" s="91" t="s">
        <v>208</v>
      </c>
      <c r="N133" s="81"/>
      <c r="O133" s="92"/>
      <c r="P133" s="92">
        <v>280000</v>
      </c>
    </row>
    <row r="134" spans="1:16" x14ac:dyDescent="0.3">
      <c r="A134" s="3">
        <v>45404</v>
      </c>
      <c r="B134" t="s">
        <v>4</v>
      </c>
      <c r="C134" t="s">
        <v>27</v>
      </c>
      <c r="D134" s="1">
        <v>22000</v>
      </c>
      <c r="E134" t="s">
        <v>24</v>
      </c>
      <c r="F134" s="99">
        <v>45405</v>
      </c>
      <c r="G134" s="100" t="s">
        <v>205</v>
      </c>
      <c r="H134" s="79"/>
      <c r="I134" s="101">
        <v>142000</v>
      </c>
      <c r="J134" s="102"/>
      <c r="L134" s="111">
        <v>45405</v>
      </c>
      <c r="M134" s="100" t="s">
        <v>205</v>
      </c>
      <c r="N134" s="79"/>
      <c r="O134" s="101">
        <v>142000</v>
      </c>
      <c r="P134" s="101"/>
    </row>
    <row r="135" spans="1:16" x14ac:dyDescent="0.3">
      <c r="A135" s="3">
        <v>45404</v>
      </c>
      <c r="B135" t="s">
        <v>5</v>
      </c>
      <c r="C135" t="s">
        <v>26</v>
      </c>
      <c r="D135" s="1">
        <v>10000</v>
      </c>
      <c r="E135" t="s">
        <v>24</v>
      </c>
      <c r="F135" s="98"/>
      <c r="G135" s="91" t="s">
        <v>206</v>
      </c>
      <c r="H135" s="81"/>
      <c r="I135" s="92"/>
      <c r="J135" s="94">
        <v>142000</v>
      </c>
      <c r="L135" s="91"/>
      <c r="M135" s="91" t="s">
        <v>206</v>
      </c>
      <c r="N135" s="81"/>
      <c r="O135" s="92"/>
      <c r="P135" s="92">
        <v>142000</v>
      </c>
    </row>
    <row r="136" spans="1:16" x14ac:dyDescent="0.3">
      <c r="A136" s="3">
        <v>45404</v>
      </c>
      <c r="B136" t="s">
        <v>7</v>
      </c>
      <c r="C136" t="s">
        <v>30</v>
      </c>
      <c r="D136" s="1">
        <v>10000</v>
      </c>
      <c r="E136" t="s">
        <v>24</v>
      </c>
      <c r="F136" s="99">
        <v>45405</v>
      </c>
      <c r="G136" s="100" t="s">
        <v>113</v>
      </c>
      <c r="H136" s="79"/>
      <c r="I136" s="101">
        <v>280000</v>
      </c>
      <c r="J136" s="102"/>
      <c r="L136" s="111">
        <v>45405</v>
      </c>
      <c r="M136" s="100" t="s">
        <v>113</v>
      </c>
      <c r="N136" s="79"/>
      <c r="O136" s="101">
        <v>280000</v>
      </c>
      <c r="P136" s="101"/>
    </row>
    <row r="137" spans="1:16" x14ac:dyDescent="0.3">
      <c r="A137" s="3">
        <v>45404</v>
      </c>
      <c r="B137" t="s">
        <v>80</v>
      </c>
      <c r="C137" t="s">
        <v>36</v>
      </c>
      <c r="D137" s="1">
        <v>5000</v>
      </c>
      <c r="E137" t="s">
        <v>24</v>
      </c>
      <c r="F137" s="98"/>
      <c r="G137" s="91" t="s">
        <v>208</v>
      </c>
      <c r="H137" s="81"/>
      <c r="I137" s="92"/>
      <c r="J137" s="94">
        <v>280000</v>
      </c>
      <c r="L137" s="91"/>
      <c r="M137" s="91" t="s">
        <v>208</v>
      </c>
      <c r="N137" s="81"/>
      <c r="O137" s="92"/>
      <c r="P137" s="92">
        <v>280000</v>
      </c>
    </row>
    <row r="138" spans="1:16" x14ac:dyDescent="0.3">
      <c r="A138" s="3">
        <v>45404</v>
      </c>
      <c r="B138" s="83" t="s">
        <v>6</v>
      </c>
      <c r="C138" t="s">
        <v>27</v>
      </c>
      <c r="D138" s="1">
        <v>6000</v>
      </c>
      <c r="E138" t="s">
        <v>28</v>
      </c>
      <c r="F138" s="97">
        <v>45406</v>
      </c>
      <c r="G138" s="1" t="s">
        <v>205</v>
      </c>
      <c r="H138"/>
      <c r="I138" s="90">
        <v>159000</v>
      </c>
      <c r="J138" s="93"/>
      <c r="L138" s="88">
        <v>45406</v>
      </c>
      <c r="M138" s="1" t="s">
        <v>205</v>
      </c>
      <c r="O138" s="90">
        <v>159000</v>
      </c>
      <c r="P138" s="90"/>
    </row>
    <row r="139" spans="1:16" x14ac:dyDescent="0.3">
      <c r="A139" s="3">
        <v>45404</v>
      </c>
      <c r="B139" t="s">
        <v>16</v>
      </c>
      <c r="C139" t="s">
        <v>27</v>
      </c>
      <c r="D139" s="1">
        <v>6000</v>
      </c>
      <c r="E139" t="s">
        <v>28</v>
      </c>
      <c r="F139" s="96"/>
      <c r="G139" s="1" t="s">
        <v>206</v>
      </c>
      <c r="H139"/>
      <c r="I139" s="90"/>
      <c r="J139" s="93">
        <v>159000</v>
      </c>
      <c r="L139" s="1"/>
      <c r="M139" s="1" t="s">
        <v>206</v>
      </c>
      <c r="O139" s="90"/>
      <c r="P139" s="90">
        <v>159000</v>
      </c>
    </row>
    <row r="140" spans="1:16" x14ac:dyDescent="0.3">
      <c r="A140" s="3">
        <v>45404</v>
      </c>
      <c r="B140" t="s">
        <v>20</v>
      </c>
      <c r="C140" t="s">
        <v>47</v>
      </c>
      <c r="D140" s="1">
        <v>5000</v>
      </c>
      <c r="E140" t="s">
        <v>28</v>
      </c>
      <c r="F140" s="104">
        <v>45406</v>
      </c>
      <c r="G140" s="100" t="s">
        <v>113</v>
      </c>
      <c r="H140" s="79"/>
      <c r="I140" s="101">
        <v>280000</v>
      </c>
      <c r="J140" s="102"/>
      <c r="L140" s="113">
        <v>45406</v>
      </c>
      <c r="M140" s="100" t="s">
        <v>113</v>
      </c>
      <c r="N140" s="79"/>
      <c r="O140" s="101">
        <v>280000</v>
      </c>
      <c r="P140" s="101"/>
    </row>
    <row r="141" spans="1:16" x14ac:dyDescent="0.3">
      <c r="A141" s="3">
        <v>45404</v>
      </c>
      <c r="B141" s="85" t="s">
        <v>21</v>
      </c>
      <c r="C141" t="s">
        <v>38</v>
      </c>
      <c r="D141" s="1">
        <v>12000</v>
      </c>
      <c r="E141" t="s">
        <v>31</v>
      </c>
      <c r="F141" s="98"/>
      <c r="G141" s="91" t="s">
        <v>208</v>
      </c>
      <c r="H141" s="81"/>
      <c r="I141" s="92"/>
      <c r="J141" s="94">
        <v>280000</v>
      </c>
      <c r="L141" s="91"/>
      <c r="M141" s="91" t="s">
        <v>208</v>
      </c>
      <c r="N141" s="81"/>
      <c r="O141" s="92"/>
      <c r="P141" s="92">
        <v>280000</v>
      </c>
    </row>
    <row r="142" spans="1:16" x14ac:dyDescent="0.3">
      <c r="A142" s="3">
        <v>45404</v>
      </c>
      <c r="B142" t="s">
        <v>22</v>
      </c>
      <c r="C142" t="s">
        <v>38</v>
      </c>
      <c r="D142" s="1">
        <v>12000</v>
      </c>
      <c r="E142" t="s">
        <v>31</v>
      </c>
      <c r="F142" s="97">
        <v>45407</v>
      </c>
      <c r="G142" s="1" t="s">
        <v>205</v>
      </c>
      <c r="H142"/>
      <c r="I142" s="90">
        <v>229500</v>
      </c>
      <c r="J142" s="93"/>
      <c r="L142" s="88">
        <v>45407</v>
      </c>
      <c r="M142" s="1" t="s">
        <v>205</v>
      </c>
      <c r="O142" s="90">
        <v>229500</v>
      </c>
      <c r="P142" s="90"/>
    </row>
    <row r="143" spans="1:16" x14ac:dyDescent="0.3">
      <c r="A143" s="3">
        <v>45404</v>
      </c>
      <c r="B143" t="s">
        <v>8</v>
      </c>
      <c r="C143" t="s">
        <v>32</v>
      </c>
      <c r="D143" s="1">
        <f>12000*4</f>
        <v>48000</v>
      </c>
      <c r="E143" t="s">
        <v>31</v>
      </c>
      <c r="F143" s="96"/>
      <c r="G143" s="1" t="s">
        <v>206</v>
      </c>
      <c r="H143"/>
      <c r="I143" s="90"/>
      <c r="J143" s="93">
        <v>229500</v>
      </c>
      <c r="L143" s="1"/>
      <c r="M143" s="1" t="s">
        <v>206</v>
      </c>
      <c r="O143" s="90"/>
      <c r="P143" s="90">
        <v>229500</v>
      </c>
    </row>
    <row r="144" spans="1:16" x14ac:dyDescent="0.3">
      <c r="A144" s="3">
        <v>45404</v>
      </c>
      <c r="B144" t="s">
        <v>10</v>
      </c>
      <c r="C144" t="s">
        <v>36</v>
      </c>
      <c r="D144" s="1">
        <v>2500</v>
      </c>
      <c r="E144" t="s">
        <v>31</v>
      </c>
      <c r="F144" s="104">
        <v>45407</v>
      </c>
      <c r="G144" s="100" t="s">
        <v>113</v>
      </c>
      <c r="H144" s="79"/>
      <c r="I144" s="101">
        <v>280000</v>
      </c>
      <c r="J144" s="102"/>
      <c r="L144" s="113">
        <v>45407</v>
      </c>
      <c r="M144" s="100" t="s">
        <v>113</v>
      </c>
      <c r="N144" s="79"/>
      <c r="O144" s="101">
        <v>280000</v>
      </c>
      <c r="P144" s="101"/>
    </row>
    <row r="145" spans="1:16" x14ac:dyDescent="0.3">
      <c r="A145" s="3">
        <v>45404</v>
      </c>
      <c r="B145" t="s">
        <v>11</v>
      </c>
      <c r="C145" t="s">
        <v>197</v>
      </c>
      <c r="D145" s="1">
        <v>13000</v>
      </c>
      <c r="E145" t="s">
        <v>31</v>
      </c>
      <c r="F145" s="98"/>
      <c r="G145" s="91" t="s">
        <v>208</v>
      </c>
      <c r="H145" s="81"/>
      <c r="I145" s="92"/>
      <c r="J145" s="94">
        <v>280000</v>
      </c>
      <c r="L145" s="91"/>
      <c r="M145" s="91" t="s">
        <v>208</v>
      </c>
      <c r="N145" s="81"/>
      <c r="O145" s="92"/>
      <c r="P145" s="92">
        <v>280000</v>
      </c>
    </row>
    <row r="146" spans="1:16" x14ac:dyDescent="0.3">
      <c r="A146" s="3">
        <v>45404</v>
      </c>
      <c r="B146" s="86" t="s">
        <v>12</v>
      </c>
      <c r="C146" s="2" t="s">
        <v>39</v>
      </c>
      <c r="D146" s="1">
        <v>15000</v>
      </c>
      <c r="E146" t="s">
        <v>37</v>
      </c>
      <c r="F146" s="97">
        <v>45408</v>
      </c>
      <c r="G146" s="1" t="s">
        <v>205</v>
      </c>
      <c r="H146"/>
      <c r="I146" s="90">
        <v>258000</v>
      </c>
      <c r="J146" s="93"/>
      <c r="L146" s="88">
        <v>45408</v>
      </c>
      <c r="M146" s="1" t="s">
        <v>205</v>
      </c>
      <c r="O146" s="90">
        <v>258000</v>
      </c>
      <c r="P146" s="90"/>
    </row>
    <row r="147" spans="1:16" x14ac:dyDescent="0.3">
      <c r="A147" s="3">
        <v>45404</v>
      </c>
      <c r="B147" t="s">
        <v>13</v>
      </c>
      <c r="C147" s="2" t="s">
        <v>39</v>
      </c>
      <c r="D147" s="1">
        <v>15000</v>
      </c>
      <c r="E147" t="s">
        <v>37</v>
      </c>
      <c r="F147" s="96"/>
      <c r="G147" s="1" t="s">
        <v>206</v>
      </c>
      <c r="H147"/>
      <c r="I147" s="90"/>
      <c r="J147" s="93">
        <v>258000</v>
      </c>
      <c r="L147" s="1"/>
      <c r="M147" s="1" t="s">
        <v>206</v>
      </c>
      <c r="O147" s="90"/>
      <c r="P147" s="90">
        <v>258000</v>
      </c>
    </row>
    <row r="148" spans="1:16" x14ac:dyDescent="0.3">
      <c r="A148" s="3">
        <v>45404</v>
      </c>
      <c r="B148" t="s">
        <v>15</v>
      </c>
      <c r="C148" t="s">
        <v>36</v>
      </c>
      <c r="D148" s="1">
        <v>15000</v>
      </c>
      <c r="E148" t="s">
        <v>37</v>
      </c>
      <c r="F148" s="104">
        <v>45408</v>
      </c>
      <c r="G148" s="100" t="s">
        <v>113</v>
      </c>
      <c r="H148" s="79"/>
      <c r="I148" s="101">
        <v>280000</v>
      </c>
      <c r="J148" s="102"/>
      <c r="L148" s="113">
        <v>45408</v>
      </c>
      <c r="M148" s="100" t="s">
        <v>113</v>
      </c>
      <c r="N148" s="79"/>
      <c r="O148" s="101">
        <v>280000</v>
      </c>
      <c r="P148" s="101"/>
    </row>
    <row r="149" spans="1:16" x14ac:dyDescent="0.3">
      <c r="A149" s="3">
        <v>45404</v>
      </c>
      <c r="B149" t="s">
        <v>17</v>
      </c>
      <c r="C149" t="s">
        <v>44</v>
      </c>
      <c r="D149" s="1">
        <v>18000</v>
      </c>
      <c r="E149" t="s">
        <v>37</v>
      </c>
      <c r="F149" s="98"/>
      <c r="G149" s="91" t="s">
        <v>208</v>
      </c>
      <c r="H149" s="81"/>
      <c r="I149" s="92"/>
      <c r="J149" s="94">
        <v>280000</v>
      </c>
      <c r="L149" s="91"/>
      <c r="M149" s="91" t="s">
        <v>208</v>
      </c>
      <c r="N149" s="81"/>
      <c r="O149" s="92"/>
      <c r="P149" s="92">
        <v>280000</v>
      </c>
    </row>
    <row r="150" spans="1:16" x14ac:dyDescent="0.3">
      <c r="A150" s="3">
        <v>45404</v>
      </c>
      <c r="B150" t="s">
        <v>19</v>
      </c>
      <c r="C150" t="s">
        <v>46</v>
      </c>
      <c r="D150" s="1">
        <v>11000</v>
      </c>
      <c r="E150" t="s">
        <v>37</v>
      </c>
      <c r="F150" s="105">
        <v>45409</v>
      </c>
      <c r="G150" s="106" t="s">
        <v>205</v>
      </c>
      <c r="H150" s="107"/>
      <c r="I150" s="108">
        <v>142000</v>
      </c>
      <c r="J150" s="108"/>
      <c r="L150" s="114">
        <v>45409</v>
      </c>
      <c r="M150" s="106" t="s">
        <v>205</v>
      </c>
      <c r="N150" s="107"/>
      <c r="O150" s="108">
        <v>142000</v>
      </c>
      <c r="P150" s="118"/>
    </row>
    <row r="151" spans="1:16" x14ac:dyDescent="0.3">
      <c r="A151" s="3">
        <v>45404</v>
      </c>
      <c r="B151" t="s">
        <v>95</v>
      </c>
      <c r="C151">
        <v>1</v>
      </c>
      <c r="D151" s="1">
        <v>25000</v>
      </c>
      <c r="E151" t="s">
        <v>37</v>
      </c>
      <c r="F151" s="106"/>
      <c r="G151" s="106" t="s">
        <v>206</v>
      </c>
      <c r="H151" s="107"/>
      <c r="I151" s="108"/>
      <c r="J151" s="108">
        <v>142000</v>
      </c>
      <c r="L151" s="115"/>
      <c r="M151" s="106" t="s">
        <v>206</v>
      </c>
      <c r="N151" s="107"/>
      <c r="O151" s="108"/>
      <c r="P151" s="118">
        <v>142000</v>
      </c>
    </row>
    <row r="152" spans="1:16" x14ac:dyDescent="0.3">
      <c r="A152" s="3">
        <v>45404</v>
      </c>
      <c r="B152" s="84" t="s">
        <v>14</v>
      </c>
      <c r="C152" t="s">
        <v>41</v>
      </c>
      <c r="D152" s="1">
        <v>10000</v>
      </c>
      <c r="E152" t="s">
        <v>40</v>
      </c>
      <c r="F152" s="105">
        <v>45409</v>
      </c>
      <c r="G152" s="106" t="s">
        <v>113</v>
      </c>
      <c r="H152" s="107"/>
      <c r="I152" s="108">
        <v>280000</v>
      </c>
      <c r="J152" s="108"/>
      <c r="L152" s="114">
        <v>45409</v>
      </c>
      <c r="M152" s="106" t="s">
        <v>113</v>
      </c>
      <c r="N152" s="107"/>
      <c r="O152" s="108">
        <v>280000</v>
      </c>
      <c r="P152" s="118"/>
    </row>
    <row r="153" spans="1:16" x14ac:dyDescent="0.3">
      <c r="A153" s="3">
        <v>45404</v>
      </c>
      <c r="B153" t="s">
        <v>55</v>
      </c>
      <c r="C153" t="s">
        <v>56</v>
      </c>
      <c r="D153" s="1">
        <f>16000*5</f>
        <v>80000</v>
      </c>
      <c r="E153" t="s">
        <v>40</v>
      </c>
      <c r="F153" s="106"/>
      <c r="G153" s="106" t="s">
        <v>208</v>
      </c>
      <c r="H153" s="107"/>
      <c r="I153" s="108"/>
      <c r="J153" s="108">
        <v>280000</v>
      </c>
      <c r="L153" s="115"/>
      <c r="M153" s="106" t="s">
        <v>208</v>
      </c>
      <c r="N153" s="107"/>
      <c r="O153" s="108"/>
      <c r="P153" s="118">
        <v>280000</v>
      </c>
    </row>
    <row r="154" spans="1:16" x14ac:dyDescent="0.3">
      <c r="A154" s="3">
        <v>45404</v>
      </c>
      <c r="B154" t="s">
        <v>48</v>
      </c>
      <c r="C154" t="s">
        <v>36</v>
      </c>
      <c r="D154" s="1">
        <v>4000</v>
      </c>
      <c r="E154" t="s">
        <v>40</v>
      </c>
      <c r="F154" s="109">
        <v>45410</v>
      </c>
      <c r="G154" s="106" t="s">
        <v>205</v>
      </c>
      <c r="H154" s="107"/>
      <c r="I154" s="108">
        <v>229500</v>
      </c>
      <c r="J154" s="108"/>
      <c r="L154" s="116">
        <v>45410</v>
      </c>
      <c r="M154" s="106" t="s">
        <v>205</v>
      </c>
      <c r="N154" s="107"/>
      <c r="O154" s="108">
        <v>229500</v>
      </c>
      <c r="P154" s="118"/>
    </row>
    <row r="155" spans="1:16" x14ac:dyDescent="0.3">
      <c r="A155" s="3">
        <v>45404</v>
      </c>
      <c r="B155" t="s">
        <v>49</v>
      </c>
      <c r="C155" t="s">
        <v>36</v>
      </c>
      <c r="D155" s="1">
        <v>6000</v>
      </c>
      <c r="E155" t="s">
        <v>40</v>
      </c>
      <c r="F155" s="106"/>
      <c r="G155" s="106" t="s">
        <v>206</v>
      </c>
      <c r="H155" s="107"/>
      <c r="I155" s="108"/>
      <c r="J155" s="108">
        <v>229500</v>
      </c>
      <c r="L155" s="115"/>
      <c r="M155" s="106" t="s">
        <v>206</v>
      </c>
      <c r="N155" s="107"/>
      <c r="O155" s="108"/>
      <c r="P155" s="118">
        <v>229500</v>
      </c>
    </row>
    <row r="156" spans="1:16" x14ac:dyDescent="0.3">
      <c r="A156" s="3">
        <v>45404</v>
      </c>
      <c r="B156" t="s">
        <v>51</v>
      </c>
      <c r="C156" t="s">
        <v>36</v>
      </c>
      <c r="D156" s="1">
        <v>7000</v>
      </c>
      <c r="E156" t="s">
        <v>40</v>
      </c>
      <c r="F156" s="109">
        <v>45410</v>
      </c>
      <c r="G156" s="106" t="s">
        <v>113</v>
      </c>
      <c r="H156" s="107"/>
      <c r="I156" s="108">
        <v>280000</v>
      </c>
      <c r="J156" s="108"/>
      <c r="L156" s="116">
        <v>45410</v>
      </c>
      <c r="M156" s="106" t="s">
        <v>113</v>
      </c>
      <c r="N156" s="107"/>
      <c r="O156" s="108">
        <v>280000</v>
      </c>
      <c r="P156" s="118"/>
    </row>
    <row r="157" spans="1:16" x14ac:dyDescent="0.3">
      <c r="A157" s="3">
        <v>45404</v>
      </c>
      <c r="B157" t="s">
        <v>52</v>
      </c>
      <c r="C157" t="s">
        <v>36</v>
      </c>
      <c r="D157" s="1">
        <v>2500</v>
      </c>
      <c r="E157" t="s">
        <v>40</v>
      </c>
      <c r="F157" s="106"/>
      <c r="G157" s="106" t="s">
        <v>208</v>
      </c>
      <c r="H157" s="107"/>
      <c r="I157" s="108"/>
      <c r="J157" s="108">
        <v>280000</v>
      </c>
      <c r="L157" s="115"/>
      <c r="M157" s="106" t="s">
        <v>208</v>
      </c>
      <c r="N157" s="107"/>
      <c r="O157" s="108"/>
      <c r="P157" s="118">
        <v>280000</v>
      </c>
    </row>
    <row r="158" spans="1:16" x14ac:dyDescent="0.3">
      <c r="A158" s="3">
        <v>45404</v>
      </c>
      <c r="B158" t="s">
        <v>53</v>
      </c>
      <c r="C158" t="s">
        <v>36</v>
      </c>
      <c r="D158" s="1">
        <v>7000</v>
      </c>
      <c r="E158" t="s">
        <v>40</v>
      </c>
      <c r="F158" s="105">
        <v>45411</v>
      </c>
      <c r="G158" s="106" t="s">
        <v>205</v>
      </c>
      <c r="H158" s="107"/>
      <c r="I158" s="108">
        <v>350500</v>
      </c>
      <c r="J158" s="108"/>
      <c r="L158" s="114">
        <v>45411</v>
      </c>
      <c r="M158" s="106" t="s">
        <v>205</v>
      </c>
      <c r="N158" s="107"/>
      <c r="O158" s="108">
        <v>350500</v>
      </c>
      <c r="P158" s="118"/>
    </row>
    <row r="159" spans="1:16" x14ac:dyDescent="0.3">
      <c r="A159" s="3">
        <v>45404</v>
      </c>
      <c r="B159" s="87" t="s">
        <v>18</v>
      </c>
      <c r="C159" t="s">
        <v>45</v>
      </c>
      <c r="D159" s="1">
        <f>5000*2</f>
        <v>10000</v>
      </c>
      <c r="E159" t="s">
        <v>33</v>
      </c>
      <c r="F159" s="107"/>
      <c r="G159" s="106" t="s">
        <v>206</v>
      </c>
      <c r="H159" s="106"/>
      <c r="I159" s="108"/>
      <c r="J159" s="108">
        <v>350500</v>
      </c>
      <c r="L159" s="117"/>
      <c r="M159" s="106" t="s">
        <v>206</v>
      </c>
      <c r="N159" s="106"/>
      <c r="O159" s="108"/>
      <c r="P159" s="118">
        <v>350500</v>
      </c>
    </row>
    <row r="160" spans="1:16" x14ac:dyDescent="0.3">
      <c r="A160" s="3">
        <v>45404</v>
      </c>
      <c r="B160" t="s">
        <v>9</v>
      </c>
      <c r="C160" t="s">
        <v>34</v>
      </c>
      <c r="D160" s="1">
        <v>6000</v>
      </c>
      <c r="E160" t="s">
        <v>33</v>
      </c>
      <c r="F160" s="105">
        <v>45411</v>
      </c>
      <c r="G160" s="106" t="s">
        <v>113</v>
      </c>
      <c r="H160" s="107"/>
      <c r="I160" s="108">
        <v>280000</v>
      </c>
      <c r="J160" s="108"/>
      <c r="L160" s="114">
        <v>45411</v>
      </c>
      <c r="M160" s="106" t="s">
        <v>113</v>
      </c>
      <c r="N160" s="107"/>
      <c r="O160" s="108">
        <v>280000</v>
      </c>
      <c r="P160" s="118"/>
    </row>
    <row r="161" spans="1:16" x14ac:dyDescent="0.3">
      <c r="A161" s="3">
        <v>45404</v>
      </c>
      <c r="B161" t="s">
        <v>50</v>
      </c>
      <c r="C161" t="s">
        <v>54</v>
      </c>
      <c r="D161" s="1">
        <v>27000</v>
      </c>
      <c r="E161" t="s">
        <v>33</v>
      </c>
      <c r="F161" s="107"/>
      <c r="G161" s="106" t="s">
        <v>208</v>
      </c>
      <c r="H161" s="107"/>
      <c r="I161" s="108"/>
      <c r="J161" s="108">
        <v>280000</v>
      </c>
      <c r="L161" s="117"/>
      <c r="M161" s="106" t="s">
        <v>208</v>
      </c>
      <c r="N161" s="107"/>
      <c r="O161" s="108"/>
      <c r="P161" s="118">
        <v>280000</v>
      </c>
    </row>
    <row r="162" spans="1:16" x14ac:dyDescent="0.3">
      <c r="A162" s="3">
        <v>45404</v>
      </c>
      <c r="B162" t="s">
        <v>198</v>
      </c>
      <c r="D162" s="1">
        <v>20000</v>
      </c>
      <c r="E162" s="1">
        <f>SUM(D130:D161)</f>
        <v>505000</v>
      </c>
      <c r="F162" s="105">
        <v>45411</v>
      </c>
      <c r="G162" s="107" t="s">
        <v>198</v>
      </c>
      <c r="H162" s="107"/>
      <c r="I162" s="106">
        <v>20000</v>
      </c>
      <c r="J162" s="108"/>
      <c r="L162" s="114">
        <v>45411</v>
      </c>
      <c r="M162" s="107" t="s">
        <v>198</v>
      </c>
      <c r="N162" s="107"/>
      <c r="O162" s="106">
        <v>20000</v>
      </c>
      <c r="P162" s="118"/>
    </row>
    <row r="163" spans="1:16" x14ac:dyDescent="0.3">
      <c r="D163" s="7">
        <f>SUM(D130:D162)</f>
        <v>525000</v>
      </c>
      <c r="F163" s="107"/>
      <c r="G163" s="106" t="s">
        <v>209</v>
      </c>
      <c r="H163" s="106"/>
      <c r="I163" s="108"/>
      <c r="J163" s="106">
        <v>20000</v>
      </c>
      <c r="L163" s="117"/>
      <c r="M163" s="106" t="s">
        <v>209</v>
      </c>
      <c r="N163" s="106"/>
      <c r="O163" s="108"/>
      <c r="P163" s="119">
        <v>20000</v>
      </c>
    </row>
    <row r="164" spans="1:16" x14ac:dyDescent="0.3">
      <c r="A164" s="3">
        <v>45404</v>
      </c>
      <c r="B164" t="s">
        <v>201</v>
      </c>
      <c r="C164" t="s">
        <v>202</v>
      </c>
      <c r="D164" s="6">
        <v>280000</v>
      </c>
      <c r="F164" s="105">
        <v>45412</v>
      </c>
      <c r="G164" s="106" t="s">
        <v>205</v>
      </c>
      <c r="H164" s="106"/>
      <c r="I164" s="108">
        <v>159000</v>
      </c>
      <c r="J164" s="108"/>
      <c r="L164" s="114">
        <v>45412</v>
      </c>
      <c r="M164" s="106" t="s">
        <v>205</v>
      </c>
      <c r="N164" s="106"/>
      <c r="O164" s="108">
        <v>159000</v>
      </c>
      <c r="P164" s="118"/>
    </row>
    <row r="165" spans="1:16" x14ac:dyDescent="0.3">
      <c r="F165" s="107"/>
      <c r="G165" s="106" t="s">
        <v>206</v>
      </c>
      <c r="H165" s="106"/>
      <c r="I165" s="108"/>
      <c r="J165" s="108">
        <v>159000</v>
      </c>
      <c r="L165" s="117"/>
      <c r="M165" s="106" t="s">
        <v>206</v>
      </c>
      <c r="N165" s="106"/>
      <c r="O165" s="108"/>
      <c r="P165" s="118">
        <v>159000</v>
      </c>
    </row>
    <row r="166" spans="1:16" x14ac:dyDescent="0.3">
      <c r="A166" s="82">
        <v>45405</v>
      </c>
      <c r="B166" t="s">
        <v>74</v>
      </c>
      <c r="C166" t="s">
        <v>25</v>
      </c>
      <c r="D166" s="1">
        <v>15000</v>
      </c>
      <c r="E166" t="s">
        <v>24</v>
      </c>
      <c r="F166" s="105">
        <v>45412</v>
      </c>
      <c r="G166" s="106" t="s">
        <v>199</v>
      </c>
      <c r="H166" s="106"/>
      <c r="I166" s="108">
        <v>60000</v>
      </c>
      <c r="J166" s="108"/>
      <c r="L166" s="114">
        <v>45412</v>
      </c>
      <c r="M166" s="106" t="s">
        <v>199</v>
      </c>
      <c r="N166" s="106"/>
      <c r="O166" s="108">
        <v>60000</v>
      </c>
      <c r="P166" s="118"/>
    </row>
    <row r="167" spans="1:16" x14ac:dyDescent="0.3">
      <c r="A167" s="3">
        <v>45405</v>
      </c>
      <c r="B167" t="s">
        <v>1</v>
      </c>
      <c r="C167" t="s">
        <v>26</v>
      </c>
      <c r="D167" s="1">
        <f>10000</f>
        <v>10000</v>
      </c>
      <c r="E167" t="s">
        <v>24</v>
      </c>
      <c r="F167" s="107"/>
      <c r="G167" s="106" t="s">
        <v>210</v>
      </c>
      <c r="H167" s="106"/>
      <c r="I167" s="108"/>
      <c r="J167" s="108">
        <v>60000</v>
      </c>
      <c r="L167" s="117"/>
      <c r="M167" s="106" t="s">
        <v>210</v>
      </c>
      <c r="N167" s="106"/>
      <c r="O167" s="108"/>
      <c r="P167" s="118">
        <v>60000</v>
      </c>
    </row>
    <row r="168" spans="1:16" x14ac:dyDescent="0.3">
      <c r="A168" s="3">
        <v>45405</v>
      </c>
      <c r="B168" t="s">
        <v>2</v>
      </c>
      <c r="C168" t="s">
        <v>25</v>
      </c>
      <c r="D168" s="1">
        <v>5000</v>
      </c>
      <c r="E168" t="s">
        <v>24</v>
      </c>
      <c r="F168" s="105">
        <v>45412</v>
      </c>
      <c r="G168" s="106" t="s">
        <v>139</v>
      </c>
      <c r="H168" s="106"/>
      <c r="I168" s="108">
        <v>1500000</v>
      </c>
      <c r="J168" s="108"/>
      <c r="L168" s="114">
        <v>45412</v>
      </c>
      <c r="M168" s="106" t="s">
        <v>139</v>
      </c>
      <c r="N168" s="106"/>
      <c r="O168" s="108">
        <v>1500000</v>
      </c>
      <c r="P168" s="118"/>
    </row>
    <row r="169" spans="1:16" x14ac:dyDescent="0.3">
      <c r="A169" s="3">
        <v>45405</v>
      </c>
      <c r="B169" t="s">
        <v>3</v>
      </c>
      <c r="C169" t="s">
        <v>27</v>
      </c>
      <c r="D169" s="1">
        <v>65000</v>
      </c>
      <c r="E169" t="s">
        <v>24</v>
      </c>
      <c r="F169" s="107"/>
      <c r="G169" s="106" t="s">
        <v>211</v>
      </c>
      <c r="H169" s="106"/>
      <c r="I169" s="108"/>
      <c r="J169" s="108">
        <v>1500000</v>
      </c>
      <c r="L169" s="117"/>
      <c r="M169" s="106" t="s">
        <v>211</v>
      </c>
      <c r="N169" s="106"/>
      <c r="O169" s="108"/>
      <c r="P169" s="118">
        <v>1500000</v>
      </c>
    </row>
    <row r="170" spans="1:16" x14ac:dyDescent="0.3">
      <c r="A170" s="3">
        <v>45405</v>
      </c>
      <c r="B170" t="s">
        <v>4</v>
      </c>
      <c r="C170" t="s">
        <v>27</v>
      </c>
      <c r="D170" s="1">
        <v>22000</v>
      </c>
      <c r="E170" t="s">
        <v>24</v>
      </c>
      <c r="F170" s="105">
        <v>45412</v>
      </c>
      <c r="G170" s="106" t="s">
        <v>113</v>
      </c>
      <c r="H170" s="107"/>
      <c r="I170" s="108">
        <v>280000</v>
      </c>
      <c r="J170" s="108"/>
      <c r="L170" s="114">
        <v>45412</v>
      </c>
      <c r="M170" s="106" t="s">
        <v>113</v>
      </c>
      <c r="N170" s="107"/>
      <c r="O170" s="108">
        <v>280000</v>
      </c>
      <c r="P170" s="118"/>
    </row>
    <row r="171" spans="1:16" x14ac:dyDescent="0.3">
      <c r="A171" s="3">
        <v>45405</v>
      </c>
      <c r="B171" t="s">
        <v>5</v>
      </c>
      <c r="C171" t="s">
        <v>26</v>
      </c>
      <c r="D171" s="1">
        <v>10000</v>
      </c>
      <c r="E171" t="s">
        <v>24</v>
      </c>
      <c r="F171" s="107"/>
      <c r="G171" s="106" t="s">
        <v>208</v>
      </c>
      <c r="H171" s="107"/>
      <c r="I171" s="108"/>
      <c r="J171" s="108">
        <v>280000</v>
      </c>
      <c r="L171" s="117"/>
      <c r="M171" s="106" t="s">
        <v>208</v>
      </c>
      <c r="N171" s="107"/>
      <c r="O171" s="108"/>
      <c r="P171" s="118">
        <v>280000</v>
      </c>
    </row>
    <row r="172" spans="1:16" x14ac:dyDescent="0.3">
      <c r="A172" s="3">
        <v>45405</v>
      </c>
      <c r="B172" t="s">
        <v>7</v>
      </c>
      <c r="C172" t="s">
        <v>30</v>
      </c>
      <c r="D172" s="1">
        <v>10000</v>
      </c>
      <c r="E172" t="s">
        <v>24</v>
      </c>
      <c r="F172" s="105">
        <v>45412</v>
      </c>
      <c r="G172" s="106" t="s">
        <v>61</v>
      </c>
      <c r="H172" s="107"/>
      <c r="I172" s="108">
        <v>1000000</v>
      </c>
      <c r="J172" s="108"/>
      <c r="L172" s="114">
        <v>45412</v>
      </c>
      <c r="M172" s="106" t="s">
        <v>61</v>
      </c>
      <c r="N172" s="107"/>
      <c r="O172" s="108">
        <v>1000000</v>
      </c>
      <c r="P172" s="118"/>
    </row>
    <row r="173" spans="1:16" x14ac:dyDescent="0.3">
      <c r="A173" s="3">
        <v>45405</v>
      </c>
      <c r="B173" t="s">
        <v>80</v>
      </c>
      <c r="C173" t="s">
        <v>36</v>
      </c>
      <c r="D173" s="1">
        <v>5000</v>
      </c>
      <c r="E173" t="s">
        <v>24</v>
      </c>
      <c r="F173" s="107"/>
      <c r="G173" s="106" t="s">
        <v>212</v>
      </c>
      <c r="H173" s="107"/>
      <c r="I173" s="108"/>
      <c r="J173" s="108">
        <v>1000000</v>
      </c>
      <c r="L173" s="117"/>
      <c r="M173" s="106" t="s">
        <v>212</v>
      </c>
      <c r="N173" s="107"/>
      <c r="O173" s="108"/>
      <c r="P173" s="118">
        <v>1000000</v>
      </c>
    </row>
    <row r="174" spans="1:16" x14ac:dyDescent="0.3">
      <c r="D174" s="7">
        <f>SUM(D166:D173)</f>
        <v>142000</v>
      </c>
      <c r="F174" s="107"/>
      <c r="G174" s="106" t="s">
        <v>100</v>
      </c>
      <c r="H174" s="106"/>
      <c r="I174" s="110">
        <f>SUM(I128:I173)</f>
        <v>7294500</v>
      </c>
      <c r="J174" s="110">
        <f>SUM(J128:J173)</f>
        <v>7294500</v>
      </c>
      <c r="L174" s="80"/>
      <c r="M174" s="125" t="s">
        <v>100</v>
      </c>
      <c r="N174" s="125"/>
      <c r="O174" s="126">
        <f>SUM(O128:O173)</f>
        <v>7294500</v>
      </c>
      <c r="P174" s="127">
        <f>SUM(P128:P173)</f>
        <v>7294500</v>
      </c>
    </row>
    <row r="175" spans="1:16" x14ac:dyDescent="0.3">
      <c r="A175" s="3">
        <v>45405</v>
      </c>
      <c r="B175" t="s">
        <v>201</v>
      </c>
      <c r="C175" t="s">
        <v>202</v>
      </c>
      <c r="D175" s="6">
        <v>280000</v>
      </c>
    </row>
    <row r="177" spans="1:5" x14ac:dyDescent="0.3">
      <c r="A177" s="82">
        <v>45406</v>
      </c>
      <c r="B177" t="s">
        <v>74</v>
      </c>
      <c r="C177" t="s">
        <v>25</v>
      </c>
      <c r="D177" s="1">
        <v>15000</v>
      </c>
      <c r="E177" t="s">
        <v>24</v>
      </c>
    </row>
    <row r="178" spans="1:5" x14ac:dyDescent="0.3">
      <c r="A178" s="88">
        <v>45406</v>
      </c>
      <c r="B178" t="s">
        <v>1</v>
      </c>
      <c r="C178" t="s">
        <v>26</v>
      </c>
      <c r="D178" s="1">
        <f>10000</f>
        <v>10000</v>
      </c>
      <c r="E178" t="s">
        <v>24</v>
      </c>
    </row>
    <row r="179" spans="1:5" x14ac:dyDescent="0.3">
      <c r="A179" s="88">
        <v>45406</v>
      </c>
      <c r="B179" t="s">
        <v>2</v>
      </c>
      <c r="C179" t="s">
        <v>25</v>
      </c>
      <c r="D179" s="1">
        <v>5000</v>
      </c>
      <c r="E179" t="s">
        <v>24</v>
      </c>
    </row>
    <row r="180" spans="1:5" x14ac:dyDescent="0.3">
      <c r="A180" s="88">
        <v>45406</v>
      </c>
      <c r="B180" t="s">
        <v>3</v>
      </c>
      <c r="C180" t="s">
        <v>27</v>
      </c>
      <c r="D180" s="1">
        <v>65000</v>
      </c>
      <c r="E180" t="s">
        <v>24</v>
      </c>
    </row>
    <row r="181" spans="1:5" x14ac:dyDescent="0.3">
      <c r="A181" s="88">
        <v>45406</v>
      </c>
      <c r="B181" t="s">
        <v>4</v>
      </c>
      <c r="C181" t="s">
        <v>27</v>
      </c>
      <c r="D181" s="1">
        <v>22000</v>
      </c>
      <c r="E181" t="s">
        <v>24</v>
      </c>
    </row>
    <row r="182" spans="1:5" x14ac:dyDescent="0.3">
      <c r="A182" s="88">
        <v>45406</v>
      </c>
      <c r="B182" t="s">
        <v>5</v>
      </c>
      <c r="C182" t="s">
        <v>26</v>
      </c>
      <c r="D182" s="1">
        <v>10000</v>
      </c>
      <c r="E182" t="s">
        <v>24</v>
      </c>
    </row>
    <row r="183" spans="1:5" x14ac:dyDescent="0.3">
      <c r="A183" s="88">
        <v>45406</v>
      </c>
      <c r="B183" t="s">
        <v>7</v>
      </c>
      <c r="C183" t="s">
        <v>30</v>
      </c>
      <c r="D183" s="1">
        <v>10000</v>
      </c>
      <c r="E183" t="s">
        <v>24</v>
      </c>
    </row>
    <row r="184" spans="1:5" x14ac:dyDescent="0.3">
      <c r="A184" s="88">
        <v>45406</v>
      </c>
      <c r="B184" t="s">
        <v>80</v>
      </c>
      <c r="C184" t="s">
        <v>36</v>
      </c>
      <c r="D184" s="1">
        <v>5000</v>
      </c>
      <c r="E184" t="s">
        <v>24</v>
      </c>
    </row>
    <row r="185" spans="1:5" x14ac:dyDescent="0.3">
      <c r="A185" s="88">
        <v>45406</v>
      </c>
      <c r="B185" s="83" t="s">
        <v>6</v>
      </c>
      <c r="C185" t="s">
        <v>27</v>
      </c>
      <c r="D185" s="1">
        <v>6000</v>
      </c>
    </row>
    <row r="186" spans="1:5" x14ac:dyDescent="0.3">
      <c r="A186" s="88">
        <v>45406</v>
      </c>
      <c r="B186" t="s">
        <v>16</v>
      </c>
      <c r="C186" t="s">
        <v>27</v>
      </c>
      <c r="D186" s="1">
        <v>6000</v>
      </c>
    </row>
    <row r="187" spans="1:5" x14ac:dyDescent="0.3">
      <c r="A187" s="88">
        <v>45406</v>
      </c>
      <c r="B187" t="s">
        <v>20</v>
      </c>
      <c r="C187" t="s">
        <v>47</v>
      </c>
      <c r="D187" s="1">
        <v>5000</v>
      </c>
    </row>
    <row r="188" spans="1:5" x14ac:dyDescent="0.3">
      <c r="D188" s="7">
        <f>SUM(D177:D187)</f>
        <v>159000</v>
      </c>
    </row>
    <row r="189" spans="1:5" x14ac:dyDescent="0.3">
      <c r="A189" s="88">
        <v>45406</v>
      </c>
      <c r="B189" t="s">
        <v>201</v>
      </c>
      <c r="C189" t="s">
        <v>202</v>
      </c>
      <c r="D189" s="6">
        <v>280000</v>
      </c>
    </row>
    <row r="191" spans="1:5" x14ac:dyDescent="0.3">
      <c r="A191" s="82">
        <v>45407</v>
      </c>
      <c r="B191" t="s">
        <v>74</v>
      </c>
      <c r="C191" t="s">
        <v>25</v>
      </c>
      <c r="D191" s="1">
        <v>15000</v>
      </c>
      <c r="E191" t="s">
        <v>24</v>
      </c>
    </row>
    <row r="192" spans="1:5" x14ac:dyDescent="0.3">
      <c r="A192" s="88">
        <v>45407</v>
      </c>
      <c r="B192" t="s">
        <v>1</v>
      </c>
      <c r="C192" t="s">
        <v>26</v>
      </c>
      <c r="D192" s="1">
        <f>10000</f>
        <v>10000</v>
      </c>
      <c r="E192" t="s">
        <v>24</v>
      </c>
    </row>
    <row r="193" spans="1:5" x14ac:dyDescent="0.3">
      <c r="A193" s="88">
        <v>45407</v>
      </c>
      <c r="B193" t="s">
        <v>2</v>
      </c>
      <c r="C193" t="s">
        <v>25</v>
      </c>
      <c r="D193" s="1">
        <v>5000</v>
      </c>
      <c r="E193" t="s">
        <v>24</v>
      </c>
    </row>
    <row r="194" spans="1:5" x14ac:dyDescent="0.3">
      <c r="A194" s="88">
        <v>45407</v>
      </c>
      <c r="B194" t="s">
        <v>3</v>
      </c>
      <c r="C194" t="s">
        <v>27</v>
      </c>
      <c r="D194" s="1">
        <v>65000</v>
      </c>
      <c r="E194" t="s">
        <v>24</v>
      </c>
    </row>
    <row r="195" spans="1:5" x14ac:dyDescent="0.3">
      <c r="A195" s="88">
        <v>45407</v>
      </c>
      <c r="B195" t="s">
        <v>4</v>
      </c>
      <c r="C195" t="s">
        <v>27</v>
      </c>
      <c r="D195" s="1">
        <v>22000</v>
      </c>
      <c r="E195" t="s">
        <v>24</v>
      </c>
    </row>
    <row r="196" spans="1:5" x14ac:dyDescent="0.3">
      <c r="A196" s="88">
        <v>45407</v>
      </c>
      <c r="B196" t="s">
        <v>5</v>
      </c>
      <c r="C196" t="s">
        <v>26</v>
      </c>
      <c r="D196" s="1">
        <v>10000</v>
      </c>
      <c r="E196" t="s">
        <v>24</v>
      </c>
    </row>
    <row r="197" spans="1:5" x14ac:dyDescent="0.3">
      <c r="A197" s="88">
        <v>45407</v>
      </c>
      <c r="B197" t="s">
        <v>7</v>
      </c>
      <c r="C197" t="s">
        <v>30</v>
      </c>
      <c r="D197" s="1">
        <v>10000</v>
      </c>
      <c r="E197" t="s">
        <v>24</v>
      </c>
    </row>
    <row r="198" spans="1:5" x14ac:dyDescent="0.3">
      <c r="A198" s="88">
        <v>45407</v>
      </c>
      <c r="B198" t="s">
        <v>80</v>
      </c>
      <c r="C198" t="s">
        <v>36</v>
      </c>
      <c r="D198" s="1">
        <v>5000</v>
      </c>
      <c r="E198" t="s">
        <v>24</v>
      </c>
    </row>
    <row r="199" spans="1:5" x14ac:dyDescent="0.3">
      <c r="A199" s="3">
        <v>45407</v>
      </c>
      <c r="B199" s="85" t="s">
        <v>21</v>
      </c>
      <c r="C199" t="s">
        <v>38</v>
      </c>
      <c r="D199" s="1">
        <v>12000</v>
      </c>
      <c r="E199" t="s">
        <v>31</v>
      </c>
    </row>
    <row r="200" spans="1:5" x14ac:dyDescent="0.3">
      <c r="A200" s="3">
        <v>45407</v>
      </c>
      <c r="B200" t="s">
        <v>22</v>
      </c>
      <c r="C200" t="s">
        <v>38</v>
      </c>
      <c r="D200" s="1">
        <v>12000</v>
      </c>
      <c r="E200" t="s">
        <v>31</v>
      </c>
    </row>
    <row r="201" spans="1:5" x14ac:dyDescent="0.3">
      <c r="A201" s="3">
        <v>45407</v>
      </c>
      <c r="B201" t="s">
        <v>8</v>
      </c>
      <c r="C201" t="s">
        <v>32</v>
      </c>
      <c r="D201" s="1">
        <f>12000*4</f>
        <v>48000</v>
      </c>
      <c r="E201" t="s">
        <v>31</v>
      </c>
    </row>
    <row r="202" spans="1:5" x14ac:dyDescent="0.3">
      <c r="A202" s="3">
        <v>45407</v>
      </c>
      <c r="B202" t="s">
        <v>10</v>
      </c>
      <c r="C202" t="s">
        <v>36</v>
      </c>
      <c r="D202" s="1">
        <v>2500</v>
      </c>
      <c r="E202" t="s">
        <v>31</v>
      </c>
    </row>
    <row r="203" spans="1:5" x14ac:dyDescent="0.3">
      <c r="A203" s="3">
        <v>45407</v>
      </c>
      <c r="B203" t="s">
        <v>11</v>
      </c>
      <c r="C203" t="s">
        <v>197</v>
      </c>
      <c r="D203" s="1">
        <v>13000</v>
      </c>
      <c r="E203" t="s">
        <v>31</v>
      </c>
    </row>
    <row r="204" spans="1:5" x14ac:dyDescent="0.3">
      <c r="D204" s="7">
        <f>SUM(D191:D203)</f>
        <v>229500</v>
      </c>
    </row>
    <row r="205" spans="1:5" x14ac:dyDescent="0.3">
      <c r="A205" s="3">
        <v>45407</v>
      </c>
      <c r="B205" t="s">
        <v>201</v>
      </c>
      <c r="C205" t="s">
        <v>202</v>
      </c>
      <c r="D205" s="6">
        <v>280000</v>
      </c>
    </row>
    <row r="206" spans="1:5" x14ac:dyDescent="0.3">
      <c r="A206" s="3"/>
      <c r="D206" s="6"/>
    </row>
    <row r="207" spans="1:5" x14ac:dyDescent="0.3">
      <c r="A207" s="3"/>
      <c r="D207" s="6"/>
    </row>
    <row r="208" spans="1:5" x14ac:dyDescent="0.3">
      <c r="A208" s="82">
        <v>45408</v>
      </c>
      <c r="B208" t="s">
        <v>74</v>
      </c>
      <c r="C208" t="s">
        <v>25</v>
      </c>
      <c r="D208" s="1">
        <v>15000</v>
      </c>
      <c r="E208" t="s">
        <v>24</v>
      </c>
    </row>
    <row r="209" spans="1:5" x14ac:dyDescent="0.3">
      <c r="A209" s="88">
        <v>45408</v>
      </c>
      <c r="B209" t="s">
        <v>1</v>
      </c>
      <c r="C209" t="s">
        <v>26</v>
      </c>
      <c r="D209" s="1">
        <f>10000</f>
        <v>10000</v>
      </c>
      <c r="E209" t="s">
        <v>24</v>
      </c>
    </row>
    <row r="210" spans="1:5" x14ac:dyDescent="0.3">
      <c r="A210" s="88">
        <v>45408</v>
      </c>
      <c r="B210" t="s">
        <v>2</v>
      </c>
      <c r="C210" t="s">
        <v>25</v>
      </c>
      <c r="D210" s="1">
        <v>5000</v>
      </c>
      <c r="E210" t="s">
        <v>24</v>
      </c>
    </row>
    <row r="211" spans="1:5" x14ac:dyDescent="0.3">
      <c r="A211" s="88">
        <v>45408</v>
      </c>
      <c r="B211" t="s">
        <v>3</v>
      </c>
      <c r="C211" t="s">
        <v>27</v>
      </c>
      <c r="D211" s="1">
        <v>65000</v>
      </c>
      <c r="E211" t="s">
        <v>24</v>
      </c>
    </row>
    <row r="212" spans="1:5" x14ac:dyDescent="0.3">
      <c r="A212" s="88">
        <v>45408</v>
      </c>
      <c r="B212" t="s">
        <v>4</v>
      </c>
      <c r="C212" t="s">
        <v>27</v>
      </c>
      <c r="D212" s="1">
        <v>22000</v>
      </c>
      <c r="E212" t="s">
        <v>24</v>
      </c>
    </row>
    <row r="213" spans="1:5" x14ac:dyDescent="0.3">
      <c r="A213" s="88">
        <v>45408</v>
      </c>
      <c r="B213" t="s">
        <v>5</v>
      </c>
      <c r="C213" t="s">
        <v>26</v>
      </c>
      <c r="D213" s="1">
        <v>10000</v>
      </c>
      <c r="E213" t="s">
        <v>24</v>
      </c>
    </row>
    <row r="214" spans="1:5" x14ac:dyDescent="0.3">
      <c r="A214" s="88">
        <v>45408</v>
      </c>
      <c r="B214" t="s">
        <v>7</v>
      </c>
      <c r="C214" t="s">
        <v>30</v>
      </c>
      <c r="D214" s="1">
        <v>10000</v>
      </c>
      <c r="E214" t="s">
        <v>24</v>
      </c>
    </row>
    <row r="215" spans="1:5" x14ac:dyDescent="0.3">
      <c r="A215" s="88">
        <v>45408</v>
      </c>
      <c r="B215" t="s">
        <v>80</v>
      </c>
      <c r="C215" t="s">
        <v>36</v>
      </c>
      <c r="D215" s="1">
        <v>5000</v>
      </c>
      <c r="E215" t="s">
        <v>24</v>
      </c>
    </row>
    <row r="216" spans="1:5" x14ac:dyDescent="0.3">
      <c r="A216" s="88">
        <v>45408</v>
      </c>
      <c r="B216" s="83" t="s">
        <v>6</v>
      </c>
      <c r="C216" t="s">
        <v>27</v>
      </c>
      <c r="D216" s="1">
        <v>6000</v>
      </c>
    </row>
    <row r="217" spans="1:5" x14ac:dyDescent="0.3">
      <c r="A217" s="88">
        <v>45408</v>
      </c>
      <c r="B217" t="s">
        <v>16</v>
      </c>
      <c r="C217" t="s">
        <v>27</v>
      </c>
      <c r="D217" s="1">
        <v>6000</v>
      </c>
    </row>
    <row r="218" spans="1:5" x14ac:dyDescent="0.3">
      <c r="A218" s="88">
        <v>45408</v>
      </c>
      <c r="B218" t="s">
        <v>20</v>
      </c>
      <c r="C218" t="s">
        <v>47</v>
      </c>
      <c r="D218" s="1">
        <v>5000</v>
      </c>
    </row>
    <row r="219" spans="1:5" x14ac:dyDescent="0.3">
      <c r="A219" s="88">
        <v>45408</v>
      </c>
      <c r="B219" s="86" t="s">
        <v>12</v>
      </c>
      <c r="C219" s="2" t="s">
        <v>39</v>
      </c>
      <c r="D219" s="1">
        <v>15000</v>
      </c>
      <c r="E219" t="s">
        <v>37</v>
      </c>
    </row>
    <row r="220" spans="1:5" x14ac:dyDescent="0.3">
      <c r="A220" s="88">
        <v>45408</v>
      </c>
      <c r="B220" t="s">
        <v>13</v>
      </c>
      <c r="C220" s="2" t="s">
        <v>39</v>
      </c>
      <c r="D220" s="1">
        <v>15000</v>
      </c>
      <c r="E220" t="s">
        <v>37</v>
      </c>
    </row>
    <row r="221" spans="1:5" x14ac:dyDescent="0.3">
      <c r="A221" s="88">
        <v>45408</v>
      </c>
      <c r="B221" t="s">
        <v>15</v>
      </c>
      <c r="C221" t="s">
        <v>36</v>
      </c>
      <c r="D221" s="1">
        <v>15000</v>
      </c>
      <c r="E221" t="s">
        <v>37</v>
      </c>
    </row>
    <row r="222" spans="1:5" x14ac:dyDescent="0.3">
      <c r="A222" s="88">
        <v>45408</v>
      </c>
      <c r="B222" t="s">
        <v>17</v>
      </c>
      <c r="C222" t="s">
        <v>44</v>
      </c>
      <c r="D222" s="1">
        <v>18000</v>
      </c>
      <c r="E222" t="s">
        <v>37</v>
      </c>
    </row>
    <row r="223" spans="1:5" x14ac:dyDescent="0.3">
      <c r="A223" s="88">
        <v>45408</v>
      </c>
      <c r="B223" t="s">
        <v>19</v>
      </c>
      <c r="C223" t="s">
        <v>46</v>
      </c>
      <c r="D223" s="1">
        <v>11000</v>
      </c>
      <c r="E223" t="s">
        <v>37</v>
      </c>
    </row>
    <row r="224" spans="1:5" x14ac:dyDescent="0.3">
      <c r="A224" s="88">
        <v>45408</v>
      </c>
      <c r="B224" t="s">
        <v>95</v>
      </c>
      <c r="C224">
        <v>1</v>
      </c>
      <c r="D224" s="1">
        <v>25000</v>
      </c>
      <c r="E224" t="s">
        <v>37</v>
      </c>
    </row>
    <row r="225" spans="1:5" x14ac:dyDescent="0.3">
      <c r="D225" s="7">
        <f>SUM(D208:D224)</f>
        <v>258000</v>
      </c>
    </row>
    <row r="226" spans="1:5" x14ac:dyDescent="0.3">
      <c r="A226" s="88">
        <v>45408</v>
      </c>
      <c r="B226" t="s">
        <v>201</v>
      </c>
      <c r="C226" t="s">
        <v>202</v>
      </c>
      <c r="D226" s="6">
        <v>280000</v>
      </c>
    </row>
    <row r="230" spans="1:5" x14ac:dyDescent="0.3">
      <c r="A230" s="82">
        <v>45409</v>
      </c>
      <c r="B230" t="s">
        <v>74</v>
      </c>
      <c r="C230" t="s">
        <v>25</v>
      </c>
      <c r="D230" s="1">
        <v>15000</v>
      </c>
      <c r="E230" t="s">
        <v>24</v>
      </c>
    </row>
    <row r="231" spans="1:5" x14ac:dyDescent="0.3">
      <c r="A231" s="88">
        <v>45409</v>
      </c>
      <c r="B231" t="s">
        <v>1</v>
      </c>
      <c r="C231" t="s">
        <v>26</v>
      </c>
      <c r="D231" s="1">
        <f>10000</f>
        <v>10000</v>
      </c>
      <c r="E231" t="s">
        <v>24</v>
      </c>
    </row>
    <row r="232" spans="1:5" x14ac:dyDescent="0.3">
      <c r="A232" s="88">
        <v>45409</v>
      </c>
      <c r="B232" t="s">
        <v>2</v>
      </c>
      <c r="C232" t="s">
        <v>25</v>
      </c>
      <c r="D232" s="1">
        <v>5000</v>
      </c>
      <c r="E232" t="s">
        <v>24</v>
      </c>
    </row>
    <row r="233" spans="1:5" x14ac:dyDescent="0.3">
      <c r="A233" s="88">
        <v>45409</v>
      </c>
      <c r="B233" t="s">
        <v>3</v>
      </c>
      <c r="C233" t="s">
        <v>27</v>
      </c>
      <c r="D233" s="1">
        <v>65000</v>
      </c>
      <c r="E233" t="s">
        <v>24</v>
      </c>
    </row>
    <row r="234" spans="1:5" x14ac:dyDescent="0.3">
      <c r="A234" s="88">
        <v>45409</v>
      </c>
      <c r="B234" t="s">
        <v>4</v>
      </c>
      <c r="C234" t="s">
        <v>27</v>
      </c>
      <c r="D234" s="1">
        <v>22000</v>
      </c>
      <c r="E234" t="s">
        <v>24</v>
      </c>
    </row>
    <row r="235" spans="1:5" x14ac:dyDescent="0.3">
      <c r="A235" s="88">
        <v>45409</v>
      </c>
      <c r="B235" t="s">
        <v>5</v>
      </c>
      <c r="C235" t="s">
        <v>26</v>
      </c>
      <c r="D235" s="1">
        <v>10000</v>
      </c>
      <c r="E235" t="s">
        <v>24</v>
      </c>
    </row>
    <row r="236" spans="1:5" x14ac:dyDescent="0.3">
      <c r="A236" s="88">
        <v>45409</v>
      </c>
      <c r="B236" t="s">
        <v>7</v>
      </c>
      <c r="C236" t="s">
        <v>30</v>
      </c>
      <c r="D236" s="1">
        <v>10000</v>
      </c>
      <c r="E236" t="s">
        <v>24</v>
      </c>
    </row>
    <row r="237" spans="1:5" x14ac:dyDescent="0.3">
      <c r="A237" s="88">
        <v>45409</v>
      </c>
      <c r="B237" t="s">
        <v>80</v>
      </c>
      <c r="C237" t="s">
        <v>36</v>
      </c>
      <c r="D237" s="1">
        <v>5000</v>
      </c>
      <c r="E237" t="s">
        <v>24</v>
      </c>
    </row>
    <row r="238" spans="1:5" x14ac:dyDescent="0.3">
      <c r="D238" s="7">
        <f>SUM(D230:D237)</f>
        <v>142000</v>
      </c>
    </row>
    <row r="239" spans="1:5" x14ac:dyDescent="0.3">
      <c r="A239" s="88">
        <v>45409</v>
      </c>
      <c r="B239" t="s">
        <v>201</v>
      </c>
      <c r="C239" t="s">
        <v>202</v>
      </c>
      <c r="D239" s="6">
        <v>280000</v>
      </c>
    </row>
    <row r="242" spans="1:5" x14ac:dyDescent="0.3">
      <c r="A242" s="82">
        <v>45410</v>
      </c>
      <c r="B242" t="s">
        <v>74</v>
      </c>
      <c r="C242" t="s">
        <v>25</v>
      </c>
      <c r="D242" s="1">
        <v>15000</v>
      </c>
      <c r="E242" t="s">
        <v>24</v>
      </c>
    </row>
    <row r="243" spans="1:5" x14ac:dyDescent="0.3">
      <c r="A243" s="88">
        <v>45410</v>
      </c>
      <c r="B243" t="s">
        <v>1</v>
      </c>
      <c r="C243" t="s">
        <v>26</v>
      </c>
      <c r="D243" s="1">
        <f>10000</f>
        <v>10000</v>
      </c>
      <c r="E243" t="s">
        <v>24</v>
      </c>
    </row>
    <row r="244" spans="1:5" x14ac:dyDescent="0.3">
      <c r="A244" s="88">
        <v>45410</v>
      </c>
      <c r="B244" t="s">
        <v>2</v>
      </c>
      <c r="C244" t="s">
        <v>25</v>
      </c>
      <c r="D244" s="1">
        <v>5000</v>
      </c>
      <c r="E244" t="s">
        <v>24</v>
      </c>
    </row>
    <row r="245" spans="1:5" x14ac:dyDescent="0.3">
      <c r="A245" s="88">
        <v>45410</v>
      </c>
      <c r="B245" t="s">
        <v>3</v>
      </c>
      <c r="C245" t="s">
        <v>27</v>
      </c>
      <c r="D245" s="1">
        <v>65000</v>
      </c>
      <c r="E245" t="s">
        <v>24</v>
      </c>
    </row>
    <row r="246" spans="1:5" x14ac:dyDescent="0.3">
      <c r="A246" s="88">
        <v>45410</v>
      </c>
      <c r="B246" t="s">
        <v>4</v>
      </c>
      <c r="C246" t="s">
        <v>27</v>
      </c>
      <c r="D246" s="1">
        <v>22000</v>
      </c>
      <c r="E246" t="s">
        <v>24</v>
      </c>
    </row>
    <row r="247" spans="1:5" x14ac:dyDescent="0.3">
      <c r="A247" s="88">
        <v>45410</v>
      </c>
      <c r="B247" t="s">
        <v>5</v>
      </c>
      <c r="C247" t="s">
        <v>26</v>
      </c>
      <c r="D247" s="1">
        <v>10000</v>
      </c>
      <c r="E247" t="s">
        <v>24</v>
      </c>
    </row>
    <row r="248" spans="1:5" x14ac:dyDescent="0.3">
      <c r="A248" s="88">
        <v>45410</v>
      </c>
      <c r="B248" t="s">
        <v>7</v>
      </c>
      <c r="C248" t="s">
        <v>30</v>
      </c>
      <c r="D248" s="1">
        <v>10000</v>
      </c>
      <c r="E248" t="s">
        <v>24</v>
      </c>
    </row>
    <row r="249" spans="1:5" x14ac:dyDescent="0.3">
      <c r="A249" s="88">
        <v>45410</v>
      </c>
      <c r="B249" t="s">
        <v>80</v>
      </c>
      <c r="C249" t="s">
        <v>36</v>
      </c>
      <c r="D249" s="1">
        <v>5000</v>
      </c>
      <c r="E249" t="s">
        <v>24</v>
      </c>
    </row>
    <row r="250" spans="1:5" x14ac:dyDescent="0.3">
      <c r="A250" s="3">
        <v>45410</v>
      </c>
      <c r="B250" s="85" t="s">
        <v>21</v>
      </c>
      <c r="C250" t="s">
        <v>38</v>
      </c>
      <c r="D250" s="1">
        <v>12000</v>
      </c>
      <c r="E250" t="s">
        <v>31</v>
      </c>
    </row>
    <row r="251" spans="1:5" x14ac:dyDescent="0.3">
      <c r="A251" s="3">
        <v>45410</v>
      </c>
      <c r="B251" t="s">
        <v>22</v>
      </c>
      <c r="C251" t="s">
        <v>38</v>
      </c>
      <c r="D251" s="1">
        <v>12000</v>
      </c>
      <c r="E251" t="s">
        <v>31</v>
      </c>
    </row>
    <row r="252" spans="1:5" x14ac:dyDescent="0.3">
      <c r="A252" s="3">
        <v>45410</v>
      </c>
      <c r="B252" t="s">
        <v>8</v>
      </c>
      <c r="C252" t="s">
        <v>32</v>
      </c>
      <c r="D252" s="1">
        <f>12000*4</f>
        <v>48000</v>
      </c>
      <c r="E252" t="s">
        <v>31</v>
      </c>
    </row>
    <row r="253" spans="1:5" x14ac:dyDescent="0.3">
      <c r="A253" s="3">
        <v>45410</v>
      </c>
      <c r="B253" t="s">
        <v>10</v>
      </c>
      <c r="C253" t="s">
        <v>36</v>
      </c>
      <c r="D253" s="1">
        <v>2500</v>
      </c>
      <c r="E253" t="s">
        <v>31</v>
      </c>
    </row>
    <row r="254" spans="1:5" x14ac:dyDescent="0.3">
      <c r="A254" s="3">
        <v>45410</v>
      </c>
      <c r="B254" t="s">
        <v>11</v>
      </c>
      <c r="C254" t="s">
        <v>197</v>
      </c>
      <c r="D254" s="1">
        <v>13000</v>
      </c>
      <c r="E254" t="s">
        <v>31</v>
      </c>
    </row>
    <row r="255" spans="1:5" x14ac:dyDescent="0.3">
      <c r="D255" s="7">
        <f>SUM(D242:D254)</f>
        <v>229500</v>
      </c>
    </row>
    <row r="256" spans="1:5" x14ac:dyDescent="0.3">
      <c r="A256" s="3">
        <v>45410</v>
      </c>
      <c r="B256" t="s">
        <v>201</v>
      </c>
      <c r="C256" t="s">
        <v>202</v>
      </c>
      <c r="D256" s="6">
        <v>280000</v>
      </c>
    </row>
    <row r="260" spans="1:5" x14ac:dyDescent="0.3">
      <c r="A260" s="82">
        <v>45411</v>
      </c>
      <c r="B260" t="s">
        <v>74</v>
      </c>
      <c r="C260" t="s">
        <v>25</v>
      </c>
      <c r="D260" s="1">
        <v>15000</v>
      </c>
      <c r="E260" t="s">
        <v>24</v>
      </c>
    </row>
    <row r="261" spans="1:5" x14ac:dyDescent="0.3">
      <c r="A261" s="88">
        <v>45411</v>
      </c>
      <c r="B261" t="s">
        <v>1</v>
      </c>
      <c r="C261" t="s">
        <v>26</v>
      </c>
      <c r="D261" s="1">
        <f>10000</f>
        <v>10000</v>
      </c>
      <c r="E261" t="s">
        <v>24</v>
      </c>
    </row>
    <row r="262" spans="1:5" x14ac:dyDescent="0.3">
      <c r="A262" s="88">
        <v>45411</v>
      </c>
      <c r="B262" t="s">
        <v>2</v>
      </c>
      <c r="C262" t="s">
        <v>25</v>
      </c>
      <c r="D262" s="1">
        <v>5000</v>
      </c>
      <c r="E262" t="s">
        <v>24</v>
      </c>
    </row>
    <row r="263" spans="1:5" x14ac:dyDescent="0.3">
      <c r="A263" s="88">
        <v>45411</v>
      </c>
      <c r="B263" t="s">
        <v>3</v>
      </c>
      <c r="C263" t="s">
        <v>27</v>
      </c>
      <c r="D263" s="1">
        <v>65000</v>
      </c>
      <c r="E263" t="s">
        <v>24</v>
      </c>
    </row>
    <row r="264" spans="1:5" x14ac:dyDescent="0.3">
      <c r="A264" s="88">
        <v>45411</v>
      </c>
      <c r="B264" t="s">
        <v>4</v>
      </c>
      <c r="C264" t="s">
        <v>27</v>
      </c>
      <c r="D264" s="1">
        <v>22000</v>
      </c>
      <c r="E264" t="s">
        <v>24</v>
      </c>
    </row>
    <row r="265" spans="1:5" x14ac:dyDescent="0.3">
      <c r="A265" s="88">
        <v>45411</v>
      </c>
      <c r="B265" t="s">
        <v>5</v>
      </c>
      <c r="C265" t="s">
        <v>26</v>
      </c>
      <c r="D265" s="1">
        <v>10000</v>
      </c>
      <c r="E265" t="s">
        <v>24</v>
      </c>
    </row>
    <row r="266" spans="1:5" x14ac:dyDescent="0.3">
      <c r="A266" s="88">
        <v>45411</v>
      </c>
      <c r="B266" t="s">
        <v>7</v>
      </c>
      <c r="C266" t="s">
        <v>30</v>
      </c>
      <c r="D266" s="1">
        <v>10000</v>
      </c>
      <c r="E266" t="s">
        <v>24</v>
      </c>
    </row>
    <row r="267" spans="1:5" x14ac:dyDescent="0.3">
      <c r="A267" s="88">
        <v>45411</v>
      </c>
      <c r="B267" t="s">
        <v>80</v>
      </c>
      <c r="C267" t="s">
        <v>36</v>
      </c>
      <c r="D267" s="1">
        <v>5000</v>
      </c>
      <c r="E267" t="s">
        <v>24</v>
      </c>
    </row>
    <row r="268" spans="1:5" x14ac:dyDescent="0.3">
      <c r="A268" s="88">
        <v>45411</v>
      </c>
      <c r="B268" s="86" t="s">
        <v>12</v>
      </c>
      <c r="C268" s="2" t="s">
        <v>39</v>
      </c>
      <c r="D268" s="1">
        <v>15000</v>
      </c>
      <c r="E268" t="s">
        <v>37</v>
      </c>
    </row>
    <row r="269" spans="1:5" x14ac:dyDescent="0.3">
      <c r="A269" s="88">
        <v>45411</v>
      </c>
      <c r="B269" t="s">
        <v>13</v>
      </c>
      <c r="C269" s="2" t="s">
        <v>39</v>
      </c>
      <c r="D269" s="1">
        <v>15000</v>
      </c>
      <c r="E269" t="s">
        <v>37</v>
      </c>
    </row>
    <row r="270" spans="1:5" x14ac:dyDescent="0.3">
      <c r="A270" s="88">
        <v>45411</v>
      </c>
      <c r="B270" t="s">
        <v>15</v>
      </c>
      <c r="C270" t="s">
        <v>36</v>
      </c>
      <c r="D270" s="1">
        <v>15000</v>
      </c>
      <c r="E270" t="s">
        <v>37</v>
      </c>
    </row>
    <row r="271" spans="1:5" x14ac:dyDescent="0.3">
      <c r="A271" s="88">
        <v>45411</v>
      </c>
      <c r="B271" t="s">
        <v>17</v>
      </c>
      <c r="C271" t="s">
        <v>44</v>
      </c>
      <c r="D271" s="1">
        <v>18000</v>
      </c>
      <c r="E271" t="s">
        <v>37</v>
      </c>
    </row>
    <row r="272" spans="1:5" x14ac:dyDescent="0.3">
      <c r="A272" s="88">
        <v>45411</v>
      </c>
      <c r="B272" t="s">
        <v>19</v>
      </c>
      <c r="C272" t="s">
        <v>46</v>
      </c>
      <c r="D272" s="1">
        <v>11000</v>
      </c>
      <c r="E272" t="s">
        <v>37</v>
      </c>
    </row>
    <row r="273" spans="1:5" x14ac:dyDescent="0.3">
      <c r="A273" s="88">
        <v>45411</v>
      </c>
      <c r="B273" t="s">
        <v>95</v>
      </c>
      <c r="C273">
        <v>1</v>
      </c>
      <c r="D273" s="1">
        <v>25000</v>
      </c>
      <c r="E273" t="s">
        <v>37</v>
      </c>
    </row>
    <row r="274" spans="1:5" x14ac:dyDescent="0.3">
      <c r="A274" s="88">
        <v>45411</v>
      </c>
      <c r="B274" s="84" t="s">
        <v>14</v>
      </c>
      <c r="C274" t="s">
        <v>41</v>
      </c>
      <c r="D274" s="1">
        <v>10000</v>
      </c>
      <c r="E274" t="s">
        <v>40</v>
      </c>
    </row>
    <row r="275" spans="1:5" x14ac:dyDescent="0.3">
      <c r="A275" s="88">
        <v>45411</v>
      </c>
      <c r="B275" t="s">
        <v>55</v>
      </c>
      <c r="C275" t="s">
        <v>56</v>
      </c>
      <c r="D275" s="1">
        <f>16000*5</f>
        <v>80000</v>
      </c>
      <c r="E275" t="s">
        <v>40</v>
      </c>
    </row>
    <row r="276" spans="1:5" x14ac:dyDescent="0.3">
      <c r="A276" s="88">
        <v>45411</v>
      </c>
      <c r="B276" t="s">
        <v>48</v>
      </c>
      <c r="C276" t="s">
        <v>36</v>
      </c>
      <c r="D276" s="1">
        <v>4000</v>
      </c>
      <c r="E276" t="s">
        <v>40</v>
      </c>
    </row>
    <row r="277" spans="1:5" x14ac:dyDescent="0.3">
      <c r="A277" s="88">
        <v>45411</v>
      </c>
      <c r="B277" t="s">
        <v>49</v>
      </c>
      <c r="C277" t="s">
        <v>36</v>
      </c>
      <c r="D277" s="1">
        <v>6000</v>
      </c>
      <c r="E277" t="s">
        <v>40</v>
      </c>
    </row>
    <row r="278" spans="1:5" x14ac:dyDescent="0.3">
      <c r="A278" s="88">
        <v>45411</v>
      </c>
      <c r="B278" t="s">
        <v>51</v>
      </c>
      <c r="C278" t="s">
        <v>36</v>
      </c>
      <c r="D278" s="1">
        <v>7000</v>
      </c>
      <c r="E278" t="s">
        <v>40</v>
      </c>
    </row>
    <row r="279" spans="1:5" x14ac:dyDescent="0.3">
      <c r="A279" s="88">
        <v>45411</v>
      </c>
      <c r="B279" t="s">
        <v>52</v>
      </c>
      <c r="C279" t="s">
        <v>36</v>
      </c>
      <c r="D279" s="1">
        <v>2500</v>
      </c>
      <c r="E279" t="s">
        <v>40</v>
      </c>
    </row>
    <row r="280" spans="1:5" x14ac:dyDescent="0.3">
      <c r="A280" s="88">
        <v>45411</v>
      </c>
      <c r="B280" t="s">
        <v>53</v>
      </c>
      <c r="C280" t="s">
        <v>36</v>
      </c>
      <c r="D280" s="1">
        <v>7000</v>
      </c>
      <c r="E280" t="s">
        <v>40</v>
      </c>
    </row>
    <row r="281" spans="1:5" x14ac:dyDescent="0.3">
      <c r="A281" s="88">
        <v>45411</v>
      </c>
      <c r="B281" t="s">
        <v>198</v>
      </c>
      <c r="D281" s="1">
        <v>20000</v>
      </c>
    </row>
    <row r="282" spans="1:5" x14ac:dyDescent="0.3">
      <c r="D282" s="7">
        <f>SUM(D260:D281)</f>
        <v>377500</v>
      </c>
    </row>
    <row r="283" spans="1:5" x14ac:dyDescent="0.3">
      <c r="A283" s="88">
        <v>45411</v>
      </c>
      <c r="B283" t="s">
        <v>201</v>
      </c>
      <c r="C283" t="s">
        <v>202</v>
      </c>
      <c r="D283" s="6">
        <v>280000</v>
      </c>
    </row>
    <row r="286" spans="1:5" x14ac:dyDescent="0.3">
      <c r="A286" s="82">
        <v>45412</v>
      </c>
      <c r="B286" t="s">
        <v>74</v>
      </c>
      <c r="C286" t="s">
        <v>25</v>
      </c>
      <c r="D286" s="1">
        <v>15000</v>
      </c>
      <c r="E286" t="s">
        <v>24</v>
      </c>
    </row>
    <row r="287" spans="1:5" x14ac:dyDescent="0.3">
      <c r="A287" s="88">
        <v>45412</v>
      </c>
      <c r="B287" t="s">
        <v>1</v>
      </c>
      <c r="C287" t="s">
        <v>26</v>
      </c>
      <c r="D287" s="1">
        <f>10000</f>
        <v>10000</v>
      </c>
      <c r="E287" t="s">
        <v>24</v>
      </c>
    </row>
    <row r="288" spans="1:5" x14ac:dyDescent="0.3">
      <c r="A288" s="88">
        <v>45412</v>
      </c>
      <c r="B288" t="s">
        <v>2</v>
      </c>
      <c r="C288" t="s">
        <v>25</v>
      </c>
      <c r="D288" s="1">
        <v>5000</v>
      </c>
      <c r="E288" t="s">
        <v>24</v>
      </c>
    </row>
    <row r="289" spans="1:6" x14ac:dyDescent="0.3">
      <c r="A289" s="88">
        <v>45412</v>
      </c>
      <c r="B289" t="s">
        <v>3</v>
      </c>
      <c r="C289" t="s">
        <v>27</v>
      </c>
      <c r="D289" s="1">
        <v>65000</v>
      </c>
      <c r="E289" t="s">
        <v>24</v>
      </c>
    </row>
    <row r="290" spans="1:6" x14ac:dyDescent="0.3">
      <c r="A290" s="88">
        <v>45412</v>
      </c>
      <c r="B290" t="s">
        <v>4</v>
      </c>
      <c r="C290" t="s">
        <v>27</v>
      </c>
      <c r="D290" s="1">
        <v>22000</v>
      </c>
      <c r="E290" t="s">
        <v>24</v>
      </c>
    </row>
    <row r="291" spans="1:6" x14ac:dyDescent="0.3">
      <c r="A291" s="88">
        <v>45412</v>
      </c>
      <c r="B291" t="s">
        <v>5</v>
      </c>
      <c r="C291" t="s">
        <v>26</v>
      </c>
      <c r="D291" s="1">
        <v>10000</v>
      </c>
      <c r="E291" t="s">
        <v>24</v>
      </c>
    </row>
    <row r="292" spans="1:6" x14ac:dyDescent="0.3">
      <c r="A292" s="88">
        <v>45412</v>
      </c>
      <c r="B292" t="s">
        <v>7</v>
      </c>
      <c r="C292" t="s">
        <v>30</v>
      </c>
      <c r="D292" s="1">
        <v>10000</v>
      </c>
      <c r="E292" t="s">
        <v>24</v>
      </c>
    </row>
    <row r="293" spans="1:6" x14ac:dyDescent="0.3">
      <c r="A293" s="88">
        <v>45412</v>
      </c>
      <c r="B293" t="s">
        <v>80</v>
      </c>
      <c r="C293" t="s">
        <v>36</v>
      </c>
      <c r="D293" s="1">
        <v>5000</v>
      </c>
      <c r="E293" t="s">
        <v>24</v>
      </c>
    </row>
    <row r="294" spans="1:6" x14ac:dyDescent="0.3">
      <c r="A294" s="88">
        <v>45412</v>
      </c>
      <c r="B294" s="83" t="s">
        <v>6</v>
      </c>
      <c r="C294" t="s">
        <v>27</v>
      </c>
      <c r="D294" s="1">
        <v>6000</v>
      </c>
    </row>
    <row r="295" spans="1:6" x14ac:dyDescent="0.3">
      <c r="A295" s="88">
        <v>45412</v>
      </c>
      <c r="B295" t="s">
        <v>16</v>
      </c>
      <c r="C295" t="s">
        <v>27</v>
      </c>
      <c r="D295" s="1">
        <v>6000</v>
      </c>
    </row>
    <row r="296" spans="1:6" x14ac:dyDescent="0.3">
      <c r="A296" s="88">
        <v>45412</v>
      </c>
      <c r="B296" t="s">
        <v>20</v>
      </c>
      <c r="C296" t="s">
        <v>47</v>
      </c>
      <c r="D296" s="1">
        <v>5000</v>
      </c>
    </row>
    <row r="297" spans="1:6" x14ac:dyDescent="0.3">
      <c r="A297" s="88">
        <v>45412</v>
      </c>
      <c r="B297" t="s">
        <v>199</v>
      </c>
      <c r="D297" s="1">
        <v>60000</v>
      </c>
    </row>
    <row r="298" spans="1:6" x14ac:dyDescent="0.3">
      <c r="A298" s="88">
        <v>45412</v>
      </c>
      <c r="B298" t="s">
        <v>200</v>
      </c>
      <c r="D298" s="1">
        <v>1500000</v>
      </c>
    </row>
    <row r="299" spans="1:6" x14ac:dyDescent="0.3">
      <c r="B299" t="s">
        <v>61</v>
      </c>
      <c r="D299" s="1">
        <v>1000000</v>
      </c>
      <c r="E299" s="1">
        <f>D300-D298</f>
        <v>1219000</v>
      </c>
      <c r="F299" s="1">
        <f>E299-D297</f>
        <v>1159000</v>
      </c>
    </row>
    <row r="300" spans="1:6" x14ac:dyDescent="0.3">
      <c r="D300" s="7">
        <f>SUM(D286:D299)</f>
        <v>2719000</v>
      </c>
    </row>
    <row r="302" spans="1:6" x14ac:dyDescent="0.3">
      <c r="A302" s="88">
        <v>45412</v>
      </c>
      <c r="B302" t="s">
        <v>201</v>
      </c>
      <c r="C302" t="s">
        <v>202</v>
      </c>
      <c r="D302" s="6">
        <v>280000</v>
      </c>
    </row>
  </sheetData>
  <mergeCells count="1">
    <mergeCell ref="F124:J12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4980-2847-4E6B-B3CC-F912AEE44216}">
  <dimension ref="C9:M362"/>
  <sheetViews>
    <sheetView topLeftCell="A127" zoomScale="76" workbookViewId="0">
      <selection activeCell="G57" sqref="G57"/>
    </sheetView>
  </sheetViews>
  <sheetFormatPr defaultRowHeight="14.4" x14ac:dyDescent="0.3"/>
  <cols>
    <col min="3" max="3" width="9.109375" bestFit="1" customWidth="1"/>
    <col min="4" max="4" width="20.6640625" bestFit="1" customWidth="1"/>
    <col min="6" max="6" width="15.33203125" bestFit="1" customWidth="1"/>
    <col min="7" max="7" width="12.77734375" bestFit="1" customWidth="1"/>
    <col min="9" max="9" width="9.109375" bestFit="1" customWidth="1"/>
    <col min="10" max="10" width="20.6640625" bestFit="1" customWidth="1"/>
    <col min="12" max="13" width="12.77734375" bestFit="1" customWidth="1"/>
  </cols>
  <sheetData>
    <row r="9" spans="3:13" x14ac:dyDescent="0.3">
      <c r="C9" s="120" t="s">
        <v>109</v>
      </c>
      <c r="D9" s="121" t="s">
        <v>108</v>
      </c>
      <c r="E9" s="122" t="s">
        <v>112</v>
      </c>
      <c r="F9" s="123" t="s">
        <v>111</v>
      </c>
      <c r="G9" s="124" t="s">
        <v>110</v>
      </c>
      <c r="I9" s="57" t="s">
        <v>109</v>
      </c>
      <c r="J9" s="89" t="s">
        <v>108</v>
      </c>
      <c r="K9" s="57" t="s">
        <v>112</v>
      </c>
      <c r="L9" s="69" t="s">
        <v>111</v>
      </c>
      <c r="M9" s="69" t="s">
        <v>110</v>
      </c>
    </row>
    <row r="10" spans="3:13" hidden="1" x14ac:dyDescent="0.3">
      <c r="C10" s="3">
        <v>45404</v>
      </c>
      <c r="D10" s="1" t="s">
        <v>205</v>
      </c>
      <c r="F10" s="90">
        <v>505000</v>
      </c>
      <c r="G10" s="90"/>
      <c r="I10" s="95">
        <v>45404</v>
      </c>
      <c r="J10" s="1" t="s">
        <v>205</v>
      </c>
      <c r="L10" s="90">
        <v>505000</v>
      </c>
      <c r="M10" s="93"/>
    </row>
    <row r="11" spans="3:13" x14ac:dyDescent="0.3">
      <c r="C11" s="91"/>
      <c r="D11" s="91" t="s">
        <v>206</v>
      </c>
      <c r="E11" s="81"/>
      <c r="F11" s="92"/>
      <c r="G11" s="92">
        <v>505000</v>
      </c>
      <c r="I11" s="98"/>
      <c r="J11" s="91" t="s">
        <v>206</v>
      </c>
      <c r="K11" s="81"/>
      <c r="L11" s="92"/>
      <c r="M11" s="94">
        <v>505000</v>
      </c>
    </row>
    <row r="12" spans="3:13" hidden="1" x14ac:dyDescent="0.3">
      <c r="C12" s="111">
        <v>45404</v>
      </c>
      <c r="D12" s="100" t="s">
        <v>198</v>
      </c>
      <c r="E12" s="79"/>
      <c r="F12" s="101">
        <v>20000</v>
      </c>
      <c r="G12" s="101"/>
      <c r="I12" s="99">
        <v>45404</v>
      </c>
      <c r="J12" s="100" t="s">
        <v>198</v>
      </c>
      <c r="K12" s="79"/>
      <c r="L12" s="101">
        <v>20000</v>
      </c>
      <c r="M12" s="102"/>
    </row>
    <row r="13" spans="3:13" x14ac:dyDescent="0.3">
      <c r="C13" s="91"/>
      <c r="D13" s="91" t="s">
        <v>207</v>
      </c>
      <c r="E13" s="81"/>
      <c r="F13" s="92"/>
      <c r="G13" s="92">
        <v>20000</v>
      </c>
      <c r="I13" s="98"/>
      <c r="J13" s="91" t="s">
        <v>207</v>
      </c>
      <c r="K13" s="81"/>
      <c r="L13" s="92"/>
      <c r="M13" s="94">
        <v>20000</v>
      </c>
    </row>
    <row r="14" spans="3:13" x14ac:dyDescent="0.3">
      <c r="C14" s="111">
        <v>45404</v>
      </c>
      <c r="D14" s="100" t="s">
        <v>113</v>
      </c>
      <c r="E14" s="79"/>
      <c r="F14" s="101">
        <v>280000</v>
      </c>
      <c r="G14" s="101"/>
      <c r="I14" s="99">
        <v>45404</v>
      </c>
      <c r="J14" s="100" t="s">
        <v>113</v>
      </c>
      <c r="K14" s="79"/>
      <c r="L14" s="101">
        <v>280000</v>
      </c>
      <c r="M14" s="102"/>
    </row>
    <row r="15" spans="3:13" hidden="1" x14ac:dyDescent="0.3">
      <c r="C15" s="112"/>
      <c r="D15" s="91" t="s">
        <v>208</v>
      </c>
      <c r="E15" s="81"/>
      <c r="F15" s="92"/>
      <c r="G15" s="92">
        <v>280000</v>
      </c>
      <c r="I15" s="103"/>
      <c r="J15" s="91" t="s">
        <v>208</v>
      </c>
      <c r="K15" s="81"/>
      <c r="L15" s="92"/>
      <c r="M15" s="94">
        <v>280000</v>
      </c>
    </row>
    <row r="16" spans="3:13" hidden="1" x14ac:dyDescent="0.3">
      <c r="C16" s="111">
        <v>45405</v>
      </c>
      <c r="D16" s="100" t="s">
        <v>205</v>
      </c>
      <c r="E16" s="79"/>
      <c r="F16" s="101">
        <v>142000</v>
      </c>
      <c r="G16" s="101"/>
      <c r="I16" s="99">
        <v>45405</v>
      </c>
      <c r="J16" s="100" t="s">
        <v>205</v>
      </c>
      <c r="K16" s="79"/>
      <c r="L16" s="101">
        <v>142000</v>
      </c>
      <c r="M16" s="102"/>
    </row>
    <row r="17" spans="3:13" x14ac:dyDescent="0.3">
      <c r="C17" s="91"/>
      <c r="D17" s="91" t="s">
        <v>206</v>
      </c>
      <c r="E17" s="81"/>
      <c r="F17" s="92"/>
      <c r="G17" s="92">
        <v>142000</v>
      </c>
      <c r="I17" s="98"/>
      <c r="J17" s="91" t="s">
        <v>206</v>
      </c>
      <c r="K17" s="81"/>
      <c r="L17" s="92"/>
      <c r="M17" s="94">
        <v>142000</v>
      </c>
    </row>
    <row r="18" spans="3:13" x14ac:dyDescent="0.3">
      <c r="C18" s="111">
        <v>45405</v>
      </c>
      <c r="D18" s="100" t="s">
        <v>113</v>
      </c>
      <c r="E18" s="79"/>
      <c r="F18" s="101">
        <v>280000</v>
      </c>
      <c r="G18" s="101"/>
      <c r="I18" s="99">
        <v>45405</v>
      </c>
      <c r="J18" s="100" t="s">
        <v>113</v>
      </c>
      <c r="K18" s="79"/>
      <c r="L18" s="101">
        <v>280000</v>
      </c>
      <c r="M18" s="102"/>
    </row>
    <row r="19" spans="3:13" hidden="1" x14ac:dyDescent="0.3">
      <c r="C19" s="91"/>
      <c r="D19" s="91" t="s">
        <v>208</v>
      </c>
      <c r="E19" s="81"/>
      <c r="F19" s="92"/>
      <c r="G19" s="92">
        <v>280000</v>
      </c>
      <c r="I19" s="98"/>
      <c r="J19" s="91" t="s">
        <v>208</v>
      </c>
      <c r="K19" s="81"/>
      <c r="L19" s="92"/>
      <c r="M19" s="94">
        <v>280000</v>
      </c>
    </row>
    <row r="20" spans="3:13" hidden="1" x14ac:dyDescent="0.3">
      <c r="C20" s="88">
        <v>45406</v>
      </c>
      <c r="D20" s="1" t="s">
        <v>205</v>
      </c>
      <c r="F20" s="90">
        <v>159000</v>
      </c>
      <c r="G20" s="90"/>
      <c r="I20" s="97">
        <v>45406</v>
      </c>
      <c r="J20" s="1" t="s">
        <v>205</v>
      </c>
      <c r="L20" s="90">
        <v>159000</v>
      </c>
      <c r="M20" s="93"/>
    </row>
    <row r="21" spans="3:13" x14ac:dyDescent="0.3">
      <c r="C21" s="1"/>
      <c r="D21" s="1" t="s">
        <v>206</v>
      </c>
      <c r="F21" s="90"/>
      <c r="G21" s="90">
        <v>159000</v>
      </c>
      <c r="I21" s="96"/>
      <c r="J21" s="1" t="s">
        <v>206</v>
      </c>
      <c r="L21" s="90"/>
      <c r="M21" s="93">
        <v>159000</v>
      </c>
    </row>
    <row r="22" spans="3:13" x14ac:dyDescent="0.3">
      <c r="C22" s="113">
        <v>45406</v>
      </c>
      <c r="D22" s="100" t="s">
        <v>113</v>
      </c>
      <c r="E22" s="79"/>
      <c r="F22" s="101">
        <v>280000</v>
      </c>
      <c r="G22" s="101"/>
      <c r="I22" s="104">
        <v>45406</v>
      </c>
      <c r="J22" s="100" t="s">
        <v>113</v>
      </c>
      <c r="K22" s="79"/>
      <c r="L22" s="101">
        <v>280000</v>
      </c>
      <c r="M22" s="102"/>
    </row>
    <row r="23" spans="3:13" hidden="1" x14ac:dyDescent="0.3">
      <c r="C23" s="91"/>
      <c r="D23" s="91" t="s">
        <v>208</v>
      </c>
      <c r="E23" s="81"/>
      <c r="F23" s="92"/>
      <c r="G23" s="92">
        <v>280000</v>
      </c>
      <c r="I23" s="98"/>
      <c r="J23" s="91" t="s">
        <v>208</v>
      </c>
      <c r="K23" s="81"/>
      <c r="L23" s="92"/>
      <c r="M23" s="94">
        <v>280000</v>
      </c>
    </row>
    <row r="24" spans="3:13" hidden="1" x14ac:dyDescent="0.3">
      <c r="C24" s="88">
        <v>45407</v>
      </c>
      <c r="D24" s="1" t="s">
        <v>205</v>
      </c>
      <c r="F24" s="90">
        <v>229500</v>
      </c>
      <c r="G24" s="90"/>
      <c r="I24" s="97">
        <v>45407</v>
      </c>
      <c r="J24" s="1" t="s">
        <v>205</v>
      </c>
      <c r="L24" s="90">
        <v>229500</v>
      </c>
      <c r="M24" s="93"/>
    </row>
    <row r="25" spans="3:13" x14ac:dyDescent="0.3">
      <c r="C25" s="1"/>
      <c r="D25" s="1" t="s">
        <v>206</v>
      </c>
      <c r="F25" s="90"/>
      <c r="G25" s="90">
        <v>229500</v>
      </c>
      <c r="I25" s="96"/>
      <c r="J25" s="1" t="s">
        <v>206</v>
      </c>
      <c r="L25" s="90"/>
      <c r="M25" s="93">
        <v>229500</v>
      </c>
    </row>
    <row r="26" spans="3:13" x14ac:dyDescent="0.3">
      <c r="C26" s="113">
        <v>45407</v>
      </c>
      <c r="D26" s="100" t="s">
        <v>113</v>
      </c>
      <c r="E26" s="79"/>
      <c r="F26" s="101">
        <v>280000</v>
      </c>
      <c r="G26" s="101"/>
      <c r="I26" s="104">
        <v>45407</v>
      </c>
      <c r="J26" s="100" t="s">
        <v>113</v>
      </c>
      <c r="K26" s="79"/>
      <c r="L26" s="101">
        <v>280000</v>
      </c>
      <c r="M26" s="102"/>
    </row>
    <row r="27" spans="3:13" hidden="1" x14ac:dyDescent="0.3">
      <c r="C27" s="91"/>
      <c r="D27" s="91" t="s">
        <v>208</v>
      </c>
      <c r="E27" s="81"/>
      <c r="F27" s="92"/>
      <c r="G27" s="92">
        <v>280000</v>
      </c>
      <c r="I27" s="98"/>
      <c r="J27" s="91" t="s">
        <v>208</v>
      </c>
      <c r="K27" s="81"/>
      <c r="L27" s="92"/>
      <c r="M27" s="94">
        <v>280000</v>
      </c>
    </row>
    <row r="28" spans="3:13" hidden="1" x14ac:dyDescent="0.3">
      <c r="C28" s="88">
        <v>45408</v>
      </c>
      <c r="D28" s="1" t="s">
        <v>205</v>
      </c>
      <c r="F28" s="90">
        <v>258000</v>
      </c>
      <c r="G28" s="90"/>
      <c r="I28" s="97">
        <v>45408</v>
      </c>
      <c r="J28" s="1" t="s">
        <v>205</v>
      </c>
      <c r="L28" s="90">
        <v>258000</v>
      </c>
      <c r="M28" s="93"/>
    </row>
    <row r="29" spans="3:13" x14ac:dyDescent="0.3">
      <c r="C29" s="1"/>
      <c r="D29" s="1" t="s">
        <v>206</v>
      </c>
      <c r="F29" s="90"/>
      <c r="G29" s="90">
        <v>258000</v>
      </c>
      <c r="I29" s="96"/>
      <c r="J29" s="1" t="s">
        <v>206</v>
      </c>
      <c r="L29" s="90"/>
      <c r="M29" s="93">
        <v>258000</v>
      </c>
    </row>
    <row r="30" spans="3:13" x14ac:dyDescent="0.3">
      <c r="C30" s="113">
        <v>45408</v>
      </c>
      <c r="D30" s="100" t="s">
        <v>113</v>
      </c>
      <c r="E30" s="79"/>
      <c r="F30" s="101">
        <v>280000</v>
      </c>
      <c r="G30" s="101"/>
      <c r="I30" s="104">
        <v>45408</v>
      </c>
      <c r="J30" s="100" t="s">
        <v>113</v>
      </c>
      <c r="K30" s="79"/>
      <c r="L30" s="101">
        <v>280000</v>
      </c>
      <c r="M30" s="102"/>
    </row>
    <row r="31" spans="3:13" hidden="1" x14ac:dyDescent="0.3">
      <c r="C31" s="91"/>
      <c r="D31" s="91" t="s">
        <v>208</v>
      </c>
      <c r="E31" s="81"/>
      <c r="F31" s="92"/>
      <c r="G31" s="92">
        <v>280000</v>
      </c>
      <c r="I31" s="98"/>
      <c r="J31" s="91" t="s">
        <v>208</v>
      </c>
      <c r="K31" s="81"/>
      <c r="L31" s="92"/>
      <c r="M31" s="94">
        <v>280000</v>
      </c>
    </row>
    <row r="32" spans="3:13" hidden="1" x14ac:dyDescent="0.3">
      <c r="C32" s="114">
        <v>45409</v>
      </c>
      <c r="D32" s="106" t="s">
        <v>205</v>
      </c>
      <c r="E32" s="107"/>
      <c r="F32" s="108">
        <v>142000</v>
      </c>
      <c r="G32" s="118"/>
      <c r="I32" s="105">
        <v>45409</v>
      </c>
      <c r="J32" s="106" t="s">
        <v>205</v>
      </c>
      <c r="K32" s="107"/>
      <c r="L32" s="108">
        <v>142000</v>
      </c>
      <c r="M32" s="108"/>
    </row>
    <row r="33" spans="3:13" x14ac:dyDescent="0.3">
      <c r="C33" s="115"/>
      <c r="D33" s="106" t="s">
        <v>206</v>
      </c>
      <c r="E33" s="107"/>
      <c r="F33" s="108"/>
      <c r="G33" s="118">
        <v>142000</v>
      </c>
      <c r="I33" s="106"/>
      <c r="J33" s="106" t="s">
        <v>206</v>
      </c>
      <c r="K33" s="107"/>
      <c r="L33" s="108"/>
      <c r="M33" s="108">
        <v>142000</v>
      </c>
    </row>
    <row r="34" spans="3:13" x14ac:dyDescent="0.3">
      <c r="C34" s="114">
        <v>45409</v>
      </c>
      <c r="D34" s="106" t="s">
        <v>113</v>
      </c>
      <c r="E34" s="107"/>
      <c r="F34" s="108">
        <v>280000</v>
      </c>
      <c r="G34" s="118"/>
      <c r="I34" s="105">
        <v>45409</v>
      </c>
      <c r="J34" s="106" t="s">
        <v>113</v>
      </c>
      <c r="K34" s="107"/>
      <c r="L34" s="108">
        <v>280000</v>
      </c>
      <c r="M34" s="108"/>
    </row>
    <row r="35" spans="3:13" hidden="1" x14ac:dyDescent="0.3">
      <c r="C35" s="115"/>
      <c r="D35" s="106" t="s">
        <v>208</v>
      </c>
      <c r="E35" s="107"/>
      <c r="F35" s="108"/>
      <c r="G35" s="118">
        <v>280000</v>
      </c>
      <c r="I35" s="106"/>
      <c r="J35" s="106" t="s">
        <v>208</v>
      </c>
      <c r="K35" s="107"/>
      <c r="L35" s="108"/>
      <c r="M35" s="108">
        <v>280000</v>
      </c>
    </row>
    <row r="36" spans="3:13" hidden="1" x14ac:dyDescent="0.3">
      <c r="C36" s="116">
        <v>45410</v>
      </c>
      <c r="D36" s="106" t="s">
        <v>205</v>
      </c>
      <c r="E36" s="107"/>
      <c r="F36" s="108">
        <v>229500</v>
      </c>
      <c r="G36" s="118"/>
      <c r="I36" s="109">
        <v>45410</v>
      </c>
      <c r="J36" s="106" t="s">
        <v>205</v>
      </c>
      <c r="K36" s="107"/>
      <c r="L36" s="108">
        <v>229500</v>
      </c>
      <c r="M36" s="108"/>
    </row>
    <row r="37" spans="3:13" x14ac:dyDescent="0.3">
      <c r="C37" s="115"/>
      <c r="D37" s="106" t="s">
        <v>206</v>
      </c>
      <c r="E37" s="107"/>
      <c r="F37" s="108"/>
      <c r="G37" s="118">
        <v>229500</v>
      </c>
      <c r="I37" s="106"/>
      <c r="J37" s="106" t="s">
        <v>206</v>
      </c>
      <c r="K37" s="107"/>
      <c r="L37" s="108"/>
      <c r="M37" s="108">
        <v>229500</v>
      </c>
    </row>
    <row r="38" spans="3:13" x14ac:dyDescent="0.3">
      <c r="C38" s="116">
        <v>45410</v>
      </c>
      <c r="D38" s="106" t="s">
        <v>113</v>
      </c>
      <c r="E38" s="107"/>
      <c r="F38" s="108">
        <v>280000</v>
      </c>
      <c r="G38" s="118"/>
      <c r="I38" s="109">
        <v>45410</v>
      </c>
      <c r="J38" s="106" t="s">
        <v>113</v>
      </c>
      <c r="K38" s="107"/>
      <c r="L38" s="108">
        <v>280000</v>
      </c>
      <c r="M38" s="108"/>
    </row>
    <row r="39" spans="3:13" hidden="1" x14ac:dyDescent="0.3">
      <c r="C39" s="115"/>
      <c r="D39" s="106" t="s">
        <v>208</v>
      </c>
      <c r="E39" s="107"/>
      <c r="F39" s="108"/>
      <c r="G39" s="118">
        <v>280000</v>
      </c>
      <c r="I39" s="106"/>
      <c r="J39" s="106" t="s">
        <v>208</v>
      </c>
      <c r="K39" s="107"/>
      <c r="L39" s="108"/>
      <c r="M39" s="108">
        <v>280000</v>
      </c>
    </row>
    <row r="40" spans="3:13" hidden="1" x14ac:dyDescent="0.3">
      <c r="C40" s="114">
        <v>45411</v>
      </c>
      <c r="D40" s="106" t="s">
        <v>205</v>
      </c>
      <c r="E40" s="107"/>
      <c r="F40" s="108">
        <v>350500</v>
      </c>
      <c r="G40" s="118"/>
      <c r="I40" s="105">
        <v>45411</v>
      </c>
      <c r="J40" s="106" t="s">
        <v>205</v>
      </c>
      <c r="K40" s="107"/>
      <c r="L40" s="108">
        <v>350500</v>
      </c>
      <c r="M40" s="108"/>
    </row>
    <row r="41" spans="3:13" x14ac:dyDescent="0.3">
      <c r="C41" s="117"/>
      <c r="D41" s="106" t="s">
        <v>206</v>
      </c>
      <c r="E41" s="106"/>
      <c r="F41" s="108"/>
      <c r="G41" s="118">
        <v>350500</v>
      </c>
      <c r="I41" s="107"/>
      <c r="J41" s="106" t="s">
        <v>206</v>
      </c>
      <c r="K41" s="106"/>
      <c r="L41" s="108"/>
      <c r="M41" s="108">
        <v>350500</v>
      </c>
    </row>
    <row r="42" spans="3:13" x14ac:dyDescent="0.3">
      <c r="C42" s="114">
        <v>45411</v>
      </c>
      <c r="D42" s="106" t="s">
        <v>113</v>
      </c>
      <c r="E42" s="107"/>
      <c r="F42" s="108">
        <v>280000</v>
      </c>
      <c r="G42" s="118"/>
      <c r="I42" s="105">
        <v>45411</v>
      </c>
      <c r="J42" s="106" t="s">
        <v>113</v>
      </c>
      <c r="K42" s="107"/>
      <c r="L42" s="108">
        <v>280000</v>
      </c>
      <c r="M42" s="108"/>
    </row>
    <row r="43" spans="3:13" hidden="1" x14ac:dyDescent="0.3">
      <c r="C43" s="117"/>
      <c r="D43" s="106" t="s">
        <v>208</v>
      </c>
      <c r="E43" s="107"/>
      <c r="F43" s="108"/>
      <c r="G43" s="118">
        <v>280000</v>
      </c>
      <c r="I43" s="107"/>
      <c r="J43" s="106" t="s">
        <v>208</v>
      </c>
      <c r="K43" s="107"/>
      <c r="L43" s="108"/>
      <c r="M43" s="108">
        <v>280000</v>
      </c>
    </row>
    <row r="44" spans="3:13" hidden="1" x14ac:dyDescent="0.3">
      <c r="C44" s="114">
        <v>45411</v>
      </c>
      <c r="D44" s="107" t="s">
        <v>198</v>
      </c>
      <c r="E44" s="107"/>
      <c r="F44" s="106">
        <v>20000</v>
      </c>
      <c r="G44" s="118"/>
      <c r="I44" s="105">
        <v>45411</v>
      </c>
      <c r="J44" s="107" t="s">
        <v>198</v>
      </c>
      <c r="K44" s="107"/>
      <c r="L44" s="106">
        <v>20000</v>
      </c>
      <c r="M44" s="108"/>
    </row>
    <row r="45" spans="3:13" x14ac:dyDescent="0.3">
      <c r="C45" s="117"/>
      <c r="D45" s="106" t="s">
        <v>209</v>
      </c>
      <c r="E45" s="106"/>
      <c r="F45" s="108"/>
      <c r="G45" s="119">
        <v>20000</v>
      </c>
      <c r="I45" s="107"/>
      <c r="J45" s="106" t="s">
        <v>209</v>
      </c>
      <c r="K45" s="106"/>
      <c r="L45" s="108"/>
      <c r="M45" s="106">
        <v>20000</v>
      </c>
    </row>
    <row r="46" spans="3:13" hidden="1" x14ac:dyDescent="0.3">
      <c r="C46" s="114">
        <v>45412</v>
      </c>
      <c r="D46" s="106" t="s">
        <v>205</v>
      </c>
      <c r="E46" s="106"/>
      <c r="F46" s="108">
        <v>159000</v>
      </c>
      <c r="G46" s="118"/>
      <c r="I46" s="105">
        <v>45412</v>
      </c>
      <c r="J46" s="106" t="s">
        <v>205</v>
      </c>
      <c r="K46" s="106"/>
      <c r="L46" s="108">
        <v>159000</v>
      </c>
      <c r="M46" s="108"/>
    </row>
    <row r="47" spans="3:13" x14ac:dyDescent="0.3">
      <c r="C47" s="117"/>
      <c r="D47" s="106" t="s">
        <v>206</v>
      </c>
      <c r="E47" s="106"/>
      <c r="F47" s="108"/>
      <c r="G47" s="118">
        <v>159000</v>
      </c>
      <c r="I47" s="107"/>
      <c r="J47" s="106" t="s">
        <v>206</v>
      </c>
      <c r="K47" s="106"/>
      <c r="L47" s="108"/>
      <c r="M47" s="108">
        <v>159000</v>
      </c>
    </row>
    <row r="48" spans="3:13" hidden="1" x14ac:dyDescent="0.3">
      <c r="C48" s="114">
        <v>45412</v>
      </c>
      <c r="D48" s="106" t="s">
        <v>199</v>
      </c>
      <c r="E48" s="106"/>
      <c r="F48" s="108">
        <v>60000</v>
      </c>
      <c r="G48" s="118"/>
      <c r="I48" s="105">
        <v>45412</v>
      </c>
      <c r="J48" s="106" t="s">
        <v>199</v>
      </c>
      <c r="K48" s="106"/>
      <c r="L48" s="108">
        <v>60000</v>
      </c>
      <c r="M48" s="108"/>
    </row>
    <row r="49" spans="3:13" x14ac:dyDescent="0.3">
      <c r="C49" s="117"/>
      <c r="D49" s="106" t="s">
        <v>210</v>
      </c>
      <c r="E49" s="106"/>
      <c r="F49" s="108"/>
      <c r="G49" s="118">
        <v>60000</v>
      </c>
      <c r="I49" s="107"/>
      <c r="J49" s="106" t="s">
        <v>210</v>
      </c>
      <c r="K49" s="106"/>
      <c r="L49" s="108"/>
      <c r="M49" s="108">
        <v>60000</v>
      </c>
    </row>
    <row r="50" spans="3:13" hidden="1" x14ac:dyDescent="0.3">
      <c r="C50" s="114">
        <v>45412</v>
      </c>
      <c r="D50" s="106" t="s">
        <v>139</v>
      </c>
      <c r="E50" s="106"/>
      <c r="F50" s="108">
        <v>1500000</v>
      </c>
      <c r="G50" s="118"/>
      <c r="I50" s="105">
        <v>45412</v>
      </c>
      <c r="J50" s="106" t="s">
        <v>139</v>
      </c>
      <c r="K50" s="106"/>
      <c r="L50" s="108">
        <v>1500000</v>
      </c>
      <c r="M50" s="108"/>
    </row>
    <row r="51" spans="3:13" x14ac:dyDescent="0.3">
      <c r="C51" s="117"/>
      <c r="D51" s="106" t="s">
        <v>211</v>
      </c>
      <c r="E51" s="106"/>
      <c r="F51" s="108"/>
      <c r="G51" s="118">
        <v>1500000</v>
      </c>
      <c r="I51" s="107"/>
      <c r="J51" s="106" t="s">
        <v>211</v>
      </c>
      <c r="K51" s="106"/>
      <c r="L51" s="108"/>
      <c r="M51" s="108">
        <v>1500000</v>
      </c>
    </row>
    <row r="52" spans="3:13" x14ac:dyDescent="0.3">
      <c r="C52" s="114">
        <v>45412</v>
      </c>
      <c r="D52" s="106" t="s">
        <v>113</v>
      </c>
      <c r="E52" s="107"/>
      <c r="F52" s="108">
        <v>280000</v>
      </c>
      <c r="G52" s="118"/>
      <c r="I52" s="105">
        <v>45412</v>
      </c>
      <c r="J52" s="106" t="s">
        <v>113</v>
      </c>
      <c r="K52" s="107"/>
      <c r="L52" s="108">
        <v>280000</v>
      </c>
      <c r="M52" s="108"/>
    </row>
    <row r="53" spans="3:13" hidden="1" x14ac:dyDescent="0.3">
      <c r="C53" s="117"/>
      <c r="D53" s="106" t="s">
        <v>208</v>
      </c>
      <c r="E53" s="107"/>
      <c r="F53" s="108"/>
      <c r="G53" s="118">
        <v>280000</v>
      </c>
      <c r="I53" s="107"/>
      <c r="J53" s="106" t="s">
        <v>208</v>
      </c>
      <c r="K53" s="107"/>
      <c r="L53" s="108"/>
      <c r="M53" s="108">
        <v>280000</v>
      </c>
    </row>
    <row r="54" spans="3:13" hidden="1" x14ac:dyDescent="0.3">
      <c r="C54" s="114">
        <v>45412</v>
      </c>
      <c r="D54" s="106" t="s">
        <v>61</v>
      </c>
      <c r="E54" s="107"/>
      <c r="F54" s="108">
        <v>1000000</v>
      </c>
      <c r="G54" s="118"/>
      <c r="I54" s="105">
        <v>45412</v>
      </c>
      <c r="J54" s="106" t="s">
        <v>61</v>
      </c>
      <c r="K54" s="107"/>
      <c r="L54" s="108">
        <v>1000000</v>
      </c>
      <c r="M54" s="108"/>
    </row>
    <row r="55" spans="3:13" x14ac:dyDescent="0.3">
      <c r="C55" s="117"/>
      <c r="D55" s="106" t="s">
        <v>212</v>
      </c>
      <c r="E55" s="107"/>
      <c r="F55" s="108"/>
      <c r="G55" s="118">
        <v>1000000</v>
      </c>
      <c r="I55" s="107"/>
      <c r="J55" s="106" t="s">
        <v>212</v>
      </c>
      <c r="K55" s="107"/>
      <c r="L55" s="108"/>
      <c r="M55" s="108">
        <v>1000000</v>
      </c>
    </row>
    <row r="56" spans="3:13" x14ac:dyDescent="0.3">
      <c r="C56" s="80"/>
      <c r="D56" s="125" t="s">
        <v>100</v>
      </c>
      <c r="E56" s="125"/>
      <c r="F56" s="129">
        <f>SUBTOTAL(109,F14:F55)</f>
        <v>2520000</v>
      </c>
      <c r="G56" s="128">
        <f>SUBTOTAL(109,G11:G55)</f>
        <v>4774500</v>
      </c>
      <c r="I56" s="107"/>
      <c r="J56" s="106" t="s">
        <v>100</v>
      </c>
      <c r="K56" s="106"/>
      <c r="L56" s="110">
        <f>SUM(L10:L55)</f>
        <v>7294500</v>
      </c>
      <c r="M56" s="110">
        <f>SUM(M10:M55)</f>
        <v>7294500</v>
      </c>
    </row>
    <row r="57" spans="3:13" x14ac:dyDescent="0.3">
      <c r="C57" s="20"/>
      <c r="D57" s="23"/>
      <c r="E57" s="23"/>
      <c r="G57" s="4">
        <f>G56-F56</f>
        <v>2254500</v>
      </c>
    </row>
    <row r="61" spans="3:13" x14ac:dyDescent="0.3">
      <c r="C61" s="120" t="s">
        <v>109</v>
      </c>
      <c r="D61" s="121" t="s">
        <v>108</v>
      </c>
      <c r="E61" s="122" t="s">
        <v>112</v>
      </c>
      <c r="F61" s="123" t="s">
        <v>111</v>
      </c>
      <c r="G61" s="124" t="s">
        <v>110</v>
      </c>
    </row>
    <row r="62" spans="3:13" x14ac:dyDescent="0.3">
      <c r="C62" s="3">
        <v>45404</v>
      </c>
      <c r="D62" s="1" t="s">
        <v>205</v>
      </c>
      <c r="F62" s="90">
        <v>505000</v>
      </c>
      <c r="G62" s="90"/>
    </row>
    <row r="63" spans="3:13" hidden="1" x14ac:dyDescent="0.3">
      <c r="C63" s="91"/>
      <c r="D63" s="91" t="s">
        <v>206</v>
      </c>
      <c r="E63" s="81"/>
      <c r="F63" s="92"/>
      <c r="G63" s="92">
        <v>505000</v>
      </c>
    </row>
    <row r="64" spans="3:13" hidden="1" x14ac:dyDescent="0.3">
      <c r="C64" s="111">
        <v>45404</v>
      </c>
      <c r="D64" s="100" t="s">
        <v>198</v>
      </c>
      <c r="E64" s="79"/>
      <c r="F64" s="101">
        <v>20000</v>
      </c>
      <c r="G64" s="101"/>
    </row>
    <row r="65" spans="3:7" hidden="1" x14ac:dyDescent="0.3">
      <c r="C65" s="91"/>
      <c r="D65" s="91" t="s">
        <v>207</v>
      </c>
      <c r="E65" s="81"/>
      <c r="F65" s="92"/>
      <c r="G65" s="92">
        <v>20000</v>
      </c>
    </row>
    <row r="66" spans="3:7" hidden="1" x14ac:dyDescent="0.3">
      <c r="C66" s="111">
        <v>45404</v>
      </c>
      <c r="D66" s="100" t="s">
        <v>113</v>
      </c>
      <c r="E66" s="79"/>
      <c r="F66" s="101">
        <v>280000</v>
      </c>
      <c r="G66" s="101"/>
    </row>
    <row r="67" spans="3:7" hidden="1" x14ac:dyDescent="0.3">
      <c r="C67" s="112"/>
      <c r="D67" s="91" t="s">
        <v>208</v>
      </c>
      <c r="E67" s="81"/>
      <c r="F67" s="92"/>
      <c r="G67" s="92"/>
    </row>
    <row r="68" spans="3:7" x14ac:dyDescent="0.3">
      <c r="C68" s="111">
        <v>45405</v>
      </c>
      <c r="D68" s="100" t="s">
        <v>205</v>
      </c>
      <c r="E68" s="79"/>
      <c r="F68" s="101">
        <v>142000</v>
      </c>
      <c r="G68" s="101"/>
    </row>
    <row r="69" spans="3:7" hidden="1" x14ac:dyDescent="0.3">
      <c r="C69" s="91"/>
      <c r="D69" s="91" t="s">
        <v>206</v>
      </c>
      <c r="E69" s="81"/>
      <c r="F69" s="92"/>
      <c r="G69" s="92">
        <v>142000</v>
      </c>
    </row>
    <row r="70" spans="3:7" hidden="1" x14ac:dyDescent="0.3">
      <c r="C70" s="111">
        <v>45405</v>
      </c>
      <c r="D70" s="100" t="s">
        <v>113</v>
      </c>
      <c r="E70" s="79"/>
      <c r="F70" s="101">
        <v>280000</v>
      </c>
      <c r="G70" s="101"/>
    </row>
    <row r="71" spans="3:7" hidden="1" x14ac:dyDescent="0.3">
      <c r="C71" s="91"/>
      <c r="D71" s="91" t="s">
        <v>208</v>
      </c>
      <c r="E71" s="81"/>
      <c r="F71" s="92"/>
      <c r="G71" s="92"/>
    </row>
    <row r="72" spans="3:7" x14ac:dyDescent="0.3">
      <c r="C72" s="88">
        <v>45406</v>
      </c>
      <c r="D72" s="1" t="s">
        <v>205</v>
      </c>
      <c r="F72" s="90">
        <v>159000</v>
      </c>
      <c r="G72" s="90"/>
    </row>
    <row r="73" spans="3:7" hidden="1" x14ac:dyDescent="0.3">
      <c r="C73" s="1"/>
      <c r="D73" s="1" t="s">
        <v>206</v>
      </c>
      <c r="F73" s="90"/>
      <c r="G73" s="90">
        <v>159000</v>
      </c>
    </row>
    <row r="74" spans="3:7" hidden="1" x14ac:dyDescent="0.3">
      <c r="C74" s="113">
        <v>45406</v>
      </c>
      <c r="D74" s="100" t="s">
        <v>113</v>
      </c>
      <c r="E74" s="79"/>
      <c r="F74" s="101">
        <v>280000</v>
      </c>
      <c r="G74" s="101"/>
    </row>
    <row r="75" spans="3:7" hidden="1" x14ac:dyDescent="0.3">
      <c r="C75" s="91"/>
      <c r="D75" s="91" t="s">
        <v>208</v>
      </c>
      <c r="E75" s="81"/>
      <c r="F75" s="92"/>
      <c r="G75" s="92"/>
    </row>
    <row r="76" spans="3:7" x14ac:dyDescent="0.3">
      <c r="C76" s="88">
        <v>45407</v>
      </c>
      <c r="D76" s="1" t="s">
        <v>205</v>
      </c>
      <c r="F76" s="90">
        <v>229500</v>
      </c>
      <c r="G76" s="90"/>
    </row>
    <row r="77" spans="3:7" hidden="1" x14ac:dyDescent="0.3">
      <c r="C77" s="1"/>
      <c r="D77" s="1" t="s">
        <v>206</v>
      </c>
      <c r="F77" s="90"/>
      <c r="G77" s="90">
        <v>229500</v>
      </c>
    </row>
    <row r="78" spans="3:7" hidden="1" x14ac:dyDescent="0.3">
      <c r="C78" s="113">
        <v>45407</v>
      </c>
      <c r="D78" s="100" t="s">
        <v>113</v>
      </c>
      <c r="E78" s="79"/>
      <c r="F78" s="101">
        <v>280000</v>
      </c>
      <c r="G78" s="101"/>
    </row>
    <row r="79" spans="3:7" hidden="1" x14ac:dyDescent="0.3">
      <c r="C79" s="91"/>
      <c r="D79" s="91" t="s">
        <v>208</v>
      </c>
      <c r="E79" s="81"/>
      <c r="F79" s="92"/>
      <c r="G79" s="92"/>
    </row>
    <row r="80" spans="3:7" x14ac:dyDescent="0.3">
      <c r="C80" s="88">
        <v>45408</v>
      </c>
      <c r="D80" s="1" t="s">
        <v>205</v>
      </c>
      <c r="F80" s="90">
        <v>258000</v>
      </c>
      <c r="G80" s="90"/>
    </row>
    <row r="81" spans="3:7" hidden="1" x14ac:dyDescent="0.3">
      <c r="C81" s="1"/>
      <c r="D81" s="1" t="s">
        <v>206</v>
      </c>
      <c r="F81" s="90"/>
      <c r="G81" s="90">
        <v>258000</v>
      </c>
    </row>
    <row r="82" spans="3:7" hidden="1" x14ac:dyDescent="0.3">
      <c r="C82" s="113">
        <v>45408</v>
      </c>
      <c r="D82" s="100" t="s">
        <v>113</v>
      </c>
      <c r="E82" s="79"/>
      <c r="F82" s="101">
        <v>280000</v>
      </c>
      <c r="G82" s="101"/>
    </row>
    <row r="83" spans="3:7" hidden="1" x14ac:dyDescent="0.3">
      <c r="C83" s="91"/>
      <c r="D83" s="91" t="s">
        <v>208</v>
      </c>
      <c r="E83" s="81"/>
      <c r="F83" s="92"/>
      <c r="G83" s="92"/>
    </row>
    <row r="84" spans="3:7" x14ac:dyDescent="0.3">
      <c r="C84" s="114">
        <v>45409</v>
      </c>
      <c r="D84" s="106" t="s">
        <v>205</v>
      </c>
      <c r="E84" s="107"/>
      <c r="F84" s="108">
        <v>142000</v>
      </c>
      <c r="G84" s="118"/>
    </row>
    <row r="85" spans="3:7" hidden="1" x14ac:dyDescent="0.3">
      <c r="C85" s="115"/>
      <c r="D85" s="106" t="s">
        <v>206</v>
      </c>
      <c r="E85" s="107"/>
      <c r="F85" s="108"/>
      <c r="G85" s="118">
        <v>142000</v>
      </c>
    </row>
    <row r="86" spans="3:7" hidden="1" x14ac:dyDescent="0.3">
      <c r="C86" s="114">
        <v>45409</v>
      </c>
      <c r="D86" s="106" t="s">
        <v>113</v>
      </c>
      <c r="E86" s="107"/>
      <c r="F86" s="108">
        <v>280000</v>
      </c>
      <c r="G86" s="118"/>
    </row>
    <row r="87" spans="3:7" hidden="1" x14ac:dyDescent="0.3">
      <c r="C87" s="115"/>
      <c r="D87" s="106" t="s">
        <v>208</v>
      </c>
      <c r="E87" s="107"/>
      <c r="F87" s="108"/>
      <c r="G87" s="118"/>
    </row>
    <row r="88" spans="3:7" x14ac:dyDescent="0.3">
      <c r="C88" s="116">
        <v>45410</v>
      </c>
      <c r="D88" s="106" t="s">
        <v>205</v>
      </c>
      <c r="E88" s="107"/>
      <c r="F88" s="108">
        <v>229500</v>
      </c>
      <c r="G88" s="118"/>
    </row>
    <row r="89" spans="3:7" hidden="1" x14ac:dyDescent="0.3">
      <c r="C89" s="115"/>
      <c r="D89" s="106" t="s">
        <v>206</v>
      </c>
      <c r="E89" s="107"/>
      <c r="F89" s="108"/>
      <c r="G89" s="118">
        <v>229500</v>
      </c>
    </row>
    <row r="90" spans="3:7" hidden="1" x14ac:dyDescent="0.3">
      <c r="C90" s="116">
        <v>45410</v>
      </c>
      <c r="D90" s="106" t="s">
        <v>113</v>
      </c>
      <c r="E90" s="107"/>
      <c r="F90" s="108">
        <v>280000</v>
      </c>
      <c r="G90" s="118"/>
    </row>
    <row r="91" spans="3:7" hidden="1" x14ac:dyDescent="0.3">
      <c r="C91" s="115"/>
      <c r="D91" s="106" t="s">
        <v>208</v>
      </c>
      <c r="E91" s="107"/>
      <c r="F91" s="108"/>
      <c r="G91" s="118"/>
    </row>
    <row r="92" spans="3:7" x14ac:dyDescent="0.3">
      <c r="C92" s="114">
        <v>45411</v>
      </c>
      <c r="D92" s="106" t="s">
        <v>205</v>
      </c>
      <c r="E92" s="107"/>
      <c r="F92" s="108">
        <v>350500</v>
      </c>
      <c r="G92" s="118"/>
    </row>
    <row r="93" spans="3:7" hidden="1" x14ac:dyDescent="0.3">
      <c r="C93" s="117"/>
      <c r="D93" s="106" t="s">
        <v>206</v>
      </c>
      <c r="E93" s="106"/>
      <c r="F93" s="108"/>
      <c r="G93" s="118">
        <v>350500</v>
      </c>
    </row>
    <row r="94" spans="3:7" hidden="1" x14ac:dyDescent="0.3">
      <c r="C94" s="114">
        <v>45411</v>
      </c>
      <c r="D94" s="106" t="s">
        <v>113</v>
      </c>
      <c r="E94" s="107"/>
      <c r="F94" s="108">
        <v>280000</v>
      </c>
      <c r="G94" s="118"/>
    </row>
    <row r="95" spans="3:7" hidden="1" x14ac:dyDescent="0.3">
      <c r="C95" s="117"/>
      <c r="D95" s="106" t="s">
        <v>208</v>
      </c>
      <c r="E95" s="107"/>
      <c r="F95" s="108"/>
      <c r="G95" s="118"/>
    </row>
    <row r="96" spans="3:7" hidden="1" x14ac:dyDescent="0.3">
      <c r="C96" s="114">
        <v>45411</v>
      </c>
      <c r="D96" s="107" t="s">
        <v>198</v>
      </c>
      <c r="E96" s="107"/>
      <c r="F96" s="106">
        <v>20000</v>
      </c>
      <c r="G96" s="118"/>
    </row>
    <row r="97" spans="3:7" hidden="1" x14ac:dyDescent="0.3">
      <c r="C97" s="117"/>
      <c r="D97" s="106" t="s">
        <v>209</v>
      </c>
      <c r="E97" s="106"/>
      <c r="F97" s="108"/>
      <c r="G97" s="119">
        <v>20000</v>
      </c>
    </row>
    <row r="98" spans="3:7" x14ac:dyDescent="0.3">
      <c r="C98" s="114">
        <v>45412</v>
      </c>
      <c r="D98" s="106" t="s">
        <v>205</v>
      </c>
      <c r="E98" s="106"/>
      <c r="F98" s="108">
        <v>159000</v>
      </c>
      <c r="G98" s="118"/>
    </row>
    <row r="99" spans="3:7" hidden="1" x14ac:dyDescent="0.3">
      <c r="C99" s="117"/>
      <c r="D99" s="106" t="s">
        <v>206</v>
      </c>
      <c r="E99" s="106"/>
      <c r="F99" s="108"/>
      <c r="G99" s="118">
        <v>159000</v>
      </c>
    </row>
    <row r="100" spans="3:7" hidden="1" x14ac:dyDescent="0.3">
      <c r="C100" s="114">
        <v>45412</v>
      </c>
      <c r="D100" s="106" t="s">
        <v>199</v>
      </c>
      <c r="E100" s="106"/>
      <c r="F100" s="108">
        <v>60000</v>
      </c>
      <c r="G100" s="118"/>
    </row>
    <row r="101" spans="3:7" hidden="1" x14ac:dyDescent="0.3">
      <c r="C101" s="117"/>
      <c r="D101" s="106" t="s">
        <v>210</v>
      </c>
      <c r="E101" s="106"/>
      <c r="F101" s="108"/>
      <c r="G101" s="118">
        <v>60000</v>
      </c>
    </row>
    <row r="102" spans="3:7" hidden="1" x14ac:dyDescent="0.3">
      <c r="C102" s="114">
        <v>45412</v>
      </c>
      <c r="D102" s="106" t="s">
        <v>139</v>
      </c>
      <c r="E102" s="106"/>
      <c r="F102" s="108">
        <v>1500000</v>
      </c>
      <c r="G102" s="118"/>
    </row>
    <row r="103" spans="3:7" hidden="1" x14ac:dyDescent="0.3">
      <c r="C103" s="117"/>
      <c r="D103" s="106" t="s">
        <v>211</v>
      </c>
      <c r="E103" s="106"/>
      <c r="F103" s="108"/>
      <c r="G103" s="118">
        <v>1500000</v>
      </c>
    </row>
    <row r="104" spans="3:7" hidden="1" x14ac:dyDescent="0.3">
      <c r="C104" s="114">
        <v>45412</v>
      </c>
      <c r="D104" s="106" t="s">
        <v>113</v>
      </c>
      <c r="E104" s="107"/>
      <c r="F104" s="108">
        <v>280000</v>
      </c>
      <c r="G104" s="118"/>
    </row>
    <row r="105" spans="3:7" hidden="1" x14ac:dyDescent="0.3">
      <c r="C105" s="117"/>
      <c r="D105" s="106" t="s">
        <v>208</v>
      </c>
      <c r="E105" s="107"/>
      <c r="F105" s="108"/>
      <c r="G105" s="118"/>
    </row>
    <row r="106" spans="3:7" hidden="1" x14ac:dyDescent="0.3">
      <c r="C106" s="114">
        <v>45412</v>
      </c>
      <c r="D106" s="106" t="s">
        <v>61</v>
      </c>
      <c r="E106" s="107"/>
      <c r="F106" s="108">
        <v>1000000</v>
      </c>
      <c r="G106" s="118"/>
    </row>
    <row r="107" spans="3:7" hidden="1" x14ac:dyDescent="0.3">
      <c r="C107" s="117"/>
      <c r="D107" s="106" t="s">
        <v>212</v>
      </c>
      <c r="E107" s="107"/>
      <c r="F107" s="108"/>
      <c r="G107" s="118">
        <v>1000000</v>
      </c>
    </row>
    <row r="108" spans="3:7" x14ac:dyDescent="0.3">
      <c r="C108" s="80"/>
      <c r="D108" s="125" t="s">
        <v>100</v>
      </c>
      <c r="E108" s="125"/>
      <c r="F108" s="126"/>
      <c r="G108" s="127"/>
    </row>
    <row r="109" spans="3:7" x14ac:dyDescent="0.3">
      <c r="C109" s="20"/>
      <c r="D109" s="23"/>
      <c r="E109" s="23"/>
      <c r="F109" s="130">
        <f>SUBTOTAL(109,F62:F105)</f>
        <v>2174500</v>
      </c>
      <c r="G109" s="131"/>
    </row>
    <row r="113" spans="3:7" x14ac:dyDescent="0.3">
      <c r="C113" s="120" t="s">
        <v>109</v>
      </c>
      <c r="D113" s="121" t="s">
        <v>108</v>
      </c>
      <c r="E113" s="122" t="s">
        <v>112</v>
      </c>
      <c r="F113" s="123" t="s">
        <v>111</v>
      </c>
      <c r="G113" s="124" t="s">
        <v>110</v>
      </c>
    </row>
    <row r="114" spans="3:7" hidden="1" x14ac:dyDescent="0.3">
      <c r="C114" s="3">
        <v>45404</v>
      </c>
      <c r="D114" s="1" t="s">
        <v>205</v>
      </c>
      <c r="F114" s="90">
        <v>505000</v>
      </c>
      <c r="G114" s="90"/>
    </row>
    <row r="115" spans="3:7" hidden="1" x14ac:dyDescent="0.3">
      <c r="C115" s="91"/>
      <c r="D115" s="91" t="s">
        <v>206</v>
      </c>
      <c r="E115" s="81"/>
      <c r="F115" s="92"/>
      <c r="G115" s="92">
        <v>505000</v>
      </c>
    </row>
    <row r="116" spans="3:7" hidden="1" x14ac:dyDescent="0.3">
      <c r="C116" s="111">
        <v>45404</v>
      </c>
      <c r="D116" s="100" t="s">
        <v>198</v>
      </c>
      <c r="E116" s="79"/>
      <c r="F116" s="101">
        <v>20000</v>
      </c>
      <c r="G116" s="101"/>
    </row>
    <row r="117" spans="3:7" hidden="1" x14ac:dyDescent="0.3">
      <c r="C117" s="91"/>
      <c r="D117" s="91" t="s">
        <v>207</v>
      </c>
      <c r="E117" s="81"/>
      <c r="F117" s="92"/>
      <c r="G117" s="92">
        <v>20000</v>
      </c>
    </row>
    <row r="118" spans="3:7" hidden="1" x14ac:dyDescent="0.3">
      <c r="C118" s="111">
        <v>45404</v>
      </c>
      <c r="D118" s="100" t="s">
        <v>113</v>
      </c>
      <c r="E118" s="79"/>
      <c r="F118" s="101">
        <v>280000</v>
      </c>
      <c r="G118" s="101"/>
    </row>
    <row r="119" spans="3:7" x14ac:dyDescent="0.3">
      <c r="C119" s="112"/>
      <c r="D119" s="91" t="s">
        <v>208</v>
      </c>
      <c r="E119" s="81"/>
      <c r="F119" s="92"/>
      <c r="G119" s="92">
        <v>280000</v>
      </c>
    </row>
    <row r="120" spans="3:7" hidden="1" x14ac:dyDescent="0.3">
      <c r="C120" s="111">
        <v>45405</v>
      </c>
      <c r="D120" s="100" t="s">
        <v>205</v>
      </c>
      <c r="E120" s="79"/>
      <c r="F120" s="101">
        <v>142000</v>
      </c>
      <c r="G120" s="101"/>
    </row>
    <row r="121" spans="3:7" hidden="1" x14ac:dyDescent="0.3">
      <c r="C121" s="91"/>
      <c r="D121" s="91" t="s">
        <v>206</v>
      </c>
      <c r="E121" s="81"/>
      <c r="F121" s="92"/>
      <c r="G121" s="92">
        <v>142000</v>
      </c>
    </row>
    <row r="122" spans="3:7" hidden="1" x14ac:dyDescent="0.3">
      <c r="C122" s="111">
        <v>45405</v>
      </c>
      <c r="D122" s="100" t="s">
        <v>113</v>
      </c>
      <c r="E122" s="79"/>
      <c r="F122" s="101">
        <v>280000</v>
      </c>
      <c r="G122" s="101"/>
    </row>
    <row r="123" spans="3:7" x14ac:dyDescent="0.3">
      <c r="C123" s="91"/>
      <c r="D123" s="91" t="s">
        <v>208</v>
      </c>
      <c r="E123" s="81"/>
      <c r="F123" s="92"/>
      <c r="G123" s="92">
        <v>280000</v>
      </c>
    </row>
    <row r="124" spans="3:7" hidden="1" x14ac:dyDescent="0.3">
      <c r="C124" s="88">
        <v>45406</v>
      </c>
      <c r="D124" s="1" t="s">
        <v>205</v>
      </c>
      <c r="F124" s="90">
        <v>159000</v>
      </c>
      <c r="G124" s="90"/>
    </row>
    <row r="125" spans="3:7" hidden="1" x14ac:dyDescent="0.3">
      <c r="C125" s="1"/>
      <c r="D125" s="1" t="s">
        <v>206</v>
      </c>
      <c r="F125" s="90"/>
      <c r="G125" s="90">
        <v>159000</v>
      </c>
    </row>
    <row r="126" spans="3:7" hidden="1" x14ac:dyDescent="0.3">
      <c r="C126" s="113">
        <v>45406</v>
      </c>
      <c r="D126" s="100" t="s">
        <v>113</v>
      </c>
      <c r="E126" s="79"/>
      <c r="F126" s="101">
        <v>280000</v>
      </c>
      <c r="G126" s="101"/>
    </row>
    <row r="127" spans="3:7" x14ac:dyDescent="0.3">
      <c r="C127" s="91"/>
      <c r="D127" s="91" t="s">
        <v>208</v>
      </c>
      <c r="E127" s="81"/>
      <c r="F127" s="92"/>
      <c r="G127" s="92">
        <v>280000</v>
      </c>
    </row>
    <row r="128" spans="3:7" hidden="1" x14ac:dyDescent="0.3">
      <c r="C128" s="88">
        <v>45407</v>
      </c>
      <c r="D128" s="1" t="s">
        <v>205</v>
      </c>
      <c r="F128" s="90">
        <v>229500</v>
      </c>
      <c r="G128" s="90"/>
    </row>
    <row r="129" spans="3:7" hidden="1" x14ac:dyDescent="0.3">
      <c r="C129" s="1"/>
      <c r="D129" s="1" t="s">
        <v>206</v>
      </c>
      <c r="F129" s="90"/>
      <c r="G129" s="90">
        <v>229500</v>
      </c>
    </row>
    <row r="130" spans="3:7" hidden="1" x14ac:dyDescent="0.3">
      <c r="C130" s="113">
        <v>45407</v>
      </c>
      <c r="D130" s="100" t="s">
        <v>113</v>
      </c>
      <c r="E130" s="79"/>
      <c r="F130" s="101">
        <v>280000</v>
      </c>
      <c r="G130" s="101"/>
    </row>
    <row r="131" spans="3:7" x14ac:dyDescent="0.3">
      <c r="C131" s="91"/>
      <c r="D131" s="91" t="s">
        <v>208</v>
      </c>
      <c r="E131" s="81"/>
      <c r="F131" s="92"/>
      <c r="G131" s="92">
        <v>280000</v>
      </c>
    </row>
    <row r="132" spans="3:7" hidden="1" x14ac:dyDescent="0.3">
      <c r="C132" s="88">
        <v>45408</v>
      </c>
      <c r="D132" s="1" t="s">
        <v>205</v>
      </c>
      <c r="F132" s="90">
        <v>258000</v>
      </c>
      <c r="G132" s="90"/>
    </row>
    <row r="133" spans="3:7" hidden="1" x14ac:dyDescent="0.3">
      <c r="C133" s="1"/>
      <c r="D133" s="1" t="s">
        <v>206</v>
      </c>
      <c r="F133" s="90"/>
      <c r="G133" s="90">
        <v>258000</v>
      </c>
    </row>
    <row r="134" spans="3:7" hidden="1" x14ac:dyDescent="0.3">
      <c r="C134" s="113">
        <v>45408</v>
      </c>
      <c r="D134" s="100" t="s">
        <v>113</v>
      </c>
      <c r="E134" s="79"/>
      <c r="F134" s="101">
        <v>280000</v>
      </c>
      <c r="G134" s="101"/>
    </row>
    <row r="135" spans="3:7" x14ac:dyDescent="0.3">
      <c r="C135" s="91"/>
      <c r="D135" s="91" t="s">
        <v>208</v>
      </c>
      <c r="E135" s="81"/>
      <c r="F135" s="92"/>
      <c r="G135" s="92">
        <v>280000</v>
      </c>
    </row>
    <row r="136" spans="3:7" hidden="1" x14ac:dyDescent="0.3">
      <c r="C136" s="114">
        <v>45409</v>
      </c>
      <c r="D136" s="106" t="s">
        <v>205</v>
      </c>
      <c r="E136" s="107"/>
      <c r="F136" s="108">
        <v>142000</v>
      </c>
      <c r="G136" s="118"/>
    </row>
    <row r="137" spans="3:7" hidden="1" x14ac:dyDescent="0.3">
      <c r="C137" s="115"/>
      <c r="D137" s="106" t="s">
        <v>206</v>
      </c>
      <c r="E137" s="107"/>
      <c r="F137" s="108"/>
      <c r="G137" s="118">
        <v>142000</v>
      </c>
    </row>
    <row r="138" spans="3:7" hidden="1" x14ac:dyDescent="0.3">
      <c r="C138" s="114">
        <v>45409</v>
      </c>
      <c r="D138" s="106" t="s">
        <v>113</v>
      </c>
      <c r="E138" s="107"/>
      <c r="F138" s="108">
        <v>280000</v>
      </c>
      <c r="G138" s="118"/>
    </row>
    <row r="139" spans="3:7" x14ac:dyDescent="0.3">
      <c r="C139" s="115"/>
      <c r="D139" s="106" t="s">
        <v>208</v>
      </c>
      <c r="E139" s="107"/>
      <c r="F139" s="108"/>
      <c r="G139" s="118">
        <v>280000</v>
      </c>
    </row>
    <row r="140" spans="3:7" hidden="1" x14ac:dyDescent="0.3">
      <c r="C140" s="116">
        <v>45410</v>
      </c>
      <c r="D140" s="106" t="s">
        <v>205</v>
      </c>
      <c r="E140" s="107"/>
      <c r="F140" s="108">
        <v>229500</v>
      </c>
      <c r="G140" s="118"/>
    </row>
    <row r="141" spans="3:7" hidden="1" x14ac:dyDescent="0.3">
      <c r="C141" s="115"/>
      <c r="D141" s="106" t="s">
        <v>206</v>
      </c>
      <c r="E141" s="107"/>
      <c r="F141" s="108"/>
      <c r="G141" s="118">
        <v>229500</v>
      </c>
    </row>
    <row r="142" spans="3:7" hidden="1" x14ac:dyDescent="0.3">
      <c r="C142" s="116">
        <v>45410</v>
      </c>
      <c r="D142" s="106" t="s">
        <v>113</v>
      </c>
      <c r="E142" s="107"/>
      <c r="F142" s="108">
        <v>280000</v>
      </c>
      <c r="G142" s="118"/>
    </row>
    <row r="143" spans="3:7" x14ac:dyDescent="0.3">
      <c r="C143" s="115"/>
      <c r="D143" s="106" t="s">
        <v>208</v>
      </c>
      <c r="E143" s="107"/>
      <c r="F143" s="108"/>
      <c r="G143" s="118">
        <v>280000</v>
      </c>
    </row>
    <row r="144" spans="3:7" hidden="1" x14ac:dyDescent="0.3">
      <c r="C144" s="114">
        <v>45411</v>
      </c>
      <c r="D144" s="106" t="s">
        <v>205</v>
      </c>
      <c r="E144" s="107"/>
      <c r="F144" s="108">
        <v>350500</v>
      </c>
      <c r="G144" s="118"/>
    </row>
    <row r="145" spans="3:7" hidden="1" x14ac:dyDescent="0.3">
      <c r="C145" s="117"/>
      <c r="D145" s="106" t="s">
        <v>206</v>
      </c>
      <c r="E145" s="106"/>
      <c r="F145" s="108"/>
      <c r="G145" s="118">
        <v>350500</v>
      </c>
    </row>
    <row r="146" spans="3:7" hidden="1" x14ac:dyDescent="0.3">
      <c r="C146" s="114">
        <v>45411</v>
      </c>
      <c r="D146" s="106" t="s">
        <v>113</v>
      </c>
      <c r="E146" s="107"/>
      <c r="F146" s="108">
        <v>280000</v>
      </c>
      <c r="G146" s="118"/>
    </row>
    <row r="147" spans="3:7" x14ac:dyDescent="0.3">
      <c r="C147" s="117"/>
      <c r="D147" s="106" t="s">
        <v>208</v>
      </c>
      <c r="E147" s="107"/>
      <c r="F147" s="108"/>
      <c r="G147" s="118">
        <v>280000</v>
      </c>
    </row>
    <row r="148" spans="3:7" hidden="1" x14ac:dyDescent="0.3">
      <c r="C148" s="114">
        <v>45411</v>
      </c>
      <c r="D148" s="107" t="s">
        <v>198</v>
      </c>
      <c r="E148" s="107"/>
      <c r="F148" s="106">
        <v>20000</v>
      </c>
      <c r="G148" s="118"/>
    </row>
    <row r="149" spans="3:7" hidden="1" x14ac:dyDescent="0.3">
      <c r="C149" s="117"/>
      <c r="D149" s="106" t="s">
        <v>209</v>
      </c>
      <c r="E149" s="106"/>
      <c r="F149" s="108"/>
      <c r="G149" s="119">
        <v>20000</v>
      </c>
    </row>
    <row r="150" spans="3:7" hidden="1" x14ac:dyDescent="0.3">
      <c r="C150" s="114">
        <v>45412</v>
      </c>
      <c r="D150" s="106" t="s">
        <v>205</v>
      </c>
      <c r="E150" s="106"/>
      <c r="F150" s="108">
        <v>159000</v>
      </c>
      <c r="G150" s="118"/>
    </row>
    <row r="151" spans="3:7" hidden="1" x14ac:dyDescent="0.3">
      <c r="C151" s="117"/>
      <c r="D151" s="106" t="s">
        <v>206</v>
      </c>
      <c r="E151" s="106"/>
      <c r="F151" s="108"/>
      <c r="G151" s="118">
        <v>159000</v>
      </c>
    </row>
    <row r="152" spans="3:7" hidden="1" x14ac:dyDescent="0.3">
      <c r="C152" s="114">
        <v>45412</v>
      </c>
      <c r="D152" s="106" t="s">
        <v>199</v>
      </c>
      <c r="E152" s="106"/>
      <c r="F152" s="108">
        <v>60000</v>
      </c>
      <c r="G152" s="118"/>
    </row>
    <row r="153" spans="3:7" hidden="1" x14ac:dyDescent="0.3">
      <c r="C153" s="117"/>
      <c r="D153" s="106" t="s">
        <v>210</v>
      </c>
      <c r="E153" s="106"/>
      <c r="F153" s="108"/>
      <c r="G153" s="118">
        <v>60000</v>
      </c>
    </row>
    <row r="154" spans="3:7" hidden="1" x14ac:dyDescent="0.3">
      <c r="C154" s="114">
        <v>45412</v>
      </c>
      <c r="D154" s="106" t="s">
        <v>139</v>
      </c>
      <c r="E154" s="106"/>
      <c r="F154" s="108">
        <v>1500000</v>
      </c>
      <c r="G154" s="118"/>
    </row>
    <row r="155" spans="3:7" hidden="1" x14ac:dyDescent="0.3">
      <c r="C155" s="117"/>
      <c r="D155" s="106" t="s">
        <v>211</v>
      </c>
      <c r="E155" s="106"/>
      <c r="F155" s="108"/>
      <c r="G155" s="118">
        <v>1500000</v>
      </c>
    </row>
    <row r="156" spans="3:7" hidden="1" x14ac:dyDescent="0.3">
      <c r="C156" s="114">
        <v>45412</v>
      </c>
      <c r="D156" s="106" t="s">
        <v>113</v>
      </c>
      <c r="E156" s="107"/>
      <c r="F156" s="108">
        <v>280000</v>
      </c>
      <c r="G156" s="118"/>
    </row>
    <row r="157" spans="3:7" x14ac:dyDescent="0.3">
      <c r="C157" s="117"/>
      <c r="D157" s="106" t="s">
        <v>208</v>
      </c>
      <c r="E157" s="107"/>
      <c r="F157" s="108"/>
      <c r="G157" s="118">
        <v>280000</v>
      </c>
    </row>
    <row r="158" spans="3:7" hidden="1" x14ac:dyDescent="0.3">
      <c r="C158" s="114">
        <v>45412</v>
      </c>
      <c r="D158" s="106" t="s">
        <v>61</v>
      </c>
      <c r="E158" s="107"/>
      <c r="F158" s="108">
        <v>1000000</v>
      </c>
      <c r="G158" s="118"/>
    </row>
    <row r="159" spans="3:7" hidden="1" x14ac:dyDescent="0.3">
      <c r="C159" s="117"/>
      <c r="D159" s="106" t="s">
        <v>212</v>
      </c>
      <c r="E159" s="107"/>
      <c r="F159" s="108"/>
      <c r="G159" s="118">
        <v>1000000</v>
      </c>
    </row>
    <row r="160" spans="3:7" x14ac:dyDescent="0.3">
      <c r="C160" s="80"/>
      <c r="D160" s="125" t="s">
        <v>100</v>
      </c>
      <c r="E160" s="125"/>
      <c r="F160" s="126"/>
      <c r="G160" s="128">
        <f>SUBTOTAL(109,G119:G157)</f>
        <v>2520000</v>
      </c>
    </row>
    <row r="161" spans="3:7" x14ac:dyDescent="0.3">
      <c r="C161" s="20"/>
      <c r="D161" s="23"/>
      <c r="E161" s="23"/>
      <c r="F161" s="23"/>
    </row>
    <row r="164" spans="3:7" x14ac:dyDescent="0.3">
      <c r="C164" s="120" t="s">
        <v>109</v>
      </c>
      <c r="D164" s="121" t="s">
        <v>108</v>
      </c>
      <c r="E164" s="122" t="s">
        <v>112</v>
      </c>
      <c r="F164" s="123" t="s">
        <v>111</v>
      </c>
      <c r="G164" s="124" t="s">
        <v>110</v>
      </c>
    </row>
    <row r="165" spans="3:7" hidden="1" x14ac:dyDescent="0.3">
      <c r="C165" s="3">
        <v>45404</v>
      </c>
      <c r="D165" s="1" t="s">
        <v>205</v>
      </c>
      <c r="F165" s="90">
        <v>505000</v>
      </c>
      <c r="G165" s="90"/>
    </row>
    <row r="166" spans="3:7" hidden="1" x14ac:dyDescent="0.3">
      <c r="C166" s="91"/>
      <c r="D166" s="91" t="s">
        <v>206</v>
      </c>
      <c r="E166" s="81"/>
      <c r="F166" s="92"/>
      <c r="G166" s="92">
        <v>505000</v>
      </c>
    </row>
    <row r="167" spans="3:7" x14ac:dyDescent="0.3">
      <c r="C167" s="111">
        <v>45404</v>
      </c>
      <c r="D167" s="100" t="s">
        <v>198</v>
      </c>
      <c r="E167" s="79"/>
      <c r="F167" s="101">
        <v>20000</v>
      </c>
      <c r="G167" s="101"/>
    </row>
    <row r="168" spans="3:7" hidden="1" x14ac:dyDescent="0.3">
      <c r="C168" s="91"/>
      <c r="D168" s="91" t="s">
        <v>207</v>
      </c>
      <c r="E168" s="81"/>
      <c r="F168" s="92"/>
      <c r="G168" s="92">
        <v>20000</v>
      </c>
    </row>
    <row r="169" spans="3:7" hidden="1" x14ac:dyDescent="0.3">
      <c r="C169" s="111">
        <v>45404</v>
      </c>
      <c r="D169" s="100" t="s">
        <v>113</v>
      </c>
      <c r="E169" s="79"/>
      <c r="F169" s="101">
        <v>280000</v>
      </c>
      <c r="G169" s="101"/>
    </row>
    <row r="170" spans="3:7" hidden="1" x14ac:dyDescent="0.3">
      <c r="C170" s="112"/>
      <c r="D170" s="91" t="s">
        <v>208</v>
      </c>
      <c r="E170" s="81"/>
      <c r="F170" s="92"/>
      <c r="G170" s="92">
        <v>280000</v>
      </c>
    </row>
    <row r="171" spans="3:7" hidden="1" x14ac:dyDescent="0.3">
      <c r="C171" s="111">
        <v>45405</v>
      </c>
      <c r="D171" s="100" t="s">
        <v>205</v>
      </c>
      <c r="E171" s="79"/>
      <c r="F171" s="101">
        <v>142000</v>
      </c>
      <c r="G171" s="101"/>
    </row>
    <row r="172" spans="3:7" hidden="1" x14ac:dyDescent="0.3">
      <c r="C172" s="91"/>
      <c r="D172" s="91" t="s">
        <v>206</v>
      </c>
      <c r="E172" s="81"/>
      <c r="F172" s="92"/>
      <c r="G172" s="92">
        <v>142000</v>
      </c>
    </row>
    <row r="173" spans="3:7" hidden="1" x14ac:dyDescent="0.3">
      <c r="C173" s="111">
        <v>45405</v>
      </c>
      <c r="D173" s="100" t="s">
        <v>113</v>
      </c>
      <c r="E173" s="79"/>
      <c r="F173" s="101">
        <v>280000</v>
      </c>
      <c r="G173" s="101"/>
    </row>
    <row r="174" spans="3:7" hidden="1" x14ac:dyDescent="0.3">
      <c r="C174" s="91"/>
      <c r="D174" s="91" t="s">
        <v>208</v>
      </c>
      <c r="E174" s="81"/>
      <c r="F174" s="92"/>
      <c r="G174" s="92">
        <v>280000</v>
      </c>
    </row>
    <row r="175" spans="3:7" hidden="1" x14ac:dyDescent="0.3">
      <c r="C175" s="88">
        <v>45406</v>
      </c>
      <c r="D175" s="1" t="s">
        <v>205</v>
      </c>
      <c r="F175" s="90">
        <v>159000</v>
      </c>
      <c r="G175" s="90"/>
    </row>
    <row r="176" spans="3:7" hidden="1" x14ac:dyDescent="0.3">
      <c r="C176" s="1"/>
      <c r="D176" s="1" t="s">
        <v>206</v>
      </c>
      <c r="F176" s="90"/>
      <c r="G176" s="90">
        <v>159000</v>
      </c>
    </row>
    <row r="177" spans="3:7" hidden="1" x14ac:dyDescent="0.3">
      <c r="C177" s="113">
        <v>45406</v>
      </c>
      <c r="D177" s="100" t="s">
        <v>113</v>
      </c>
      <c r="E177" s="79"/>
      <c r="F177" s="101">
        <v>280000</v>
      </c>
      <c r="G177" s="101"/>
    </row>
    <row r="178" spans="3:7" hidden="1" x14ac:dyDescent="0.3">
      <c r="C178" s="91"/>
      <c r="D178" s="91" t="s">
        <v>208</v>
      </c>
      <c r="E178" s="81"/>
      <c r="F178" s="92"/>
      <c r="G178" s="92">
        <v>280000</v>
      </c>
    </row>
    <row r="179" spans="3:7" hidden="1" x14ac:dyDescent="0.3">
      <c r="C179" s="88">
        <v>45407</v>
      </c>
      <c r="D179" s="1" t="s">
        <v>205</v>
      </c>
      <c r="F179" s="90">
        <v>229500</v>
      </c>
      <c r="G179" s="90"/>
    </row>
    <row r="180" spans="3:7" hidden="1" x14ac:dyDescent="0.3">
      <c r="C180" s="1"/>
      <c r="D180" s="1" t="s">
        <v>206</v>
      </c>
      <c r="F180" s="90"/>
      <c r="G180" s="90">
        <v>229500</v>
      </c>
    </row>
    <row r="181" spans="3:7" hidden="1" x14ac:dyDescent="0.3">
      <c r="C181" s="113">
        <v>45407</v>
      </c>
      <c r="D181" s="100" t="s">
        <v>113</v>
      </c>
      <c r="E181" s="79"/>
      <c r="F181" s="101">
        <v>280000</v>
      </c>
      <c r="G181" s="101"/>
    </row>
    <row r="182" spans="3:7" hidden="1" x14ac:dyDescent="0.3">
      <c r="C182" s="91"/>
      <c r="D182" s="91" t="s">
        <v>208</v>
      </c>
      <c r="E182" s="81"/>
      <c r="F182" s="92"/>
      <c r="G182" s="92">
        <v>280000</v>
      </c>
    </row>
    <row r="183" spans="3:7" hidden="1" x14ac:dyDescent="0.3">
      <c r="C183" s="88">
        <v>45408</v>
      </c>
      <c r="D183" s="1" t="s">
        <v>205</v>
      </c>
      <c r="F183" s="90">
        <v>258000</v>
      </c>
      <c r="G183" s="90"/>
    </row>
    <row r="184" spans="3:7" hidden="1" x14ac:dyDescent="0.3">
      <c r="C184" s="1"/>
      <c r="D184" s="1" t="s">
        <v>206</v>
      </c>
      <c r="F184" s="90"/>
      <c r="G184" s="90">
        <v>258000</v>
      </c>
    </row>
    <row r="185" spans="3:7" hidden="1" x14ac:dyDescent="0.3">
      <c r="C185" s="113">
        <v>45408</v>
      </c>
      <c r="D185" s="100" t="s">
        <v>113</v>
      </c>
      <c r="E185" s="79"/>
      <c r="F185" s="101">
        <v>280000</v>
      </c>
      <c r="G185" s="101"/>
    </row>
    <row r="186" spans="3:7" hidden="1" x14ac:dyDescent="0.3">
      <c r="C186" s="91"/>
      <c r="D186" s="91" t="s">
        <v>208</v>
      </c>
      <c r="E186" s="81"/>
      <c r="F186" s="92"/>
      <c r="G186" s="92">
        <v>280000</v>
      </c>
    </row>
    <row r="187" spans="3:7" hidden="1" x14ac:dyDescent="0.3">
      <c r="C187" s="114">
        <v>45409</v>
      </c>
      <c r="D187" s="106" t="s">
        <v>205</v>
      </c>
      <c r="E187" s="107"/>
      <c r="F187" s="108">
        <v>142000</v>
      </c>
      <c r="G187" s="118"/>
    </row>
    <row r="188" spans="3:7" hidden="1" x14ac:dyDescent="0.3">
      <c r="C188" s="115"/>
      <c r="D188" s="106" t="s">
        <v>206</v>
      </c>
      <c r="E188" s="107"/>
      <c r="F188" s="108"/>
      <c r="G188" s="118">
        <v>142000</v>
      </c>
    </row>
    <row r="189" spans="3:7" hidden="1" x14ac:dyDescent="0.3">
      <c r="C189" s="114">
        <v>45409</v>
      </c>
      <c r="D189" s="106" t="s">
        <v>113</v>
      </c>
      <c r="E189" s="107"/>
      <c r="F189" s="108">
        <v>280000</v>
      </c>
      <c r="G189" s="118"/>
    </row>
    <row r="190" spans="3:7" hidden="1" x14ac:dyDescent="0.3">
      <c r="C190" s="115"/>
      <c r="D190" s="106" t="s">
        <v>208</v>
      </c>
      <c r="E190" s="107"/>
      <c r="F190" s="108"/>
      <c r="G190" s="118">
        <v>280000</v>
      </c>
    </row>
    <row r="191" spans="3:7" hidden="1" x14ac:dyDescent="0.3">
      <c r="C191" s="116">
        <v>45410</v>
      </c>
      <c r="D191" s="106" t="s">
        <v>205</v>
      </c>
      <c r="E191" s="107"/>
      <c r="F191" s="108">
        <v>229500</v>
      </c>
      <c r="G191" s="118"/>
    </row>
    <row r="192" spans="3:7" hidden="1" x14ac:dyDescent="0.3">
      <c r="C192" s="115"/>
      <c r="D192" s="106" t="s">
        <v>206</v>
      </c>
      <c r="E192" s="107"/>
      <c r="F192" s="108"/>
      <c r="G192" s="118">
        <v>229500</v>
      </c>
    </row>
    <row r="193" spans="3:7" hidden="1" x14ac:dyDescent="0.3">
      <c r="C193" s="116">
        <v>45410</v>
      </c>
      <c r="D193" s="106" t="s">
        <v>113</v>
      </c>
      <c r="E193" s="107"/>
      <c r="F193" s="108">
        <v>280000</v>
      </c>
      <c r="G193" s="118"/>
    </row>
    <row r="194" spans="3:7" hidden="1" x14ac:dyDescent="0.3">
      <c r="C194" s="115"/>
      <c r="D194" s="106" t="s">
        <v>208</v>
      </c>
      <c r="E194" s="107"/>
      <c r="F194" s="108"/>
      <c r="G194" s="118">
        <v>280000</v>
      </c>
    </row>
    <row r="195" spans="3:7" hidden="1" x14ac:dyDescent="0.3">
      <c r="C195" s="114">
        <v>45411</v>
      </c>
      <c r="D195" s="106" t="s">
        <v>205</v>
      </c>
      <c r="E195" s="107"/>
      <c r="F195" s="108">
        <v>350500</v>
      </c>
      <c r="G195" s="118"/>
    </row>
    <row r="196" spans="3:7" hidden="1" x14ac:dyDescent="0.3">
      <c r="C196" s="117"/>
      <c r="D196" s="106" t="s">
        <v>206</v>
      </c>
      <c r="E196" s="106"/>
      <c r="F196" s="108"/>
      <c r="G196" s="118">
        <v>350500</v>
      </c>
    </row>
    <row r="197" spans="3:7" hidden="1" x14ac:dyDescent="0.3">
      <c r="C197" s="114">
        <v>45411</v>
      </c>
      <c r="D197" s="106" t="s">
        <v>113</v>
      </c>
      <c r="E197" s="107"/>
      <c r="F197" s="108">
        <v>280000</v>
      </c>
      <c r="G197" s="118"/>
    </row>
    <row r="198" spans="3:7" hidden="1" x14ac:dyDescent="0.3">
      <c r="C198" s="117"/>
      <c r="D198" s="106" t="s">
        <v>208</v>
      </c>
      <c r="E198" s="107"/>
      <c r="F198" s="108"/>
      <c r="G198" s="118">
        <v>280000</v>
      </c>
    </row>
    <row r="199" spans="3:7" x14ac:dyDescent="0.3">
      <c r="C199" s="114">
        <v>45411</v>
      </c>
      <c r="D199" s="107" t="s">
        <v>198</v>
      </c>
      <c r="E199" s="107"/>
      <c r="F199" s="106">
        <v>20000</v>
      </c>
      <c r="G199" s="118"/>
    </row>
    <row r="200" spans="3:7" hidden="1" x14ac:dyDescent="0.3">
      <c r="C200" s="117"/>
      <c r="D200" s="106" t="s">
        <v>209</v>
      </c>
      <c r="E200" s="106"/>
      <c r="F200" s="108"/>
      <c r="G200" s="119">
        <v>20000</v>
      </c>
    </row>
    <row r="201" spans="3:7" hidden="1" x14ac:dyDescent="0.3">
      <c r="C201" s="114">
        <v>45412</v>
      </c>
      <c r="D201" s="106" t="s">
        <v>205</v>
      </c>
      <c r="E201" s="106"/>
      <c r="F201" s="108">
        <v>159000</v>
      </c>
      <c r="G201" s="118"/>
    </row>
    <row r="202" spans="3:7" hidden="1" x14ac:dyDescent="0.3">
      <c r="C202" s="117"/>
      <c r="D202" s="106" t="s">
        <v>206</v>
      </c>
      <c r="E202" s="106"/>
      <c r="F202" s="108"/>
      <c r="G202" s="118">
        <v>159000</v>
      </c>
    </row>
    <row r="203" spans="3:7" hidden="1" x14ac:dyDescent="0.3">
      <c r="C203" s="114">
        <v>45412</v>
      </c>
      <c r="D203" s="106" t="s">
        <v>199</v>
      </c>
      <c r="E203" s="106"/>
      <c r="F203" s="108">
        <v>60000</v>
      </c>
      <c r="G203" s="118"/>
    </row>
    <row r="204" spans="3:7" hidden="1" x14ac:dyDescent="0.3">
      <c r="C204" s="117"/>
      <c r="D204" s="106" t="s">
        <v>210</v>
      </c>
      <c r="E204" s="106"/>
      <c r="F204" s="108"/>
      <c r="G204" s="118">
        <v>60000</v>
      </c>
    </row>
    <row r="205" spans="3:7" hidden="1" x14ac:dyDescent="0.3">
      <c r="C205" s="114">
        <v>45412</v>
      </c>
      <c r="D205" s="106" t="s">
        <v>139</v>
      </c>
      <c r="E205" s="106"/>
      <c r="F205" s="108">
        <v>1500000</v>
      </c>
      <c r="G205" s="118"/>
    </row>
    <row r="206" spans="3:7" hidden="1" x14ac:dyDescent="0.3">
      <c r="C206" s="117"/>
      <c r="D206" s="106" t="s">
        <v>211</v>
      </c>
      <c r="E206" s="106"/>
      <c r="F206" s="108"/>
      <c r="G206" s="118">
        <v>1500000</v>
      </c>
    </row>
    <row r="207" spans="3:7" hidden="1" x14ac:dyDescent="0.3">
      <c r="C207" s="114">
        <v>45412</v>
      </c>
      <c r="D207" s="106" t="s">
        <v>113</v>
      </c>
      <c r="E207" s="107"/>
      <c r="F207" s="108">
        <v>280000</v>
      </c>
      <c r="G207" s="118"/>
    </row>
    <row r="208" spans="3:7" hidden="1" x14ac:dyDescent="0.3">
      <c r="C208" s="117"/>
      <c r="D208" s="106" t="s">
        <v>208</v>
      </c>
      <c r="E208" s="107"/>
      <c r="F208" s="108"/>
      <c r="G208" s="118">
        <v>280000</v>
      </c>
    </row>
    <row r="209" spans="3:7" hidden="1" x14ac:dyDescent="0.3">
      <c r="C209" s="114">
        <v>45412</v>
      </c>
      <c r="D209" s="106" t="s">
        <v>61</v>
      </c>
      <c r="E209" s="107"/>
      <c r="F209" s="108">
        <v>1000000</v>
      </c>
      <c r="G209" s="118"/>
    </row>
    <row r="210" spans="3:7" hidden="1" x14ac:dyDescent="0.3">
      <c r="C210" s="117"/>
      <c r="D210" s="106" t="s">
        <v>212</v>
      </c>
      <c r="E210" s="107"/>
      <c r="F210" s="108"/>
      <c r="G210" s="118">
        <v>1000000</v>
      </c>
    </row>
    <row r="211" spans="3:7" x14ac:dyDescent="0.3">
      <c r="C211" s="80"/>
      <c r="D211" s="125" t="s">
        <v>100</v>
      </c>
      <c r="E211" s="125"/>
      <c r="F211" s="126">
        <v>40000</v>
      </c>
      <c r="G211" s="127"/>
    </row>
    <row r="215" spans="3:7" x14ac:dyDescent="0.3">
      <c r="C215" s="120" t="s">
        <v>109</v>
      </c>
      <c r="D215" s="121" t="s">
        <v>108</v>
      </c>
      <c r="E215" s="122" t="s">
        <v>112</v>
      </c>
      <c r="F215" s="123" t="s">
        <v>111</v>
      </c>
      <c r="G215" s="124" t="s">
        <v>110</v>
      </c>
    </row>
    <row r="216" spans="3:7" hidden="1" x14ac:dyDescent="0.3">
      <c r="C216" s="3">
        <v>45404</v>
      </c>
      <c r="D216" s="1" t="s">
        <v>205</v>
      </c>
      <c r="F216" s="90">
        <v>505000</v>
      </c>
      <c r="G216" s="90"/>
    </row>
    <row r="217" spans="3:7" hidden="1" x14ac:dyDescent="0.3">
      <c r="C217" s="91"/>
      <c r="D217" s="91" t="s">
        <v>206</v>
      </c>
      <c r="E217" s="81"/>
      <c r="F217" s="92"/>
      <c r="G217" s="92">
        <v>505000</v>
      </c>
    </row>
    <row r="218" spans="3:7" hidden="1" x14ac:dyDescent="0.3">
      <c r="C218" s="111">
        <v>45404</v>
      </c>
      <c r="D218" s="100" t="s">
        <v>198</v>
      </c>
      <c r="E218" s="79"/>
      <c r="F218" s="101">
        <v>20000</v>
      </c>
      <c r="G218" s="101"/>
    </row>
    <row r="219" spans="3:7" hidden="1" x14ac:dyDescent="0.3">
      <c r="C219" s="91"/>
      <c r="D219" s="91" t="s">
        <v>207</v>
      </c>
      <c r="E219" s="81"/>
      <c r="F219" s="92"/>
      <c r="G219" s="92">
        <v>20000</v>
      </c>
    </row>
    <row r="220" spans="3:7" hidden="1" x14ac:dyDescent="0.3">
      <c r="C220" s="111">
        <v>45404</v>
      </c>
      <c r="D220" s="100" t="s">
        <v>113</v>
      </c>
      <c r="E220" s="79"/>
      <c r="F220" s="101">
        <v>280000</v>
      </c>
      <c r="G220" s="101"/>
    </row>
    <row r="221" spans="3:7" hidden="1" x14ac:dyDescent="0.3">
      <c r="C221" s="112"/>
      <c r="D221" s="91" t="s">
        <v>208</v>
      </c>
      <c r="E221" s="81"/>
      <c r="F221" s="92"/>
      <c r="G221" s="92">
        <v>280000</v>
      </c>
    </row>
    <row r="222" spans="3:7" hidden="1" x14ac:dyDescent="0.3">
      <c r="C222" s="111">
        <v>45405</v>
      </c>
      <c r="D222" s="100" t="s">
        <v>205</v>
      </c>
      <c r="E222" s="79"/>
      <c r="F222" s="101">
        <v>142000</v>
      </c>
      <c r="G222" s="101"/>
    </row>
    <row r="223" spans="3:7" hidden="1" x14ac:dyDescent="0.3">
      <c r="C223" s="91"/>
      <c r="D223" s="91" t="s">
        <v>206</v>
      </c>
      <c r="E223" s="81"/>
      <c r="F223" s="92"/>
      <c r="G223" s="92">
        <v>142000</v>
      </c>
    </row>
    <row r="224" spans="3:7" hidden="1" x14ac:dyDescent="0.3">
      <c r="C224" s="111">
        <v>45405</v>
      </c>
      <c r="D224" s="100" t="s">
        <v>113</v>
      </c>
      <c r="E224" s="79"/>
      <c r="F224" s="101">
        <v>280000</v>
      </c>
      <c r="G224" s="101"/>
    </row>
    <row r="225" spans="3:7" hidden="1" x14ac:dyDescent="0.3">
      <c r="C225" s="91"/>
      <c r="D225" s="91" t="s">
        <v>208</v>
      </c>
      <c r="E225" s="81"/>
      <c r="F225" s="92"/>
      <c r="G225" s="92">
        <v>280000</v>
      </c>
    </row>
    <row r="226" spans="3:7" hidden="1" x14ac:dyDescent="0.3">
      <c r="C226" s="88">
        <v>45406</v>
      </c>
      <c r="D226" s="1" t="s">
        <v>205</v>
      </c>
      <c r="F226" s="90">
        <v>159000</v>
      </c>
      <c r="G226" s="90"/>
    </row>
    <row r="227" spans="3:7" hidden="1" x14ac:dyDescent="0.3">
      <c r="C227" s="1"/>
      <c r="D227" s="1" t="s">
        <v>206</v>
      </c>
      <c r="F227" s="90"/>
      <c r="G227" s="90">
        <v>159000</v>
      </c>
    </row>
    <row r="228" spans="3:7" hidden="1" x14ac:dyDescent="0.3">
      <c r="C228" s="113">
        <v>45406</v>
      </c>
      <c r="D228" s="100" t="s">
        <v>113</v>
      </c>
      <c r="E228" s="79"/>
      <c r="F228" s="101">
        <v>280000</v>
      </c>
      <c r="G228" s="101"/>
    </row>
    <row r="229" spans="3:7" hidden="1" x14ac:dyDescent="0.3">
      <c r="C229" s="91"/>
      <c r="D229" s="91" t="s">
        <v>208</v>
      </c>
      <c r="E229" s="81"/>
      <c r="F229" s="92"/>
      <c r="G229" s="92">
        <v>280000</v>
      </c>
    </row>
    <row r="230" spans="3:7" hidden="1" x14ac:dyDescent="0.3">
      <c r="C230" s="88">
        <v>45407</v>
      </c>
      <c r="D230" s="1" t="s">
        <v>205</v>
      </c>
      <c r="F230" s="90">
        <v>229500</v>
      </c>
      <c r="G230" s="90"/>
    </row>
    <row r="231" spans="3:7" hidden="1" x14ac:dyDescent="0.3">
      <c r="C231" s="1"/>
      <c r="D231" s="1" t="s">
        <v>206</v>
      </c>
      <c r="F231" s="90"/>
      <c r="G231" s="90">
        <v>229500</v>
      </c>
    </row>
    <row r="232" spans="3:7" hidden="1" x14ac:dyDescent="0.3">
      <c r="C232" s="113">
        <v>45407</v>
      </c>
      <c r="D232" s="100" t="s">
        <v>113</v>
      </c>
      <c r="E232" s="79"/>
      <c r="F232" s="101">
        <v>280000</v>
      </c>
      <c r="G232" s="101"/>
    </row>
    <row r="233" spans="3:7" hidden="1" x14ac:dyDescent="0.3">
      <c r="C233" s="91"/>
      <c r="D233" s="91" t="s">
        <v>208</v>
      </c>
      <c r="E233" s="81"/>
      <c r="F233" s="92"/>
      <c r="G233" s="92">
        <v>280000</v>
      </c>
    </row>
    <row r="234" spans="3:7" hidden="1" x14ac:dyDescent="0.3">
      <c r="C234" s="88">
        <v>45408</v>
      </c>
      <c r="D234" s="1" t="s">
        <v>205</v>
      </c>
      <c r="F234" s="90">
        <v>258000</v>
      </c>
      <c r="G234" s="90"/>
    </row>
    <row r="235" spans="3:7" hidden="1" x14ac:dyDescent="0.3">
      <c r="C235" s="1"/>
      <c r="D235" s="1" t="s">
        <v>206</v>
      </c>
      <c r="F235" s="90"/>
      <c r="G235" s="90">
        <v>258000</v>
      </c>
    </row>
    <row r="236" spans="3:7" hidden="1" x14ac:dyDescent="0.3">
      <c r="C236" s="113">
        <v>45408</v>
      </c>
      <c r="D236" s="100" t="s">
        <v>113</v>
      </c>
      <c r="E236" s="79"/>
      <c r="F236" s="101">
        <v>280000</v>
      </c>
      <c r="G236" s="101"/>
    </row>
    <row r="237" spans="3:7" hidden="1" x14ac:dyDescent="0.3">
      <c r="C237" s="91"/>
      <c r="D237" s="91" t="s">
        <v>208</v>
      </c>
      <c r="E237" s="81"/>
      <c r="F237" s="92"/>
      <c r="G237" s="92">
        <v>280000</v>
      </c>
    </row>
    <row r="238" spans="3:7" hidden="1" x14ac:dyDescent="0.3">
      <c r="C238" s="114">
        <v>45409</v>
      </c>
      <c r="D238" s="106" t="s">
        <v>205</v>
      </c>
      <c r="E238" s="107"/>
      <c r="F238" s="108">
        <v>142000</v>
      </c>
      <c r="G238" s="118"/>
    </row>
    <row r="239" spans="3:7" hidden="1" x14ac:dyDescent="0.3">
      <c r="C239" s="115"/>
      <c r="D239" s="106" t="s">
        <v>206</v>
      </c>
      <c r="E239" s="107"/>
      <c r="F239" s="108"/>
      <c r="G239" s="118">
        <v>142000</v>
      </c>
    </row>
    <row r="240" spans="3:7" hidden="1" x14ac:dyDescent="0.3">
      <c r="C240" s="114">
        <v>45409</v>
      </c>
      <c r="D240" s="106" t="s">
        <v>113</v>
      </c>
      <c r="E240" s="107"/>
      <c r="F240" s="108">
        <v>280000</v>
      </c>
      <c r="G240" s="118"/>
    </row>
    <row r="241" spans="3:7" hidden="1" x14ac:dyDescent="0.3">
      <c r="C241" s="115"/>
      <c r="D241" s="106" t="s">
        <v>208</v>
      </c>
      <c r="E241" s="107"/>
      <c r="F241" s="108"/>
      <c r="G241" s="118">
        <v>280000</v>
      </c>
    </row>
    <row r="242" spans="3:7" hidden="1" x14ac:dyDescent="0.3">
      <c r="C242" s="116">
        <v>45410</v>
      </c>
      <c r="D242" s="106" t="s">
        <v>205</v>
      </c>
      <c r="E242" s="107"/>
      <c r="F242" s="108">
        <v>229500</v>
      </c>
      <c r="G242" s="118"/>
    </row>
    <row r="243" spans="3:7" hidden="1" x14ac:dyDescent="0.3">
      <c r="C243" s="115"/>
      <c r="D243" s="106" t="s">
        <v>206</v>
      </c>
      <c r="E243" s="107"/>
      <c r="F243" s="108"/>
      <c r="G243" s="118">
        <v>229500</v>
      </c>
    </row>
    <row r="244" spans="3:7" hidden="1" x14ac:dyDescent="0.3">
      <c r="C244" s="116">
        <v>45410</v>
      </c>
      <c r="D244" s="106" t="s">
        <v>113</v>
      </c>
      <c r="E244" s="107"/>
      <c r="F244" s="108">
        <v>280000</v>
      </c>
      <c r="G244" s="118"/>
    </row>
    <row r="245" spans="3:7" hidden="1" x14ac:dyDescent="0.3">
      <c r="C245" s="115"/>
      <c r="D245" s="106" t="s">
        <v>208</v>
      </c>
      <c r="E245" s="107"/>
      <c r="F245" s="108"/>
      <c r="G245" s="118">
        <v>280000</v>
      </c>
    </row>
    <row r="246" spans="3:7" hidden="1" x14ac:dyDescent="0.3">
      <c r="C246" s="114">
        <v>45411</v>
      </c>
      <c r="D246" s="106" t="s">
        <v>205</v>
      </c>
      <c r="E246" s="107"/>
      <c r="F246" s="108">
        <v>350500</v>
      </c>
      <c r="G246" s="118"/>
    </row>
    <row r="247" spans="3:7" hidden="1" x14ac:dyDescent="0.3">
      <c r="C247" s="117"/>
      <c r="D247" s="106" t="s">
        <v>206</v>
      </c>
      <c r="E247" s="106"/>
      <c r="F247" s="108"/>
      <c r="G247" s="118">
        <v>350500</v>
      </c>
    </row>
    <row r="248" spans="3:7" hidden="1" x14ac:dyDescent="0.3">
      <c r="C248" s="114">
        <v>45411</v>
      </c>
      <c r="D248" s="106" t="s">
        <v>113</v>
      </c>
      <c r="E248" s="107"/>
      <c r="F248" s="108">
        <v>280000</v>
      </c>
      <c r="G248" s="118"/>
    </row>
    <row r="249" spans="3:7" hidden="1" x14ac:dyDescent="0.3">
      <c r="C249" s="117"/>
      <c r="D249" s="106" t="s">
        <v>208</v>
      </c>
      <c r="E249" s="107"/>
      <c r="F249" s="108"/>
      <c r="G249" s="118">
        <v>280000</v>
      </c>
    </row>
    <row r="250" spans="3:7" hidden="1" x14ac:dyDescent="0.3">
      <c r="C250" s="114">
        <v>45411</v>
      </c>
      <c r="D250" s="107" t="s">
        <v>198</v>
      </c>
      <c r="E250" s="107"/>
      <c r="F250" s="106">
        <v>20000</v>
      </c>
      <c r="G250" s="118"/>
    </row>
    <row r="251" spans="3:7" hidden="1" x14ac:dyDescent="0.3">
      <c r="C251" s="117"/>
      <c r="D251" s="106" t="s">
        <v>209</v>
      </c>
      <c r="E251" s="106"/>
      <c r="F251" s="108"/>
      <c r="G251" s="119">
        <v>20000</v>
      </c>
    </row>
    <row r="252" spans="3:7" hidden="1" x14ac:dyDescent="0.3">
      <c r="C252" s="114">
        <v>45412</v>
      </c>
      <c r="D252" s="106" t="s">
        <v>205</v>
      </c>
      <c r="E252" s="106"/>
      <c r="F252" s="108">
        <v>159000</v>
      </c>
      <c r="G252" s="118"/>
    </row>
    <row r="253" spans="3:7" hidden="1" x14ac:dyDescent="0.3">
      <c r="C253" s="117"/>
      <c r="D253" s="106" t="s">
        <v>206</v>
      </c>
      <c r="E253" s="106"/>
      <c r="F253" s="108"/>
      <c r="G253" s="118">
        <v>159000</v>
      </c>
    </row>
    <row r="254" spans="3:7" x14ac:dyDescent="0.3">
      <c r="C254" s="114">
        <v>45412</v>
      </c>
      <c r="D254" s="106" t="s">
        <v>199</v>
      </c>
      <c r="E254" s="106"/>
      <c r="F254" s="108">
        <v>60000</v>
      </c>
      <c r="G254" s="118"/>
    </row>
    <row r="255" spans="3:7" hidden="1" x14ac:dyDescent="0.3">
      <c r="C255" s="117"/>
      <c r="D255" s="106" t="s">
        <v>210</v>
      </c>
      <c r="E255" s="106"/>
      <c r="F255" s="108"/>
      <c r="G255" s="118">
        <v>60000</v>
      </c>
    </row>
    <row r="256" spans="3:7" hidden="1" x14ac:dyDescent="0.3">
      <c r="C256" s="114">
        <v>45412</v>
      </c>
      <c r="D256" s="106" t="s">
        <v>139</v>
      </c>
      <c r="E256" s="106"/>
      <c r="F256" s="108">
        <v>1500000</v>
      </c>
      <c r="G256" s="118"/>
    </row>
    <row r="257" spans="3:7" hidden="1" x14ac:dyDescent="0.3">
      <c r="C257" s="117"/>
      <c r="D257" s="106" t="s">
        <v>211</v>
      </c>
      <c r="E257" s="106"/>
      <c r="F257" s="108"/>
      <c r="G257" s="118">
        <v>1500000</v>
      </c>
    </row>
    <row r="258" spans="3:7" hidden="1" x14ac:dyDescent="0.3">
      <c r="C258" s="114">
        <v>45412</v>
      </c>
      <c r="D258" s="106" t="s">
        <v>113</v>
      </c>
      <c r="E258" s="107"/>
      <c r="F258" s="108">
        <v>280000</v>
      </c>
      <c r="G258" s="118"/>
    </row>
    <row r="259" spans="3:7" hidden="1" x14ac:dyDescent="0.3">
      <c r="C259" s="117"/>
      <c r="D259" s="106" t="s">
        <v>208</v>
      </c>
      <c r="E259" s="107"/>
      <c r="F259" s="108"/>
      <c r="G259" s="118">
        <v>280000</v>
      </c>
    </row>
    <row r="260" spans="3:7" hidden="1" x14ac:dyDescent="0.3">
      <c r="C260" s="114">
        <v>45412</v>
      </c>
      <c r="D260" s="106" t="s">
        <v>61</v>
      </c>
      <c r="E260" s="107"/>
      <c r="F260" s="108">
        <v>1000000</v>
      </c>
      <c r="G260" s="118"/>
    </row>
    <row r="261" spans="3:7" hidden="1" x14ac:dyDescent="0.3">
      <c r="C261" s="117"/>
      <c r="D261" s="106" t="s">
        <v>212</v>
      </c>
      <c r="E261" s="107"/>
      <c r="F261" s="108"/>
      <c r="G261" s="118">
        <v>1000000</v>
      </c>
    </row>
    <row r="262" spans="3:7" hidden="1" x14ac:dyDescent="0.3">
      <c r="C262" s="80"/>
      <c r="D262" s="125" t="s">
        <v>100</v>
      </c>
      <c r="E262" s="125"/>
      <c r="F262" s="126">
        <f>SUM(F216:F261)</f>
        <v>7294500</v>
      </c>
      <c r="G262" s="127">
        <f>SUM(G216:G261)</f>
        <v>7294500</v>
      </c>
    </row>
    <row r="265" spans="3:7" x14ac:dyDescent="0.3">
      <c r="C265" s="120" t="s">
        <v>109</v>
      </c>
      <c r="D265" s="121" t="s">
        <v>108</v>
      </c>
      <c r="E265" s="122" t="s">
        <v>112</v>
      </c>
      <c r="F265" s="123" t="s">
        <v>111</v>
      </c>
      <c r="G265" s="124" t="s">
        <v>110</v>
      </c>
    </row>
    <row r="266" spans="3:7" hidden="1" x14ac:dyDescent="0.3">
      <c r="C266" s="3">
        <v>45404</v>
      </c>
      <c r="D266" s="1" t="s">
        <v>205</v>
      </c>
      <c r="F266" s="90">
        <v>505000</v>
      </c>
      <c r="G266" s="90"/>
    </row>
    <row r="267" spans="3:7" hidden="1" x14ac:dyDescent="0.3">
      <c r="C267" s="91"/>
      <c r="D267" s="91" t="s">
        <v>206</v>
      </c>
      <c r="E267" s="81"/>
      <c r="F267" s="92"/>
      <c r="G267" s="92">
        <v>505000</v>
      </c>
    </row>
    <row r="268" spans="3:7" hidden="1" x14ac:dyDescent="0.3">
      <c r="C268" s="111">
        <v>45404</v>
      </c>
      <c r="D268" s="100" t="s">
        <v>198</v>
      </c>
      <c r="E268" s="79"/>
      <c r="F268" s="101">
        <v>20000</v>
      </c>
      <c r="G268" s="101"/>
    </row>
    <row r="269" spans="3:7" hidden="1" x14ac:dyDescent="0.3">
      <c r="C269" s="91"/>
      <c r="D269" s="91" t="s">
        <v>207</v>
      </c>
      <c r="E269" s="81"/>
      <c r="F269" s="92"/>
      <c r="G269" s="92">
        <v>20000</v>
      </c>
    </row>
    <row r="270" spans="3:7" hidden="1" x14ac:dyDescent="0.3">
      <c r="C270" s="111">
        <v>45404</v>
      </c>
      <c r="D270" s="100" t="s">
        <v>113</v>
      </c>
      <c r="E270" s="79"/>
      <c r="F270" s="101">
        <v>280000</v>
      </c>
      <c r="G270" s="101"/>
    </row>
    <row r="271" spans="3:7" hidden="1" x14ac:dyDescent="0.3">
      <c r="C271" s="112"/>
      <c r="D271" s="91" t="s">
        <v>208</v>
      </c>
      <c r="E271" s="81"/>
      <c r="F271" s="92"/>
      <c r="G271" s="92">
        <v>280000</v>
      </c>
    </row>
    <row r="272" spans="3:7" hidden="1" x14ac:dyDescent="0.3">
      <c r="C272" s="111">
        <v>45405</v>
      </c>
      <c r="D272" s="100" t="s">
        <v>205</v>
      </c>
      <c r="E272" s="79"/>
      <c r="F272" s="101">
        <v>142000</v>
      </c>
      <c r="G272" s="101"/>
    </row>
    <row r="273" spans="3:7" hidden="1" x14ac:dyDescent="0.3">
      <c r="C273" s="91"/>
      <c r="D273" s="91" t="s">
        <v>206</v>
      </c>
      <c r="E273" s="81"/>
      <c r="F273" s="92"/>
      <c r="G273" s="92">
        <v>142000</v>
      </c>
    </row>
    <row r="274" spans="3:7" hidden="1" x14ac:dyDescent="0.3">
      <c r="C274" s="111">
        <v>45405</v>
      </c>
      <c r="D274" s="100" t="s">
        <v>113</v>
      </c>
      <c r="E274" s="79"/>
      <c r="F274" s="101">
        <v>280000</v>
      </c>
      <c r="G274" s="101"/>
    </row>
    <row r="275" spans="3:7" hidden="1" x14ac:dyDescent="0.3">
      <c r="C275" s="91"/>
      <c r="D275" s="91" t="s">
        <v>208</v>
      </c>
      <c r="E275" s="81"/>
      <c r="F275" s="92"/>
      <c r="G275" s="92">
        <v>280000</v>
      </c>
    </row>
    <row r="276" spans="3:7" hidden="1" x14ac:dyDescent="0.3">
      <c r="C276" s="88">
        <v>45406</v>
      </c>
      <c r="D276" s="1" t="s">
        <v>205</v>
      </c>
      <c r="F276" s="90">
        <v>159000</v>
      </c>
      <c r="G276" s="90"/>
    </row>
    <row r="277" spans="3:7" hidden="1" x14ac:dyDescent="0.3">
      <c r="C277" s="1"/>
      <c r="D277" s="1" t="s">
        <v>206</v>
      </c>
      <c r="F277" s="90"/>
      <c r="G277" s="90">
        <v>159000</v>
      </c>
    </row>
    <row r="278" spans="3:7" hidden="1" x14ac:dyDescent="0.3">
      <c r="C278" s="113">
        <v>45406</v>
      </c>
      <c r="D278" s="100" t="s">
        <v>113</v>
      </c>
      <c r="E278" s="79"/>
      <c r="F278" s="101">
        <v>280000</v>
      </c>
      <c r="G278" s="101"/>
    </row>
    <row r="279" spans="3:7" hidden="1" x14ac:dyDescent="0.3">
      <c r="C279" s="91"/>
      <c r="D279" s="91" t="s">
        <v>208</v>
      </c>
      <c r="E279" s="81"/>
      <c r="F279" s="92"/>
      <c r="G279" s="92">
        <v>280000</v>
      </c>
    </row>
    <row r="280" spans="3:7" hidden="1" x14ac:dyDescent="0.3">
      <c r="C280" s="88">
        <v>45407</v>
      </c>
      <c r="D280" s="1" t="s">
        <v>205</v>
      </c>
      <c r="F280" s="90">
        <v>229500</v>
      </c>
      <c r="G280" s="90"/>
    </row>
    <row r="281" spans="3:7" hidden="1" x14ac:dyDescent="0.3">
      <c r="C281" s="1"/>
      <c r="D281" s="1" t="s">
        <v>206</v>
      </c>
      <c r="F281" s="90"/>
      <c r="G281" s="90">
        <v>229500</v>
      </c>
    </row>
    <row r="282" spans="3:7" hidden="1" x14ac:dyDescent="0.3">
      <c r="C282" s="113">
        <v>45407</v>
      </c>
      <c r="D282" s="100" t="s">
        <v>113</v>
      </c>
      <c r="E282" s="79"/>
      <c r="F282" s="101">
        <v>280000</v>
      </c>
      <c r="G282" s="101"/>
    </row>
    <row r="283" spans="3:7" hidden="1" x14ac:dyDescent="0.3">
      <c r="C283" s="91"/>
      <c r="D283" s="91" t="s">
        <v>208</v>
      </c>
      <c r="E283" s="81"/>
      <c r="F283" s="92"/>
      <c r="G283" s="92">
        <v>280000</v>
      </c>
    </row>
    <row r="284" spans="3:7" hidden="1" x14ac:dyDescent="0.3">
      <c r="C284" s="88">
        <v>45408</v>
      </c>
      <c r="D284" s="1" t="s">
        <v>205</v>
      </c>
      <c r="F284" s="90">
        <v>258000</v>
      </c>
      <c r="G284" s="90"/>
    </row>
    <row r="285" spans="3:7" hidden="1" x14ac:dyDescent="0.3">
      <c r="C285" s="1"/>
      <c r="D285" s="1" t="s">
        <v>206</v>
      </c>
      <c r="F285" s="90"/>
      <c r="G285" s="90">
        <v>258000</v>
      </c>
    </row>
    <row r="286" spans="3:7" hidden="1" x14ac:dyDescent="0.3">
      <c r="C286" s="113">
        <v>45408</v>
      </c>
      <c r="D286" s="100" t="s">
        <v>113</v>
      </c>
      <c r="E286" s="79"/>
      <c r="F286" s="101">
        <v>280000</v>
      </c>
      <c r="G286" s="101"/>
    </row>
    <row r="287" spans="3:7" hidden="1" x14ac:dyDescent="0.3">
      <c r="C287" s="91"/>
      <c r="D287" s="91" t="s">
        <v>208</v>
      </c>
      <c r="E287" s="81"/>
      <c r="F287" s="92"/>
      <c r="G287" s="92">
        <v>280000</v>
      </c>
    </row>
    <row r="288" spans="3:7" hidden="1" x14ac:dyDescent="0.3">
      <c r="C288" s="114">
        <v>45409</v>
      </c>
      <c r="D288" s="106" t="s">
        <v>205</v>
      </c>
      <c r="E288" s="107"/>
      <c r="F288" s="108">
        <v>142000</v>
      </c>
      <c r="G288" s="118"/>
    </row>
    <row r="289" spans="3:7" hidden="1" x14ac:dyDescent="0.3">
      <c r="C289" s="115"/>
      <c r="D289" s="106" t="s">
        <v>206</v>
      </c>
      <c r="E289" s="107"/>
      <c r="F289" s="108"/>
      <c r="G289" s="118">
        <v>142000</v>
      </c>
    </row>
    <row r="290" spans="3:7" hidden="1" x14ac:dyDescent="0.3">
      <c r="C290" s="114">
        <v>45409</v>
      </c>
      <c r="D290" s="106" t="s">
        <v>113</v>
      </c>
      <c r="E290" s="107"/>
      <c r="F290" s="108">
        <v>280000</v>
      </c>
      <c r="G290" s="118"/>
    </row>
    <row r="291" spans="3:7" hidden="1" x14ac:dyDescent="0.3">
      <c r="C291" s="115"/>
      <c r="D291" s="106" t="s">
        <v>208</v>
      </c>
      <c r="E291" s="107"/>
      <c r="F291" s="108"/>
      <c r="G291" s="118">
        <v>280000</v>
      </c>
    </row>
    <row r="292" spans="3:7" hidden="1" x14ac:dyDescent="0.3">
      <c r="C292" s="116">
        <v>45410</v>
      </c>
      <c r="D292" s="106" t="s">
        <v>205</v>
      </c>
      <c r="E292" s="107"/>
      <c r="F292" s="108">
        <v>229500</v>
      </c>
      <c r="G292" s="118"/>
    </row>
    <row r="293" spans="3:7" hidden="1" x14ac:dyDescent="0.3">
      <c r="C293" s="115"/>
      <c r="D293" s="106" t="s">
        <v>206</v>
      </c>
      <c r="E293" s="107"/>
      <c r="F293" s="108"/>
      <c r="G293" s="118">
        <v>229500</v>
      </c>
    </row>
    <row r="294" spans="3:7" hidden="1" x14ac:dyDescent="0.3">
      <c r="C294" s="116">
        <v>45410</v>
      </c>
      <c r="D294" s="106" t="s">
        <v>113</v>
      </c>
      <c r="E294" s="107"/>
      <c r="F294" s="108">
        <v>280000</v>
      </c>
      <c r="G294" s="118"/>
    </row>
    <row r="295" spans="3:7" hidden="1" x14ac:dyDescent="0.3">
      <c r="C295" s="115"/>
      <c r="D295" s="106" t="s">
        <v>208</v>
      </c>
      <c r="E295" s="107"/>
      <c r="F295" s="108"/>
      <c r="G295" s="118">
        <v>280000</v>
      </c>
    </row>
    <row r="296" spans="3:7" hidden="1" x14ac:dyDescent="0.3">
      <c r="C296" s="114">
        <v>45411</v>
      </c>
      <c r="D296" s="106" t="s">
        <v>205</v>
      </c>
      <c r="E296" s="107"/>
      <c r="F296" s="108">
        <v>350500</v>
      </c>
      <c r="G296" s="118"/>
    </row>
    <row r="297" spans="3:7" hidden="1" x14ac:dyDescent="0.3">
      <c r="C297" s="117"/>
      <c r="D297" s="106" t="s">
        <v>206</v>
      </c>
      <c r="E297" s="106"/>
      <c r="F297" s="108"/>
      <c r="G297" s="118">
        <v>350500</v>
      </c>
    </row>
    <row r="298" spans="3:7" hidden="1" x14ac:dyDescent="0.3">
      <c r="C298" s="114">
        <v>45411</v>
      </c>
      <c r="D298" s="106" t="s">
        <v>113</v>
      </c>
      <c r="E298" s="107"/>
      <c r="F298" s="108">
        <v>280000</v>
      </c>
      <c r="G298" s="118"/>
    </row>
    <row r="299" spans="3:7" hidden="1" x14ac:dyDescent="0.3">
      <c r="C299" s="117"/>
      <c r="D299" s="106" t="s">
        <v>208</v>
      </c>
      <c r="E299" s="107"/>
      <c r="F299" s="108"/>
      <c r="G299" s="118">
        <v>280000</v>
      </c>
    </row>
    <row r="300" spans="3:7" hidden="1" x14ac:dyDescent="0.3">
      <c r="C300" s="114">
        <v>45411</v>
      </c>
      <c r="D300" s="107" t="s">
        <v>198</v>
      </c>
      <c r="E300" s="107"/>
      <c r="F300" s="106">
        <v>20000</v>
      </c>
      <c r="G300" s="118"/>
    </row>
    <row r="301" spans="3:7" hidden="1" x14ac:dyDescent="0.3">
      <c r="C301" s="117"/>
      <c r="D301" s="106" t="s">
        <v>209</v>
      </c>
      <c r="E301" s="106"/>
      <c r="F301" s="108"/>
      <c r="G301" s="119">
        <v>20000</v>
      </c>
    </row>
    <row r="302" spans="3:7" hidden="1" x14ac:dyDescent="0.3">
      <c r="C302" s="114">
        <v>45412</v>
      </c>
      <c r="D302" s="106" t="s">
        <v>205</v>
      </c>
      <c r="E302" s="106"/>
      <c r="F302" s="108">
        <v>159000</v>
      </c>
      <c r="G302" s="118"/>
    </row>
    <row r="303" spans="3:7" hidden="1" x14ac:dyDescent="0.3">
      <c r="C303" s="117"/>
      <c r="D303" s="106" t="s">
        <v>206</v>
      </c>
      <c r="E303" s="106"/>
      <c r="F303" s="108"/>
      <c r="G303" s="118">
        <v>159000</v>
      </c>
    </row>
    <row r="304" spans="3:7" hidden="1" x14ac:dyDescent="0.3">
      <c r="C304" s="114">
        <v>45412</v>
      </c>
      <c r="D304" s="106" t="s">
        <v>199</v>
      </c>
      <c r="E304" s="106"/>
      <c r="F304" s="108">
        <v>60000</v>
      </c>
      <c r="G304" s="118"/>
    </row>
    <row r="305" spans="3:7" hidden="1" x14ac:dyDescent="0.3">
      <c r="C305" s="117"/>
      <c r="D305" s="106" t="s">
        <v>210</v>
      </c>
      <c r="E305" s="106"/>
      <c r="F305" s="108"/>
      <c r="G305" s="118">
        <v>60000</v>
      </c>
    </row>
    <row r="306" spans="3:7" x14ac:dyDescent="0.3">
      <c r="C306" s="114">
        <v>45412</v>
      </c>
      <c r="D306" s="106" t="s">
        <v>139</v>
      </c>
      <c r="E306" s="106"/>
      <c r="F306" s="108">
        <v>1500000</v>
      </c>
      <c r="G306" s="118"/>
    </row>
    <row r="307" spans="3:7" hidden="1" x14ac:dyDescent="0.3">
      <c r="C307" s="117"/>
      <c r="D307" s="106" t="s">
        <v>211</v>
      </c>
      <c r="E307" s="106"/>
      <c r="F307" s="108"/>
      <c r="G307" s="118">
        <v>1500000</v>
      </c>
    </row>
    <row r="308" spans="3:7" hidden="1" x14ac:dyDescent="0.3">
      <c r="C308" s="114">
        <v>45412</v>
      </c>
      <c r="D308" s="106" t="s">
        <v>113</v>
      </c>
      <c r="E308" s="107"/>
      <c r="F308" s="108">
        <v>280000</v>
      </c>
      <c r="G308" s="118"/>
    </row>
    <row r="309" spans="3:7" hidden="1" x14ac:dyDescent="0.3">
      <c r="C309" s="117"/>
      <c r="D309" s="106" t="s">
        <v>208</v>
      </c>
      <c r="E309" s="107"/>
      <c r="F309" s="108"/>
      <c r="G309" s="118">
        <v>280000</v>
      </c>
    </row>
    <row r="310" spans="3:7" hidden="1" x14ac:dyDescent="0.3">
      <c r="C310" s="114">
        <v>45412</v>
      </c>
      <c r="D310" s="106" t="s">
        <v>61</v>
      </c>
      <c r="E310" s="107"/>
      <c r="F310" s="108">
        <v>1000000</v>
      </c>
      <c r="G310" s="118"/>
    </row>
    <row r="311" spans="3:7" hidden="1" x14ac:dyDescent="0.3">
      <c r="C311" s="117"/>
      <c r="D311" s="106" t="s">
        <v>212</v>
      </c>
      <c r="E311" s="107"/>
      <c r="F311" s="108"/>
      <c r="G311" s="118">
        <v>1000000</v>
      </c>
    </row>
    <row r="312" spans="3:7" hidden="1" x14ac:dyDescent="0.3">
      <c r="C312" s="80"/>
      <c r="D312" s="125" t="s">
        <v>100</v>
      </c>
      <c r="E312" s="125"/>
      <c r="F312" s="126">
        <f>SUM(F266:F311)</f>
        <v>7294500</v>
      </c>
      <c r="G312" s="127">
        <f>SUM(G266:G311)</f>
        <v>7294500</v>
      </c>
    </row>
    <row r="315" spans="3:7" x14ac:dyDescent="0.3">
      <c r="C315" s="120" t="s">
        <v>109</v>
      </c>
      <c r="D315" s="121" t="s">
        <v>108</v>
      </c>
      <c r="E315" s="122" t="s">
        <v>112</v>
      </c>
      <c r="F315" s="123" t="s">
        <v>111</v>
      </c>
      <c r="G315" s="124" t="s">
        <v>110</v>
      </c>
    </row>
    <row r="316" spans="3:7" hidden="1" x14ac:dyDescent="0.3">
      <c r="C316" s="3">
        <v>45404</v>
      </c>
      <c r="D316" s="1" t="s">
        <v>205</v>
      </c>
      <c r="F316" s="90">
        <v>505000</v>
      </c>
      <c r="G316" s="90"/>
    </row>
    <row r="317" spans="3:7" hidden="1" x14ac:dyDescent="0.3">
      <c r="C317" s="91"/>
      <c r="D317" s="91" t="s">
        <v>206</v>
      </c>
      <c r="E317" s="81"/>
      <c r="F317" s="92"/>
      <c r="G317" s="92">
        <v>505000</v>
      </c>
    </row>
    <row r="318" spans="3:7" hidden="1" x14ac:dyDescent="0.3">
      <c r="C318" s="111">
        <v>45404</v>
      </c>
      <c r="D318" s="100" t="s">
        <v>198</v>
      </c>
      <c r="E318" s="79"/>
      <c r="F318" s="101">
        <v>20000</v>
      </c>
      <c r="G318" s="101"/>
    </row>
    <row r="319" spans="3:7" hidden="1" x14ac:dyDescent="0.3">
      <c r="C319" s="91"/>
      <c r="D319" s="91" t="s">
        <v>207</v>
      </c>
      <c r="E319" s="81"/>
      <c r="F319" s="92"/>
      <c r="G319" s="92">
        <v>20000</v>
      </c>
    </row>
    <row r="320" spans="3:7" hidden="1" x14ac:dyDescent="0.3">
      <c r="C320" s="111">
        <v>45404</v>
      </c>
      <c r="D320" s="100" t="s">
        <v>113</v>
      </c>
      <c r="E320" s="79"/>
      <c r="F320" s="101">
        <v>280000</v>
      </c>
      <c r="G320" s="101"/>
    </row>
    <row r="321" spans="3:7" hidden="1" x14ac:dyDescent="0.3">
      <c r="C321" s="112"/>
      <c r="D321" s="91" t="s">
        <v>208</v>
      </c>
      <c r="E321" s="81"/>
      <c r="F321" s="92"/>
      <c r="G321" s="92">
        <v>280000</v>
      </c>
    </row>
    <row r="322" spans="3:7" hidden="1" x14ac:dyDescent="0.3">
      <c r="C322" s="111">
        <v>45405</v>
      </c>
      <c r="D322" s="100" t="s">
        <v>205</v>
      </c>
      <c r="E322" s="79"/>
      <c r="F322" s="101">
        <v>142000</v>
      </c>
      <c r="G322" s="101"/>
    </row>
    <row r="323" spans="3:7" hidden="1" x14ac:dyDescent="0.3">
      <c r="C323" s="91"/>
      <c r="D323" s="91" t="s">
        <v>206</v>
      </c>
      <c r="E323" s="81"/>
      <c r="F323" s="92"/>
      <c r="G323" s="92">
        <v>142000</v>
      </c>
    </row>
    <row r="324" spans="3:7" hidden="1" x14ac:dyDescent="0.3">
      <c r="C324" s="111">
        <v>45405</v>
      </c>
      <c r="D324" s="100" t="s">
        <v>113</v>
      </c>
      <c r="E324" s="79"/>
      <c r="F324" s="101">
        <v>280000</v>
      </c>
      <c r="G324" s="101"/>
    </row>
    <row r="325" spans="3:7" hidden="1" x14ac:dyDescent="0.3">
      <c r="C325" s="91"/>
      <c r="D325" s="91" t="s">
        <v>208</v>
      </c>
      <c r="E325" s="81"/>
      <c r="F325" s="92"/>
      <c r="G325" s="92">
        <v>280000</v>
      </c>
    </row>
    <row r="326" spans="3:7" hidden="1" x14ac:dyDescent="0.3">
      <c r="C326" s="88">
        <v>45406</v>
      </c>
      <c r="D326" s="1" t="s">
        <v>205</v>
      </c>
      <c r="F326" s="90">
        <v>159000</v>
      </c>
      <c r="G326" s="90"/>
    </row>
    <row r="327" spans="3:7" hidden="1" x14ac:dyDescent="0.3">
      <c r="C327" s="1"/>
      <c r="D327" s="1" t="s">
        <v>206</v>
      </c>
      <c r="F327" s="90"/>
      <c r="G327" s="90">
        <v>159000</v>
      </c>
    </row>
    <row r="328" spans="3:7" hidden="1" x14ac:dyDescent="0.3">
      <c r="C328" s="113">
        <v>45406</v>
      </c>
      <c r="D328" s="100" t="s">
        <v>113</v>
      </c>
      <c r="E328" s="79"/>
      <c r="F328" s="101">
        <v>280000</v>
      </c>
      <c r="G328" s="101"/>
    </row>
    <row r="329" spans="3:7" hidden="1" x14ac:dyDescent="0.3">
      <c r="C329" s="91"/>
      <c r="D329" s="91" t="s">
        <v>208</v>
      </c>
      <c r="E329" s="81"/>
      <c r="F329" s="92"/>
      <c r="G329" s="92">
        <v>280000</v>
      </c>
    </row>
    <row r="330" spans="3:7" hidden="1" x14ac:dyDescent="0.3">
      <c r="C330" s="88">
        <v>45407</v>
      </c>
      <c r="D330" s="1" t="s">
        <v>205</v>
      </c>
      <c r="F330" s="90">
        <v>229500</v>
      </c>
      <c r="G330" s="90"/>
    </row>
    <row r="331" spans="3:7" hidden="1" x14ac:dyDescent="0.3">
      <c r="C331" s="1"/>
      <c r="D331" s="1" t="s">
        <v>206</v>
      </c>
      <c r="F331" s="90"/>
      <c r="G331" s="90">
        <v>229500</v>
      </c>
    </row>
    <row r="332" spans="3:7" hidden="1" x14ac:dyDescent="0.3">
      <c r="C332" s="113">
        <v>45407</v>
      </c>
      <c r="D332" s="100" t="s">
        <v>113</v>
      </c>
      <c r="E332" s="79"/>
      <c r="F332" s="101">
        <v>280000</v>
      </c>
      <c r="G332" s="101"/>
    </row>
    <row r="333" spans="3:7" hidden="1" x14ac:dyDescent="0.3">
      <c r="C333" s="91"/>
      <c r="D333" s="91" t="s">
        <v>208</v>
      </c>
      <c r="E333" s="81"/>
      <c r="F333" s="92"/>
      <c r="G333" s="92">
        <v>280000</v>
      </c>
    </row>
    <row r="334" spans="3:7" hidden="1" x14ac:dyDescent="0.3">
      <c r="C334" s="88">
        <v>45408</v>
      </c>
      <c r="D334" s="1" t="s">
        <v>205</v>
      </c>
      <c r="F334" s="90">
        <v>258000</v>
      </c>
      <c r="G334" s="90"/>
    </row>
    <row r="335" spans="3:7" hidden="1" x14ac:dyDescent="0.3">
      <c r="C335" s="1"/>
      <c r="D335" s="1" t="s">
        <v>206</v>
      </c>
      <c r="F335" s="90"/>
      <c r="G335" s="90">
        <v>258000</v>
      </c>
    </row>
    <row r="336" spans="3:7" hidden="1" x14ac:dyDescent="0.3">
      <c r="C336" s="113">
        <v>45408</v>
      </c>
      <c r="D336" s="100" t="s">
        <v>113</v>
      </c>
      <c r="E336" s="79"/>
      <c r="F336" s="101">
        <v>280000</v>
      </c>
      <c r="G336" s="101"/>
    </row>
    <row r="337" spans="3:7" hidden="1" x14ac:dyDescent="0.3">
      <c r="C337" s="91"/>
      <c r="D337" s="91" t="s">
        <v>208</v>
      </c>
      <c r="E337" s="81"/>
      <c r="F337" s="92"/>
      <c r="G337" s="92">
        <v>280000</v>
      </c>
    </row>
    <row r="338" spans="3:7" hidden="1" x14ac:dyDescent="0.3">
      <c r="C338" s="114">
        <v>45409</v>
      </c>
      <c r="D338" s="106" t="s">
        <v>205</v>
      </c>
      <c r="E338" s="107"/>
      <c r="F338" s="108">
        <v>142000</v>
      </c>
      <c r="G338" s="118"/>
    </row>
    <row r="339" spans="3:7" hidden="1" x14ac:dyDescent="0.3">
      <c r="C339" s="115"/>
      <c r="D339" s="106" t="s">
        <v>206</v>
      </c>
      <c r="E339" s="107"/>
      <c r="F339" s="108"/>
      <c r="G339" s="118">
        <v>142000</v>
      </c>
    </row>
    <row r="340" spans="3:7" hidden="1" x14ac:dyDescent="0.3">
      <c r="C340" s="114">
        <v>45409</v>
      </c>
      <c r="D340" s="106" t="s">
        <v>113</v>
      </c>
      <c r="E340" s="107"/>
      <c r="F340" s="108">
        <v>280000</v>
      </c>
      <c r="G340" s="118"/>
    </row>
    <row r="341" spans="3:7" hidden="1" x14ac:dyDescent="0.3">
      <c r="C341" s="115"/>
      <c r="D341" s="106" t="s">
        <v>208</v>
      </c>
      <c r="E341" s="107"/>
      <c r="F341" s="108"/>
      <c r="G341" s="118">
        <v>280000</v>
      </c>
    </row>
    <row r="342" spans="3:7" hidden="1" x14ac:dyDescent="0.3">
      <c r="C342" s="116">
        <v>45410</v>
      </c>
      <c r="D342" s="106" t="s">
        <v>205</v>
      </c>
      <c r="E342" s="107"/>
      <c r="F342" s="108">
        <v>229500</v>
      </c>
      <c r="G342" s="118"/>
    </row>
    <row r="343" spans="3:7" hidden="1" x14ac:dyDescent="0.3">
      <c r="C343" s="115"/>
      <c r="D343" s="106" t="s">
        <v>206</v>
      </c>
      <c r="E343" s="107"/>
      <c r="F343" s="108"/>
      <c r="G343" s="118">
        <v>229500</v>
      </c>
    </row>
    <row r="344" spans="3:7" hidden="1" x14ac:dyDescent="0.3">
      <c r="C344" s="116">
        <v>45410</v>
      </c>
      <c r="D344" s="106" t="s">
        <v>113</v>
      </c>
      <c r="E344" s="107"/>
      <c r="F344" s="108">
        <v>280000</v>
      </c>
      <c r="G344" s="118"/>
    </row>
    <row r="345" spans="3:7" hidden="1" x14ac:dyDescent="0.3">
      <c r="C345" s="115"/>
      <c r="D345" s="106" t="s">
        <v>208</v>
      </c>
      <c r="E345" s="107"/>
      <c r="F345" s="108"/>
      <c r="G345" s="118">
        <v>280000</v>
      </c>
    </row>
    <row r="346" spans="3:7" hidden="1" x14ac:dyDescent="0.3">
      <c r="C346" s="114">
        <v>45411</v>
      </c>
      <c r="D346" s="106" t="s">
        <v>205</v>
      </c>
      <c r="E346" s="107"/>
      <c r="F346" s="108">
        <v>350500</v>
      </c>
      <c r="G346" s="118"/>
    </row>
    <row r="347" spans="3:7" hidden="1" x14ac:dyDescent="0.3">
      <c r="C347" s="117"/>
      <c r="D347" s="106" t="s">
        <v>206</v>
      </c>
      <c r="E347" s="106"/>
      <c r="F347" s="108"/>
      <c r="G347" s="118">
        <v>350500</v>
      </c>
    </row>
    <row r="348" spans="3:7" hidden="1" x14ac:dyDescent="0.3">
      <c r="C348" s="114">
        <v>45411</v>
      </c>
      <c r="D348" s="106" t="s">
        <v>113</v>
      </c>
      <c r="E348" s="107"/>
      <c r="F348" s="108">
        <v>280000</v>
      </c>
      <c r="G348" s="118"/>
    </row>
    <row r="349" spans="3:7" hidden="1" x14ac:dyDescent="0.3">
      <c r="C349" s="117"/>
      <c r="D349" s="106" t="s">
        <v>208</v>
      </c>
      <c r="E349" s="107"/>
      <c r="F349" s="108"/>
      <c r="G349" s="118">
        <v>280000</v>
      </c>
    </row>
    <row r="350" spans="3:7" hidden="1" x14ac:dyDescent="0.3">
      <c r="C350" s="114">
        <v>45411</v>
      </c>
      <c r="D350" s="107" t="s">
        <v>198</v>
      </c>
      <c r="E350" s="107"/>
      <c r="F350" s="106">
        <v>20000</v>
      </c>
      <c r="G350" s="118"/>
    </row>
    <row r="351" spans="3:7" hidden="1" x14ac:dyDescent="0.3">
      <c r="C351" s="117"/>
      <c r="D351" s="106" t="s">
        <v>209</v>
      </c>
      <c r="E351" s="106"/>
      <c r="F351" s="108"/>
      <c r="G351" s="119">
        <v>20000</v>
      </c>
    </row>
    <row r="352" spans="3:7" hidden="1" x14ac:dyDescent="0.3">
      <c r="C352" s="114">
        <v>45412</v>
      </c>
      <c r="D352" s="106" t="s">
        <v>205</v>
      </c>
      <c r="E352" s="106"/>
      <c r="F352" s="108">
        <v>159000</v>
      </c>
      <c r="G352" s="118"/>
    </row>
    <row r="353" spans="3:7" hidden="1" x14ac:dyDescent="0.3">
      <c r="C353" s="117"/>
      <c r="D353" s="106" t="s">
        <v>206</v>
      </c>
      <c r="E353" s="106"/>
      <c r="F353" s="108"/>
      <c r="G353" s="118">
        <v>159000</v>
      </c>
    </row>
    <row r="354" spans="3:7" hidden="1" x14ac:dyDescent="0.3">
      <c r="C354" s="114">
        <v>45412</v>
      </c>
      <c r="D354" s="106" t="s">
        <v>199</v>
      </c>
      <c r="E354" s="106"/>
      <c r="F354" s="108">
        <v>60000</v>
      </c>
      <c r="G354" s="118"/>
    </row>
    <row r="355" spans="3:7" hidden="1" x14ac:dyDescent="0.3">
      <c r="C355" s="117"/>
      <c r="D355" s="106" t="s">
        <v>210</v>
      </c>
      <c r="E355" s="106"/>
      <c r="F355" s="108"/>
      <c r="G355" s="118">
        <v>60000</v>
      </c>
    </row>
    <row r="356" spans="3:7" hidden="1" x14ac:dyDescent="0.3">
      <c r="C356" s="114">
        <v>45412</v>
      </c>
      <c r="D356" s="106" t="s">
        <v>139</v>
      </c>
      <c r="E356" s="106"/>
      <c r="F356" s="108">
        <v>1500000</v>
      </c>
      <c r="G356" s="118"/>
    </row>
    <row r="357" spans="3:7" hidden="1" x14ac:dyDescent="0.3">
      <c r="C357" s="117"/>
      <c r="D357" s="106" t="s">
        <v>211</v>
      </c>
      <c r="E357" s="106"/>
      <c r="F357" s="108"/>
      <c r="G357" s="118">
        <v>1500000</v>
      </c>
    </row>
    <row r="358" spans="3:7" hidden="1" x14ac:dyDescent="0.3">
      <c r="C358" s="114">
        <v>45412</v>
      </c>
      <c r="D358" s="106" t="s">
        <v>113</v>
      </c>
      <c r="E358" s="107"/>
      <c r="F358" s="108">
        <v>280000</v>
      </c>
      <c r="G358" s="118"/>
    </row>
    <row r="359" spans="3:7" hidden="1" x14ac:dyDescent="0.3">
      <c r="C359" s="117"/>
      <c r="D359" s="106" t="s">
        <v>208</v>
      </c>
      <c r="E359" s="107"/>
      <c r="F359" s="108"/>
      <c r="G359" s="118">
        <v>280000</v>
      </c>
    </row>
    <row r="360" spans="3:7" x14ac:dyDescent="0.3">
      <c r="C360" s="114">
        <v>45412</v>
      </c>
      <c r="D360" s="106" t="s">
        <v>61</v>
      </c>
      <c r="E360" s="107"/>
      <c r="F360" s="108">
        <v>1000000</v>
      </c>
      <c r="G360" s="118"/>
    </row>
    <row r="361" spans="3:7" hidden="1" x14ac:dyDescent="0.3">
      <c r="C361" s="117"/>
      <c r="D361" s="106" t="s">
        <v>212</v>
      </c>
      <c r="E361" s="107"/>
      <c r="F361" s="108"/>
      <c r="G361" s="118">
        <v>1000000</v>
      </c>
    </row>
    <row r="362" spans="3:7" hidden="1" x14ac:dyDescent="0.3">
      <c r="C362" s="80"/>
      <c r="D362" s="125" t="s">
        <v>100</v>
      </c>
      <c r="E362" s="125"/>
      <c r="F362" s="126">
        <f>SUM(F316:F361)</f>
        <v>7294500</v>
      </c>
      <c r="G362" s="127">
        <f>SUM(G316:G361)</f>
        <v>7294500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069E-AABD-4883-A460-C013D8D70312}">
  <dimension ref="F9:I29"/>
  <sheetViews>
    <sheetView tabSelected="1" topLeftCell="A7" workbookViewId="0">
      <selection activeCell="F9" sqref="F9"/>
    </sheetView>
  </sheetViews>
  <sheetFormatPr defaultRowHeight="14.4" x14ac:dyDescent="0.3"/>
  <cols>
    <col min="6" max="6" width="14.5546875" customWidth="1"/>
    <col min="7" max="7" width="16.21875" style="15" bestFit="1" customWidth="1"/>
    <col min="8" max="8" width="15.21875" style="15" bestFit="1" customWidth="1"/>
  </cols>
  <sheetData>
    <row r="9" spans="6:9" x14ac:dyDescent="0.3">
      <c r="F9" s="107" t="s">
        <v>214</v>
      </c>
      <c r="G9" s="132" t="s">
        <v>111</v>
      </c>
      <c r="H9" s="132" t="s">
        <v>215</v>
      </c>
    </row>
    <row r="10" spans="6:9" x14ac:dyDescent="0.3">
      <c r="F10" s="107" t="s">
        <v>216</v>
      </c>
      <c r="G10" s="132"/>
      <c r="H10" s="132">
        <v>2254500</v>
      </c>
    </row>
    <row r="11" spans="6:9" x14ac:dyDescent="0.3">
      <c r="F11" s="107" t="s">
        <v>217</v>
      </c>
      <c r="G11" s="132">
        <v>2174500</v>
      </c>
      <c r="H11" s="132"/>
    </row>
    <row r="12" spans="6:9" x14ac:dyDescent="0.3">
      <c r="F12" s="107" t="s">
        <v>128</v>
      </c>
      <c r="G12" s="132"/>
      <c r="H12" s="132">
        <v>2520000</v>
      </c>
    </row>
    <row r="13" spans="6:9" x14ac:dyDescent="0.3">
      <c r="F13" s="107" t="s">
        <v>218</v>
      </c>
      <c r="G13" s="132">
        <v>40000</v>
      </c>
      <c r="H13" s="132"/>
    </row>
    <row r="14" spans="6:9" x14ac:dyDescent="0.3">
      <c r="F14" s="107" t="s">
        <v>58</v>
      </c>
      <c r="G14" s="132">
        <v>60000</v>
      </c>
      <c r="H14" s="132"/>
      <c r="I14" s="12"/>
    </row>
    <row r="15" spans="6:9" x14ac:dyDescent="0.3">
      <c r="F15" s="107" t="s">
        <v>59</v>
      </c>
      <c r="G15" s="132">
        <v>1500000</v>
      </c>
      <c r="H15" s="132"/>
    </row>
    <row r="16" spans="6:9" x14ac:dyDescent="0.3">
      <c r="F16" s="107" t="s">
        <v>219</v>
      </c>
      <c r="G16" s="132">
        <v>1000000</v>
      </c>
      <c r="H16" s="132"/>
    </row>
    <row r="17" spans="6:8" x14ac:dyDescent="0.3">
      <c r="F17" s="107" t="s">
        <v>100</v>
      </c>
      <c r="G17" s="132">
        <f>SUM(G10:G16)</f>
        <v>4774500</v>
      </c>
      <c r="H17" s="132">
        <f>SUM(H10:H16)</f>
        <v>4774500</v>
      </c>
    </row>
    <row r="22" spans="6:8" x14ac:dyDescent="0.3">
      <c r="F22" t="s">
        <v>220</v>
      </c>
      <c r="H22" s="15">
        <v>2520000</v>
      </c>
    </row>
    <row r="24" spans="6:8" x14ac:dyDescent="0.3">
      <c r="F24" t="s">
        <v>59</v>
      </c>
      <c r="G24" s="132">
        <v>1500000</v>
      </c>
    </row>
    <row r="25" spans="6:8" x14ac:dyDescent="0.3">
      <c r="F25" t="s">
        <v>219</v>
      </c>
      <c r="G25" s="132">
        <v>1000000</v>
      </c>
    </row>
    <row r="26" spans="6:8" x14ac:dyDescent="0.3">
      <c r="F26" t="s">
        <v>58</v>
      </c>
      <c r="G26" s="15">
        <v>60000</v>
      </c>
    </row>
    <row r="27" spans="6:8" x14ac:dyDescent="0.3">
      <c r="F27" t="s">
        <v>218</v>
      </c>
      <c r="G27" s="15">
        <v>40000</v>
      </c>
    </row>
    <row r="28" spans="6:8" x14ac:dyDescent="0.3">
      <c r="H28" s="15">
        <f>SUM(G24:G27)</f>
        <v>2600000</v>
      </c>
    </row>
    <row r="29" spans="6:8" x14ac:dyDescent="0.3">
      <c r="F29" t="s">
        <v>221</v>
      </c>
      <c r="H29" s="15">
        <f>H22-H28</f>
        <v>-80000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L S o W P u 3 B d G l A A A A 9 g A A A B I A H A B D b 2 5 m a W c v U G F j a 2 F n Z S 5 4 b W w g o h g A K K A U A A A A A A A A A A A A A A A A A A A A A A A A A A A A h Y + x D o I w F E V / h X S n L X X A k E c Z d D G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6 2 v W d l h r D 1 R L Y F I G 9 P 8 g H U E s D B B Q A A g A I A O i 0 q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t K h Y K I p H u A 4 A A A A R A A A A E w A c A E Z v c m 1 1 b G F z L 1 N l Y 3 R p b 2 4 x L m 0 g o h g A K K A U A A A A A A A A A A A A A A A A A A A A A A A A A A A A K 0 5 N L s n M z 1 M I h t C G 1 g B Q S w E C L Q A U A A I A C A D o t K h Y + 7 c F 0 a U A A A D 2 A A A A E g A A A A A A A A A A A A A A A A A A A A A A Q 2 9 u Z m l n L 1 B h Y 2 t h Z 2 U u e G 1 s U E s B A i 0 A F A A C A A g A 6 L S o W A / K 6 a u k A A A A 6 Q A A A B M A A A A A A A A A A A A A A A A A 8 Q A A A F t D b 2 5 0 Z W 5 0 X 1 R 5 c G V z X S 5 4 b W x Q S w E C L Q A U A A I A C A D o t K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s c p G C X N x 0 6 8 N y K o + M Z 7 f g A A A A A C A A A A A A A Q Z g A A A A E A A C A A A A D d b f i T o q 0 B 6 Z i Y S u 4 u R P g k g o k y 0 / 0 D A 0 N 4 j u 0 9 e p q u I w A A A A A O g A A A A A I A A C A A A A D a y R Z D 5 7 F B q s i A c a / g X U O 3 B 4 k F + J 4 D E Q 1 F K U B + r 7 d X / 1 A A A A C A p a o l a d y 8 M 4 2 V 2 g k o M y l t c T a G t Q t F 0 j W O Y p u u D / k 3 b P v 5 T x J w 6 h 8 9 d k K q I 6 2 2 j D v 5 X h j s 3 d y w c 8 A t j / f J 4 G W u B C v A P H T 5 K A 5 5 W 3 r J r 0 V g V 0 A A A A A O P n f O 8 7 J f 8 j / x C j W A d t X o 1 p s 5 k / J Z 3 m D G 3 M w e x 3 5 / 2 9 E T f 5 F p h e d Q s W b j c g h 9 A y 5 s f N 6 C Z 4 C B o 1 H C D T V q o 2 b m < / D a t a M a s h u p > 
</file>

<file path=customXml/itemProps1.xml><?xml version="1.0" encoding="utf-8"?>
<ds:datastoreItem xmlns:ds="http://schemas.openxmlformats.org/officeDocument/2006/customXml" ds:itemID="{4B6D7F6A-2EC3-4D1F-904B-327037DB2F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Sheet4</vt:lpstr>
      <vt:lpstr>Sheet5</vt:lpstr>
      <vt:lpstr>Sheet6</vt:lpstr>
      <vt:lpstr>Sheet3</vt:lpstr>
      <vt:lpstr>Sheet1</vt:lpstr>
      <vt:lpstr>Sheet2</vt:lpstr>
      <vt:lpstr>jurnal</vt:lpstr>
      <vt:lpstr>bukbes</vt:lpstr>
      <vt:lpstr>NERACA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2307020073</dc:creator>
  <cp:lastModifiedBy>Muhammad Naufal</cp:lastModifiedBy>
  <dcterms:created xsi:type="dcterms:W3CDTF">2024-04-24T09:39:04Z</dcterms:created>
  <dcterms:modified xsi:type="dcterms:W3CDTF">2024-05-13T07:54:29Z</dcterms:modified>
</cp:coreProperties>
</file>