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Assignment3\"/>
    </mc:Choice>
  </mc:AlternateContent>
  <xr:revisionPtr revIDLastSave="0" documentId="13_ncr:1_{ED4038C1-7A73-45B9-B901-30C424112927}" xr6:coauthVersionLast="47" xr6:coauthVersionMax="47" xr10:uidLastSave="{00000000-0000-0000-0000-000000000000}"/>
  <bookViews>
    <workbookView xWindow="8220" yWindow="468" windowWidth="14952" windowHeight="12240" tabRatio="840"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A22" i="8"/>
  <c r="A23" i="8" s="1"/>
  <c r="A24" i="8" s="1"/>
  <c r="A25" i="8" s="1"/>
  <c r="A26" i="8" s="1"/>
  <c r="A27" i="8" s="1"/>
  <c r="A28" i="8" s="1"/>
  <c r="A29" i="8" s="1"/>
  <c r="D14" i="8"/>
  <c r="E18" i="10" s="1"/>
  <c r="E20" i="10" s="1"/>
  <c r="C14" i="8"/>
  <c r="B14" i="8"/>
  <c r="D13" i="8"/>
  <c r="C13" i="8"/>
  <c r="B13" i="8"/>
  <c r="D12" i="8"/>
  <c r="D18" i="10" s="1"/>
  <c r="D20" i="10" s="1"/>
  <c r="C12" i="8"/>
  <c r="B12" i="8"/>
  <c r="D9" i="8"/>
  <c r="C9" i="8"/>
  <c r="B9" i="8"/>
  <c r="B10" i="8" l="1"/>
  <c r="D10" i="8"/>
  <c r="F18" i="10"/>
  <c r="F20" i="10" s="1"/>
  <c r="D21" i="10" s="1"/>
  <c r="G52" i="10" s="1"/>
  <c r="C10" i="8"/>
  <c r="A30" i="8"/>
  <c r="A31" i="8" s="1"/>
  <c r="A32" i="8" s="1"/>
  <c r="A33" i="8" s="1"/>
  <c r="A34" i="8" s="1"/>
  <c r="A35" i="8" s="1"/>
  <c r="A36" i="8" s="1"/>
  <c r="A37" i="8" s="1"/>
  <c r="A39" i="8" s="1"/>
  <c r="A40" i="8" s="1"/>
  <c r="A41" i="8" s="1"/>
  <c r="A42" i="8" s="1"/>
  <c r="A43" i="8" s="1"/>
  <c r="A44" i="8" s="1"/>
  <c r="A46" i="8" s="1"/>
  <c r="A47" i="8" s="1"/>
  <c r="A48" i="8" s="1"/>
  <c r="A49" i="8" s="1"/>
  <c r="A50" i="8" s="1"/>
  <c r="A51" i="8" s="1"/>
  <c r="A52" i="8" s="1"/>
  <c r="A54" i="8" s="1"/>
  <c r="A56" i="8" s="1"/>
  <c r="A57" i="8" s="1"/>
  <c r="A58" i="8" s="1"/>
  <c r="A59" i="8" s="1"/>
  <c r="A61" i="8" s="1"/>
  <c r="A62" i="8" s="1"/>
  <c r="A63" i="8" s="1"/>
  <c r="A65" i="8" l="1"/>
  <c r="A66" i="8" s="1"/>
  <c r="A67" i="8" l="1"/>
  <c r="A68" i="8" l="1"/>
  <c r="A69"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40" authorId="1" shapeId="0" xr:uid="{00000000-0006-0000-0400-000004000000}">
      <text>
        <r>
          <rPr>
            <b/>
            <sz val="9"/>
            <color indexed="81"/>
            <rFont val="Tahoma"/>
            <family val="2"/>
          </rPr>
          <t>Nguyen Dao Thi Binh:</t>
        </r>
        <r>
          <rPr>
            <sz val="9"/>
            <color indexed="81"/>
            <rFont val="Tahoma"/>
            <family val="2"/>
          </rPr>
          <t xml:space="preserve">
Bug ID: 13050</t>
        </r>
      </text>
    </comment>
    <comment ref="F65" authorId="1" shapeId="0" xr:uid="{00000000-0006-0000-0400-000008000000}">
      <text>
        <r>
          <rPr>
            <b/>
            <sz val="9"/>
            <color indexed="81"/>
            <rFont val="Tahoma"/>
            <family val="2"/>
          </rPr>
          <t>Nguyen Dao Thi Binh:</t>
        </r>
        <r>
          <rPr>
            <sz val="9"/>
            <color indexed="81"/>
            <rFont val="Tahoma"/>
            <family val="2"/>
          </rPr>
          <t xml:space="preserve">
Bug ID: 13051</t>
        </r>
      </text>
    </comment>
    <comment ref="G65" authorId="1" shapeId="0" xr:uid="{00000000-0006-0000-0400-000009000000}">
      <text>
        <r>
          <rPr>
            <b/>
            <sz val="9"/>
            <color indexed="81"/>
            <rFont val="Tahoma"/>
            <family val="2"/>
          </rPr>
          <t>Nguyen Dao Thi Binh:</t>
        </r>
        <r>
          <rPr>
            <sz val="9"/>
            <color indexed="81"/>
            <rFont val="Tahoma"/>
            <family val="2"/>
          </rPr>
          <t xml:space="preserve">
Bug ID: 13051</t>
        </r>
      </text>
    </comment>
    <comment ref="F66" authorId="1" shapeId="0" xr:uid="{00000000-0006-0000-0400-00000A000000}">
      <text>
        <r>
          <rPr>
            <b/>
            <sz val="9"/>
            <color indexed="81"/>
            <rFont val="Tahoma"/>
            <family val="2"/>
          </rPr>
          <t>Nguyen Dao Thi Binh:</t>
        </r>
        <r>
          <rPr>
            <sz val="9"/>
            <color indexed="81"/>
            <rFont val="Tahoma"/>
            <family val="2"/>
          </rPr>
          <t xml:space="preserve">
Bug ID: 13059</t>
        </r>
      </text>
    </comment>
    <comment ref="G66" authorId="1" shapeId="0" xr:uid="{00000000-0006-0000-0400-00000B000000}">
      <text>
        <r>
          <rPr>
            <b/>
            <sz val="9"/>
            <color indexed="81"/>
            <rFont val="Tahoma"/>
            <family val="2"/>
          </rPr>
          <t>Nguyen Dao Thi Binh:</t>
        </r>
        <r>
          <rPr>
            <sz val="9"/>
            <color indexed="81"/>
            <rFont val="Tahoma"/>
            <family val="2"/>
          </rPr>
          <t xml:space="preserve">
Bug ID: 13059</t>
        </r>
      </text>
    </comment>
  </commentList>
</comments>
</file>

<file path=xl/sharedStrings.xml><?xml version="1.0" encoding="utf-8"?>
<sst xmlns="http://schemas.openxmlformats.org/spreadsheetml/2006/main" count="326" uniqueCount="255">
  <si>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</si>
  <si>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</si>
  <si>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</si>
  <si>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</si>
  <si>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</si>
  <si>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</si>
  <si>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</si>
  <si>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</si>
  <si>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</si>
  <si>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</si>
  <si>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</si>
  <si>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</si>
  <si>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</si>
  <si>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</si>
  <si>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</si>
  <si>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</si>
  <si>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</si>
  <si>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</si>
  <si>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</si>
  <si>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</si>
  <si>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</si>
  <si>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</si>
  <si>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</si>
  <si>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</si>
  <si>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</si>
  <si>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</si>
  <si>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</si>
  <si>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</si>
  <si>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</si>
  <si>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</si>
  <si>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</si>
  <si>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</si>
  <si>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</si>
  <si>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</si>
  <si>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</si>
  <si>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</si>
  <si>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</si>
  <si>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</si>
  <si>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</si>
  <si>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</si>
  <si>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</si>
  <si>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</si>
  <si>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</si>
  <si>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</si>
  <si>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</si>
  <si>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</si>
  <si>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</si>
  <si>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</si>
  <si>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</si>
  <si>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</si>
  <si>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</si>
  <si>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</si>
  <si>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</si>
  <si>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</si>
  <si>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</si>
  <si>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</si>
  <si>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</si>
  <si>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</si>
  <si>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</si>
  <si>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</si>
  <si>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</si>
  <si>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</si>
  <si>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</si>
  <si>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</si>
  <si>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</si>
  <si>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</si>
  <si>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</si>
  <si>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</si>
  <si>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</si>
  <si>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</si>
  <si>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</si>
  <si>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</si>
  <si>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</si>
  <si>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</si>
  <si>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</si>
  <si>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</si>
  <si>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</si>
  <si>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</si>
  <si>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</si>
  <si>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</si>
  <si>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</si>
  <si>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</si>
  <si>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</si>
  <si>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</si>
  <si>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</si>
  <si>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</si>
  <si>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</si>
  <si>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</si>
  <si>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</si>
  <si>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</si>
  <si>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</si>
  <si>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</si>
  <si>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</si>
  <si>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</si>
  <si>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</si>
  <si>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</si>
  <si>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</si>
  <si>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</si>
  <si>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</si>
  <si>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</si>
  <si>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</si>
  <si>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</si>
  <si>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</si>
  <si>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</si>
  <si>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</si>
  <si>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</si>
  <si>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</si>
  <si>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</si>
  <si>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</si>
  <si>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</si>
  <si>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</si>
  <si>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</si>
  <si>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</si>
  <si>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</si>
  <si>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</si>
  <si>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</si>
  <si>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</si>
  <si>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</si>
  <si>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</si>
  <si>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</si>
  <si>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</si>
  <si>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</si>
  <si>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</si>
  <si>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</si>
  <si>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</si>
  <si>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</si>
  <si>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</si>
  <si>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</si>
  <si>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</si>
  <si>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</si>
  <si>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</si>
  <si>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</si>
  <si>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</si>
  <si>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</si>
  <si>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</si>
  <si>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</si>
  <si>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</si>
  <si>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</si>
  <si>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</si>
  <si>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</si>
  <si>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</si>
  <si>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</si>
  <si>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</si>
  <si>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</si>
  <si>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</si>
  <si>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</si>
  <si>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</si>
  <si>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</si>
  <si>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</si>
  <si>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</si>
  <si>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</si>
  <si>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</si>
  <si>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</si>
  <si>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</si>
  <si>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</si>
  <si>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</si>
  <si>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</si>
  <si>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</si>
  <si>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</si>
  <si>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</si>
  <si>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</si>
  <si>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</si>
  <si>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</si>
  <si>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</si>
  <si>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</si>
  <si>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</si>
  <si>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</si>
  <si>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</si>
  <si>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</si>
  <si>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</si>
  <si>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</si>
  <si>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</si>
  <si>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</si>
  <si>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</si>
  <si>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</si>
  <si>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</si>
  <si>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</si>
  <si>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</si>
  <si>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</si>
  <si>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</si>
  <si>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</si>
  <si>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</si>
  <si>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</si>
  <si>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</si>
  <si>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</si>
  <si>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</si>
  <si>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</si>
  <si>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</si>
  <si>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</si>
  <si>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</si>
  <si>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</si>
  <si>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Ly Do</t>
  </si>
  <si>
    <t>Assignment3</t>
  </si>
  <si>
    <t>Search Product Function by Search Box</t>
  </si>
  <si>
    <t>On Lazada Homepage</t>
  </si>
  <si>
    <t>1. UI: as UI common checklist</t>
  </si>
  <si>
    <t>2. Function</t>
  </si>
  <si>
    <t>2.4 If search criteria is not match, page will display message “Search No Result”</t>
  </si>
  <si>
    <t>2.3 If user click on Search box, system will show Search History</t>
  </si>
  <si>
    <t>2.2 If user enters text in Search box, system will show Search Suggestion</t>
  </si>
  <si>
    <t>2.5 Results can be displayed in pagination –10 items per page</t>
  </si>
  <si>
    <t>2.6 Product can be sorted by ‘Price low to high’ and ‘Price high to low’</t>
  </si>
  <si>
    <t>2.1 User can search product by entering Product Name/Category Name/Brand Name/Supplier Name</t>
  </si>
  <si>
    <t>Check initial status search box</t>
  </si>
  <si>
    <t>Check if search when click search icon</t>
  </si>
  <si>
    <t>Check if search when press Enter</t>
  </si>
  <si>
    <t>Check search blank</t>
  </si>
  <si>
    <t>Reload homepage</t>
  </si>
  <si>
    <t>Placeholder</t>
  </si>
  <si>
    <t>Check result when search: "key1" "key2" and key1 &amp; key2</t>
  </si>
  <si>
    <t>Check result when search: 1 keyword</t>
  </si>
  <si>
    <t>Check result when search: 1 "keyword"</t>
  </si>
  <si>
    <t>Check result when search: "key1" "key2" and key1 &amp; key2 and key1 key2</t>
  </si>
  <si>
    <t>Check result when search: (        keyword)</t>
  </si>
  <si>
    <t>Result for keyword
Display in textbox: (       keyword)</t>
  </si>
  <si>
    <t xml:space="preserve">Check result when search SQL </t>
  </si>
  <si>
    <t xml:space="preserve">Focus in keyword </t>
  </si>
  <si>
    <t>Check result when search: KEYWORD and keyword</t>
  </si>
  <si>
    <t>Same result</t>
  </si>
  <si>
    <t>Check if suggest display when click search box</t>
  </si>
  <si>
    <t>Check if suggest match with a keyword and keywords</t>
  </si>
  <si>
    <t>Check defaul history</t>
  </si>
  <si>
    <t>Don’t have history</t>
  </si>
  <si>
    <t>Check if history save after search once time</t>
  </si>
  <si>
    <t>Check if history save after the first search</t>
  </si>
  <si>
    <t xml:space="preserve">Check if history save after many search </t>
  </si>
  <si>
    <t>Check history can display max searched keywords</t>
  </si>
  <si>
    <t>Check history when click Clear icon</t>
  </si>
  <si>
    <t>Check if user can seach by click random history</t>
  </si>
  <si>
    <t>10 history searched</t>
  </si>
  <si>
    <t>Check if user can search by click random suggest</t>
  </si>
  <si>
    <t>Check display suggest when enter 1 character</t>
  </si>
  <si>
    <t>Check display suggest when enter characters</t>
  </si>
  <si>
    <t>Check if suggest update when enter/remove keyword</t>
  </si>
  <si>
    <t>Check min-max range for search box</t>
  </si>
  <si>
    <t>Check if user can search data offline</t>
  </si>
  <si>
    <t xml:space="preserve">Check if user can search on the result page </t>
  </si>
  <si>
    <t>Check display result when keyword not match with database</t>
  </si>
  <si>
    <t>Check display result that has 1 item</t>
  </si>
  <si>
    <t>Check display result that has 9 items</t>
  </si>
  <si>
    <t>Check display result that has 10 items</t>
  </si>
  <si>
    <t>Check display result that has 15 items</t>
  </si>
  <si>
    <t xml:space="preserve">- How many page?
- How many item?
- Display, status, work? of: &lt;,number,&gt; </t>
  </si>
  <si>
    <t>Check defaul sorted of result page</t>
  </si>
  <si>
    <t>Check display when user click "Price low to high"</t>
  </si>
  <si>
    <t>Check display when user click "Price high to low"</t>
  </si>
  <si>
    <t>Check if user can copy and paste in search box</t>
  </si>
  <si>
    <t>Check result search when user is guest &amp; log-in</t>
  </si>
  <si>
    <t>Check result when search with same keyword multiple times</t>
  </si>
  <si>
    <t>2.7 Others</t>
  </si>
  <si>
    <t>Verify dropdown list of Sort by field (included &amp; sorted in order)</t>
  </si>
  <si>
    <t xml:space="preserve">Verify </t>
  </si>
  <si>
    <t xml:space="preserve">Verify default of result list by </t>
  </si>
  <si>
    <t>Verify result page display what (categories, Related categories, Condition, Size, Brand, Location, Price, Rating,..)</t>
  </si>
  <si>
    <t>Check Filtered By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</si>
</sst>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8">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sz val="10"/>
      <name val="Arial"/>
      <family val="2"/>
      <scheme val="min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37" fillId="10" borderId="6" xfId="5" applyFont="1" applyFill="1" applyBorder="1" applyAlignment="1">
      <alignment horizontal="center" vertical="top" wrapText="1"/>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5" fillId="0" borderId="0" xfId="0" applyFont="1" applyAlignment="1">
      <alignment horizontal="right" vertical="center" wrapText="1"/>
    </xf>
    <xf numFmtId="0" fontId="5" fillId="0" borderId="0" xfId="0" applyFont="1" applyAlignment="1">
      <alignment vertical="center" wrapText="1"/>
    </xf>
    <xf numFmtId="0" fontId="64" fillId="8"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26" fillId="0" borderId="0" xfId="0" applyFont="1" applyAlignment="1">
      <alignment wrapText="1"/>
    </xf>
    <xf numFmtId="0" fontId="34" fillId="0" borderId="0" xfId="0" applyFont="1" applyAlignment="1">
      <alignment wrapText="1"/>
    </xf>
    <xf numFmtId="0" fontId="25" fillId="0" borderId="0" xfId="0" applyFont="1" applyAlignment="1">
      <alignment wrapText="1"/>
    </xf>
    <xf numFmtId="0" fontId="26" fillId="6" borderId="6" xfId="0" applyFont="1" applyFill="1" applyBorder="1" applyAlignment="1">
      <alignment horizontal="left" wrapText="1"/>
    </xf>
    <xf numFmtId="0" fontId="26" fillId="6" borderId="0" xfId="0" applyFont="1" applyFill="1" applyAlignment="1">
      <alignment wrapText="1"/>
    </xf>
    <xf numFmtId="0" fontId="3" fillId="11" borderId="6" xfId="5" applyFont="1" applyFill="1" applyBorder="1" applyAlignment="1">
      <alignment horizontal="left" vertical="center" wrapText="1"/>
    </xf>
    <xf numFmtId="0" fontId="3" fillId="11" borderId="14" xfId="5" applyFont="1" applyFill="1" applyBorder="1" applyAlignment="1">
      <alignment horizontal="left" vertical="top" wrapText="1"/>
    </xf>
    <xf numFmtId="0" fontId="3" fillId="11" borderId="15" xfId="5" applyFont="1" applyFill="1" applyBorder="1" applyAlignment="1">
      <alignment horizontal="left" vertical="top" wrapText="1"/>
    </xf>
    <xf numFmtId="0" fontId="3" fillId="11" borderId="11" xfId="5" applyFont="1" applyFill="1" applyBorder="1" applyAlignment="1">
      <alignment horizontal="left" vertical="top" wrapText="1"/>
    </xf>
    <xf numFmtId="0" fontId="37" fillId="11" borderId="6" xfId="5" applyFont="1" applyFill="1" applyBorder="1" applyAlignment="1">
      <alignment horizontal="left" vertical="center" wrapText="1"/>
    </xf>
    <xf numFmtId="0" fontId="26" fillId="6" borderId="0" xfId="0" applyFont="1" applyFill="1" applyAlignment="1">
      <alignment vertical="top" wrapText="1"/>
    </xf>
    <xf numFmtId="0" fontId="1" fillId="0" borderId="6" xfId="0" applyFont="1" applyBorder="1" applyAlignment="1">
      <alignment horizontal="left" wrapText="1"/>
    </xf>
    <xf numFmtId="0" fontId="1" fillId="0" borderId="6" xfId="0" applyFont="1" applyBorder="1" applyAlignment="1">
      <alignment wrapText="1"/>
    </xf>
    <xf numFmtId="0" fontId="36" fillId="0" borderId="0" xfId="0" applyFont="1" applyAlignment="1">
      <alignment wrapText="1"/>
    </xf>
    <xf numFmtId="0" fontId="37" fillId="10" borderId="6" xfId="0" applyFont="1" applyFill="1" applyBorder="1" applyAlignment="1">
      <alignment horizontal="left" wrapText="1"/>
    </xf>
    <xf numFmtId="0" fontId="37" fillId="10" borderId="6" xfId="0" applyFont="1" applyFill="1" applyBorder="1" applyAlignment="1">
      <alignment wrapText="1"/>
    </xf>
    <xf numFmtId="0" fontId="1" fillId="0" borderId="6" xfId="0" applyFont="1" applyBorder="1" applyAlignment="1">
      <alignment horizontal="left" vertical="top" wrapText="1"/>
    </xf>
    <xf numFmtId="0" fontId="1" fillId="3" borderId="6" xfId="0" applyFont="1" applyFill="1" applyBorder="1" applyAlignment="1">
      <alignment horizontal="left" vertical="top" wrapText="1"/>
    </xf>
    <xf numFmtId="0" fontId="36" fillId="3" borderId="0" xfId="0" applyFont="1" applyFill="1" applyAlignment="1">
      <alignment wrapText="1"/>
    </xf>
    <xf numFmtId="0" fontId="1" fillId="6" borderId="0" xfId="0" applyFont="1" applyFill="1" applyAlignment="1">
      <alignment horizontal="left" wrapText="1"/>
    </xf>
    <xf numFmtId="0" fontId="1" fillId="6" borderId="0" xfId="0" applyFont="1" applyFill="1" applyAlignment="1">
      <alignment wrapText="1"/>
    </xf>
    <xf numFmtId="0" fontId="1" fillId="5" borderId="6" xfId="0" applyFont="1" applyFill="1" applyBorder="1" applyAlignment="1">
      <alignment horizontal="left" vertical="top" wrapText="1"/>
    </xf>
    <xf numFmtId="0" fontId="1" fillId="0" borderId="0" xfId="0" applyFont="1" applyAlignment="1">
      <alignment horizontal="left" vertical="top" wrapText="1"/>
    </xf>
    <xf numFmtId="0" fontId="6" fillId="0" borderId="0" xfId="0" applyFont="1" applyAlignment="1">
      <alignment horizontal="left" vertical="top" wrapText="1"/>
    </xf>
    <xf numFmtId="0" fontId="3" fillId="10" borderId="6" xfId="5" applyFont="1" applyFill="1" applyBorder="1" applyAlignment="1">
      <alignment horizontal="left" vertical="top" wrapText="1"/>
    </xf>
    <xf numFmtId="0" fontId="26" fillId="6" borderId="6" xfId="0" applyFont="1" applyFill="1" applyBorder="1" applyAlignment="1">
      <alignment horizontal="left" vertical="top" wrapText="1"/>
    </xf>
    <xf numFmtId="0" fontId="3" fillId="22" borderId="6" xfId="5" applyFont="1" applyFill="1" applyBorder="1" applyAlignment="1">
      <alignment horizontal="left" vertical="top" wrapText="1"/>
    </xf>
    <xf numFmtId="0" fontId="1" fillId="6" borderId="0" xfId="0" applyFont="1" applyFill="1" applyAlignment="1">
      <alignment horizontal="left" vertical="top" wrapText="1"/>
    </xf>
    <xf numFmtId="0" fontId="1" fillId="6" borderId="14"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1" fillId="9" borderId="6" xfId="5" applyFont="1" applyFill="1" applyBorder="1" applyAlignment="1">
      <alignment horizontal="left" vertical="top" wrapText="1"/>
    </xf>
    <xf numFmtId="0" fontId="67" fillId="6" borderId="14" xfId="5" applyFont="1" applyFill="1" applyBorder="1" applyAlignment="1">
      <alignment horizontal="left" vertical="top" wrapText="1"/>
    </xf>
    <xf numFmtId="0" fontId="67" fillId="6" borderId="6" xfId="5"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472441</xdr:colOff>
      <xdr:row>65</xdr:row>
      <xdr:rowOff>22861</xdr:rowOff>
    </xdr:from>
    <xdr:to>
      <xdr:col>1</xdr:col>
      <xdr:colOff>982980</xdr:colOff>
      <xdr:row>65</xdr:row>
      <xdr:rowOff>159835</xdr:rowOff>
    </xdr:to>
    <xdr:pic>
      <xdr:nvPicPr>
        <xdr:cNvPr id="2" name="Picture 1">
          <a:extLst>
            <a:ext uri="{FF2B5EF4-FFF2-40B4-BE49-F238E27FC236}">
              <a16:creationId xmlns:a16="http://schemas.microsoft.com/office/drawing/2014/main" id="{B2E1EAD3-1758-4057-A91E-41C6E6FBDCA3}"/>
            </a:ext>
          </a:extLst>
        </xdr:cNvPr>
        <xdr:cNvPicPr>
          <a:picLocks noChangeAspect="1"/>
        </xdr:cNvPicPr>
      </xdr:nvPicPr>
      <xdr:blipFill>
        <a:blip xmlns:r="http://schemas.openxmlformats.org/officeDocument/2006/relationships" r:embed="rId1"/>
        <a:stretch>
          <a:fillRect/>
        </a:stretch>
      </xdr:blipFill>
      <xdr:spPr>
        <a:xfrm>
          <a:off x="1417321" y="22654261"/>
          <a:ext cx="510539" cy="136974"/>
        </a:xfrm>
        <a:prstGeom prst="rect">
          <a:avLst/>
        </a:prstGeom>
      </xdr:spPr>
    </xdr:pic>
    <xdr:clientData/>
  </xdr:twoCellAnchor>
  <xdr:twoCellAnchor editAs="oneCell">
    <xdr:from>
      <xdr:col>1</xdr:col>
      <xdr:colOff>1760220</xdr:colOff>
      <xdr:row>66</xdr:row>
      <xdr:rowOff>15240</xdr:rowOff>
    </xdr:from>
    <xdr:to>
      <xdr:col>1</xdr:col>
      <xdr:colOff>2270759</xdr:colOff>
      <xdr:row>66</xdr:row>
      <xdr:rowOff>152214</xdr:rowOff>
    </xdr:to>
    <xdr:pic>
      <xdr:nvPicPr>
        <xdr:cNvPr id="3" name="Picture 2">
          <a:extLst>
            <a:ext uri="{FF2B5EF4-FFF2-40B4-BE49-F238E27FC236}">
              <a16:creationId xmlns:a16="http://schemas.microsoft.com/office/drawing/2014/main" id="{B1FB684B-1494-448E-A57F-8E9908EA3577}"/>
            </a:ext>
          </a:extLst>
        </xdr:cNvPr>
        <xdr:cNvPicPr>
          <a:picLocks noChangeAspect="1"/>
        </xdr:cNvPicPr>
      </xdr:nvPicPr>
      <xdr:blipFill>
        <a:blip xmlns:r="http://schemas.openxmlformats.org/officeDocument/2006/relationships" r:embed="rId1"/>
        <a:stretch>
          <a:fillRect/>
        </a:stretch>
      </xdr:blipFill>
      <xdr:spPr>
        <a:xfrm>
          <a:off x="2705100" y="22821900"/>
          <a:ext cx="510539" cy="136974"/>
        </a:xfrm>
        <a:prstGeom prst="rect">
          <a:avLst/>
        </a:prstGeom>
      </xdr:spPr>
    </xdr:pic>
    <xdr:clientData/>
  </xdr:twoCellAnchor>
  <xdr:twoCellAnchor editAs="oneCell">
    <xdr:from>
      <xdr:col>1</xdr:col>
      <xdr:colOff>1478280</xdr:colOff>
      <xdr:row>68</xdr:row>
      <xdr:rowOff>15240</xdr:rowOff>
    </xdr:from>
    <xdr:to>
      <xdr:col>1</xdr:col>
      <xdr:colOff>2606040</xdr:colOff>
      <xdr:row>68</xdr:row>
      <xdr:rowOff>167054</xdr:rowOff>
    </xdr:to>
    <xdr:pic>
      <xdr:nvPicPr>
        <xdr:cNvPr id="4" name="Picture 3">
          <a:extLst>
            <a:ext uri="{FF2B5EF4-FFF2-40B4-BE49-F238E27FC236}">
              <a16:creationId xmlns:a16="http://schemas.microsoft.com/office/drawing/2014/main" id="{9EE45CD3-A15B-4608-B8FD-C4E2F6F5B32D}"/>
            </a:ext>
          </a:extLst>
        </xdr:cNvPr>
        <xdr:cNvPicPr>
          <a:picLocks noChangeAspect="1"/>
        </xdr:cNvPicPr>
      </xdr:nvPicPr>
      <xdr:blipFill>
        <a:blip xmlns:r="http://schemas.openxmlformats.org/officeDocument/2006/relationships" r:embed="rId2"/>
        <a:stretch>
          <a:fillRect/>
        </a:stretch>
      </xdr:blipFill>
      <xdr:spPr>
        <a:xfrm>
          <a:off x="2423160" y="23500080"/>
          <a:ext cx="1127760" cy="1518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F12" sqref="B10:F12"/>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51" t="s">
        <v>0</v>
      </c>
      <c r="F1" s="16"/>
    </row>
    <row r="2" spans="1:6" ht="21">
      <c r="A2" s="37" t="s">
        <v>1</v>
      </c>
      <c r="B2" s="18"/>
      <c r="C2" s="18"/>
      <c r="D2" s="18"/>
      <c r="E2" s="18"/>
      <c r="F2" s="18"/>
    </row>
    <row r="3" spans="1:6">
      <c r="A3" s="18"/>
      <c r="B3" s="18"/>
      <c r="C3" s="18"/>
      <c r="D3" s="18"/>
      <c r="E3" s="18"/>
      <c r="F3" s="18"/>
    </row>
    <row r="4" spans="1:6" ht="15" customHeight="1">
      <c r="A4" s="143" t="s">
        <v>2</v>
      </c>
      <c r="B4" s="144"/>
      <c r="C4" s="144"/>
      <c r="D4" s="144"/>
      <c r="E4" s="145"/>
      <c r="F4" s="18"/>
    </row>
    <row r="5" spans="1:6">
      <c r="A5" s="146" t="s">
        <v>3</v>
      </c>
      <c r="B5" s="146"/>
      <c r="C5" s="147" t="s">
        <v>4</v>
      </c>
      <c r="D5" s="147"/>
      <c r="E5" s="147"/>
      <c r="F5" s="18"/>
    </row>
    <row r="6" spans="1:6" ht="29.25" customHeight="1">
      <c r="A6" s="148" t="s">
        <v>5</v>
      </c>
      <c r="B6" s="149"/>
      <c r="C6" s="142" t="s">
        <v>6</v>
      </c>
      <c r="D6" s="142"/>
      <c r="E6" s="142"/>
      <c r="F6" s="18"/>
    </row>
    <row r="7" spans="1:6" ht="29.25" customHeight="1">
      <c r="A7" s="118"/>
      <c r="B7" s="118"/>
      <c r="C7" s="119"/>
      <c r="D7" s="119"/>
      <c r="E7" s="119"/>
      <c r="F7" s="18"/>
    </row>
    <row r="8" spans="1:6" s="120" customFormat="1" ht="29.25" customHeight="1">
      <c r="A8" s="140" t="s">
        <v>7</v>
      </c>
      <c r="B8" s="141"/>
      <c r="C8" s="141"/>
      <c r="D8" s="141"/>
      <c r="E8" s="141"/>
      <c r="F8" s="141"/>
    </row>
    <row r="9" spans="1:6" s="120" customFormat="1" ht="15" customHeight="1">
      <c r="A9" s="121" t="s">
        <v>8</v>
      </c>
      <c r="B9" s="121" t="s">
        <v>9</v>
      </c>
      <c r="C9" s="121" t="s">
        <v>10</v>
      </c>
      <c r="D9" s="121" t="s">
        <v>11</v>
      </c>
      <c r="E9" s="121" t="s">
        <v>12</v>
      </c>
      <c r="F9" s="121" t="s">
        <v>13</v>
      </c>
    </row>
    <row r="10" spans="1:6" s="120" customFormat="1" ht="13.2">
      <c r="A10" s="104" t="s">
        <v>14</v>
      </c>
      <c r="B10" s="105"/>
      <c r="C10" s="106"/>
      <c r="D10" s="123"/>
      <c r="E10" s="107"/>
      <c r="F10" s="122"/>
    </row>
    <row r="11" spans="1:6" s="120" customFormat="1" ht="13.2">
      <c r="A11" s="104">
        <v>1.3</v>
      </c>
      <c r="B11" s="105"/>
      <c r="C11" s="106"/>
      <c r="D11" s="123"/>
      <c r="E11" s="107"/>
      <c r="F11" s="122"/>
    </row>
    <row r="12" spans="1:6" s="120" customFormat="1" ht="13.2">
      <c r="A12" s="135">
        <v>1.4</v>
      </c>
      <c r="B12" s="136"/>
      <c r="C12" s="137"/>
      <c r="D12" s="138"/>
      <c r="E12" s="139"/>
      <c r="F12" s="122"/>
    </row>
    <row r="13" spans="1:6" s="120" customFormat="1" ht="30" customHeight="1">
      <c r="A13" s="142" t="s">
        <v>15</v>
      </c>
      <c r="B13" s="142"/>
      <c r="C13" s="142"/>
      <c r="D13" s="142"/>
      <c r="E13" s="142"/>
      <c r="F13" s="142"/>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28" t="s">
        <v>16</v>
      </c>
      <c r="J1" s="34"/>
      <c r="K1" s="34"/>
    </row>
    <row r="2" spans="1:11" ht="25.5" customHeight="1">
      <c r="B2" s="155" t="s">
        <v>17</v>
      </c>
      <c r="C2" s="155"/>
      <c r="D2" s="155"/>
      <c r="E2" s="155"/>
      <c r="F2" s="155"/>
      <c r="G2" s="155"/>
      <c r="H2" s="155"/>
      <c r="I2" s="155"/>
      <c r="J2" s="153" t="s">
        <v>18</v>
      </c>
      <c r="K2" s="153"/>
    </row>
    <row r="3" spans="1:11" ht="28.5" customHeight="1">
      <c r="B3" s="156" t="s">
        <v>19</v>
      </c>
      <c r="C3" s="156"/>
      <c r="D3" s="156"/>
      <c r="E3" s="156"/>
      <c r="F3" s="154" t="s">
        <v>20</v>
      </c>
      <c r="G3" s="154"/>
      <c r="H3" s="154"/>
      <c r="I3" s="154"/>
      <c r="J3" s="153"/>
      <c r="K3" s="153"/>
    </row>
    <row r="4" spans="1:11" ht="18" customHeight="1">
      <c r="B4" s="126"/>
      <c r="C4" s="126"/>
      <c r="D4" s="126"/>
      <c r="E4" s="126"/>
      <c r="F4" s="125"/>
      <c r="G4" s="125"/>
      <c r="H4" s="125"/>
      <c r="I4" s="125"/>
      <c r="J4" s="124"/>
      <c r="K4" s="124"/>
    </row>
    <row r="6" spans="1:11" ht="22.8">
      <c r="A6" s="4" t="s">
        <v>21</v>
      </c>
    </row>
    <row r="7" spans="1:11">
      <c r="A7" s="160" t="s">
        <v>22</v>
      </c>
      <c r="B7" s="160"/>
      <c r="C7" s="160"/>
      <c r="D7" s="160"/>
      <c r="E7" s="160"/>
      <c r="F7" s="160"/>
      <c r="G7" s="160"/>
      <c r="H7" s="160"/>
      <c r="I7" s="160"/>
    </row>
    <row r="8" spans="1:11" ht="20.25" customHeight="1">
      <c r="A8" s="160"/>
      <c r="B8" s="160"/>
      <c r="C8" s="160"/>
      <c r="D8" s="160"/>
      <c r="E8" s="160"/>
      <c r="F8" s="160"/>
      <c r="G8" s="160"/>
      <c r="H8" s="160"/>
      <c r="I8" s="160"/>
    </row>
    <row r="9" spans="1:11">
      <c r="A9" s="160" t="s">
        <v>23</v>
      </c>
      <c r="B9" s="160"/>
      <c r="C9" s="160"/>
      <c r="D9" s="160"/>
      <c r="E9" s="160"/>
      <c r="F9" s="160"/>
      <c r="G9" s="160"/>
      <c r="H9" s="160"/>
      <c r="I9" s="160"/>
    </row>
    <row r="10" spans="1:11" ht="21" customHeight="1">
      <c r="A10" s="160"/>
      <c r="B10" s="160"/>
      <c r="C10" s="160"/>
      <c r="D10" s="160"/>
      <c r="E10" s="160"/>
      <c r="F10" s="160"/>
      <c r="G10" s="160"/>
      <c r="H10" s="160"/>
      <c r="I10" s="160"/>
    </row>
    <row r="11" spans="1:11" ht="13.8">
      <c r="A11" s="161" t="s">
        <v>24</v>
      </c>
      <c r="B11" s="161"/>
      <c r="C11" s="161"/>
      <c r="D11" s="161"/>
      <c r="E11" s="161"/>
      <c r="F11" s="161"/>
      <c r="G11" s="161"/>
      <c r="H11" s="161"/>
      <c r="I11" s="161"/>
    </row>
    <row r="12" spans="1:11">
      <c r="A12" s="3"/>
      <c r="B12" s="3"/>
      <c r="C12" s="3"/>
      <c r="D12" s="3"/>
      <c r="E12" s="3"/>
      <c r="F12" s="3"/>
      <c r="G12" s="3"/>
      <c r="H12" s="3"/>
      <c r="I12" s="3"/>
    </row>
    <row r="13" spans="1:11" ht="22.8">
      <c r="A13" s="4" t="s">
        <v>25</v>
      </c>
    </row>
    <row r="14" spans="1:11">
      <c r="A14" s="108" t="s">
        <v>26</v>
      </c>
      <c r="B14" s="157" t="s">
        <v>27</v>
      </c>
      <c r="C14" s="158"/>
      <c r="D14" s="158"/>
      <c r="E14" s="158"/>
      <c r="F14" s="158"/>
      <c r="G14" s="158"/>
      <c r="H14" s="158"/>
      <c r="I14" s="158"/>
      <c r="J14" s="158"/>
      <c r="K14" s="159"/>
    </row>
    <row r="15" spans="1:11" ht="14.25" customHeight="1">
      <c r="A15" s="108" t="s">
        <v>28</v>
      </c>
      <c r="B15" s="157" t="s">
        <v>29</v>
      </c>
      <c r="C15" s="158"/>
      <c r="D15" s="158"/>
      <c r="E15" s="158"/>
      <c r="F15" s="158"/>
      <c r="G15" s="158"/>
      <c r="H15" s="158"/>
      <c r="I15" s="158"/>
      <c r="J15" s="158"/>
      <c r="K15" s="159"/>
    </row>
    <row r="16" spans="1:11" ht="14.25" customHeight="1">
      <c r="A16" s="108"/>
      <c r="B16" s="157" t="s">
        <v>30</v>
      </c>
      <c r="C16" s="158"/>
      <c r="D16" s="158"/>
      <c r="E16" s="158"/>
      <c r="F16" s="158"/>
      <c r="G16" s="158"/>
      <c r="H16" s="158"/>
      <c r="I16" s="158"/>
      <c r="J16" s="158"/>
      <c r="K16" s="159"/>
    </row>
    <row r="17" spans="1:14" ht="14.25" customHeight="1">
      <c r="A17" s="108"/>
      <c r="B17" s="157" t="s">
        <v>31</v>
      </c>
      <c r="C17" s="158"/>
      <c r="D17" s="158"/>
      <c r="E17" s="158"/>
      <c r="F17" s="158"/>
      <c r="G17" s="158"/>
      <c r="H17" s="158"/>
      <c r="I17" s="158"/>
      <c r="J17" s="158"/>
      <c r="K17" s="159"/>
    </row>
    <row r="19" spans="1:14" ht="22.8">
      <c r="A19" s="4" t="s">
        <v>32</v>
      </c>
    </row>
    <row r="20" spans="1:14">
      <c r="A20" s="108" t="s">
        <v>33</v>
      </c>
      <c r="B20" s="157" t="s">
        <v>34</v>
      </c>
      <c r="C20" s="158"/>
      <c r="D20" s="158"/>
      <c r="E20" s="158"/>
      <c r="F20" s="158"/>
      <c r="G20" s="159"/>
    </row>
    <row r="21" spans="1:14" ht="12.75" customHeight="1">
      <c r="A21" s="108" t="s">
        <v>35</v>
      </c>
      <c r="B21" s="157" t="s">
        <v>36</v>
      </c>
      <c r="C21" s="158"/>
      <c r="D21" s="158"/>
      <c r="E21" s="158"/>
      <c r="F21" s="158"/>
      <c r="G21" s="159"/>
    </row>
    <row r="22" spans="1:14" ht="12.75" customHeight="1">
      <c r="A22" s="108" t="s">
        <v>37</v>
      </c>
      <c r="B22" s="157" t="s">
        <v>38</v>
      </c>
      <c r="C22" s="158"/>
      <c r="D22" s="158"/>
      <c r="E22" s="158"/>
      <c r="F22" s="158"/>
      <c r="G22" s="159"/>
    </row>
    <row r="24" spans="1:14" ht="22.8">
      <c r="A24" s="4" t="s">
        <v>39</v>
      </c>
    </row>
    <row r="25" spans="1:14" ht="13.8">
      <c r="A25" s="127" t="s">
        <v>40</v>
      </c>
      <c r="C25" s="127"/>
      <c r="D25" s="127"/>
      <c r="E25" s="127"/>
      <c r="F25" s="127"/>
      <c r="G25" s="127"/>
      <c r="H25" s="127"/>
      <c r="I25" s="127"/>
      <c r="J25" s="127"/>
      <c r="K25" s="127"/>
      <c r="L25" s="127"/>
      <c r="M25" s="127"/>
      <c r="N25" s="50"/>
    </row>
    <row r="26" spans="1:14" ht="13.8">
      <c r="A26" s="127" t="s">
        <v>41</v>
      </c>
      <c r="C26" s="127"/>
      <c r="D26" s="127"/>
      <c r="E26" s="127"/>
      <c r="F26" s="127"/>
      <c r="G26" s="127"/>
      <c r="H26" s="127"/>
      <c r="I26" s="127"/>
      <c r="J26" s="127"/>
      <c r="K26" s="127"/>
      <c r="L26" s="127"/>
      <c r="M26" s="127"/>
      <c r="N26" s="50"/>
    </row>
    <row r="27" spans="1:14" ht="13.8">
      <c r="A27" s="127" t="s">
        <v>42</v>
      </c>
      <c r="C27" s="127"/>
      <c r="D27" s="127"/>
      <c r="E27" s="127"/>
      <c r="F27" s="127"/>
      <c r="G27" s="127"/>
      <c r="H27" s="127"/>
      <c r="I27" s="127"/>
      <c r="J27" s="127"/>
      <c r="K27" s="127"/>
      <c r="L27" s="127"/>
      <c r="M27" s="127"/>
      <c r="N27" s="50"/>
    </row>
    <row r="29" spans="1:14" ht="21.75" customHeight="1">
      <c r="B29" s="150" t="s">
        <v>43</v>
      </c>
      <c r="C29" s="151"/>
      <c r="D29" s="152"/>
    </row>
    <row r="30" spans="1:14" ht="90" customHeight="1">
      <c r="B30" s="5"/>
      <c r="C30" s="6" t="s">
        <v>44</v>
      </c>
      <c r="D30" s="6" t="s">
        <v>45</v>
      </c>
    </row>
    <row r="32" spans="1:14" ht="22.8">
      <c r="A32" s="4" t="s">
        <v>46</v>
      </c>
    </row>
    <row r="33" spans="1:1" ht="13.8">
      <c r="A33" s="127" t="s">
        <v>47</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162" t="s">
        <v>48</v>
      </c>
      <c r="B2" s="162"/>
      <c r="C2" s="162"/>
      <c r="D2" s="162"/>
      <c r="E2" s="162"/>
      <c r="F2" s="162"/>
    </row>
    <row r="3" spans="1:10">
      <c r="A3" s="10"/>
      <c r="B3" s="11"/>
      <c r="E3" s="12"/>
    </row>
    <row r="5" spans="1:10" ht="24.6">
      <c r="A5" s="8"/>
      <c r="D5" s="109" t="s">
        <v>49</v>
      </c>
      <c r="E5" s="14"/>
    </row>
    <row r="6" spans="1:10">
      <c r="A6" s="8"/>
    </row>
    <row r="7" spans="1:10" ht="20.25" customHeight="1">
      <c r="A7" s="110" t="s">
        <v>50</v>
      </c>
      <c r="B7" s="110" t="s">
        <v>51</v>
      </c>
      <c r="C7" s="111" t="s">
        <v>52</v>
      </c>
      <c r="D7" s="111" t="s">
        <v>53</v>
      </c>
      <c r="E7" s="111" t="s">
        <v>54</v>
      </c>
      <c r="F7" s="111" t="s">
        <v>55</v>
      </c>
    </row>
    <row r="8" spans="1:10" ht="13.8">
      <c r="A8" s="19">
        <v>1</v>
      </c>
      <c r="B8" s="19"/>
      <c r="C8" s="20" t="s">
        <v>56</v>
      </c>
      <c r="D8" t="s">
        <v>56</v>
      </c>
      <c r="E8" s="21"/>
      <c r="F8" s="22"/>
    </row>
    <row r="9" spans="1:10" ht="13.8">
      <c r="A9" s="19">
        <v>2</v>
      </c>
      <c r="B9" s="19" t="s">
        <v>57</v>
      </c>
      <c r="C9" s="20" t="s">
        <v>58</v>
      </c>
      <c r="D9" t="s">
        <v>58</v>
      </c>
      <c r="E9" s="21"/>
      <c r="F9" s="22"/>
    </row>
    <row r="10" spans="1:10" ht="13.8">
      <c r="A10" s="19">
        <v>3</v>
      </c>
      <c r="B10" s="19" t="s">
        <v>57</v>
      </c>
      <c r="C10" s="20" t="s">
        <v>59</v>
      </c>
      <c r="D10" t="s">
        <v>59</v>
      </c>
      <c r="E10" s="22"/>
      <c r="F10" s="22"/>
    </row>
    <row r="11" spans="1:10">
      <c r="A11" s="19">
        <v>4</v>
      </c>
      <c r="B11" s="19" t="s">
        <v>60</v>
      </c>
      <c r="C11" s="20"/>
      <c r="D11" s="52"/>
      <c r="E11" s="22"/>
      <c r="F11" s="22"/>
    </row>
    <row r="12" spans="1:10">
      <c r="A12" s="19">
        <v>5</v>
      </c>
      <c r="B12" s="19" t="s">
        <v>60</v>
      </c>
      <c r="C12" s="20"/>
      <c r="D12" s="52"/>
      <c r="E12" s="22"/>
      <c r="F12" s="22"/>
    </row>
    <row r="13" spans="1:10">
      <c r="A13" s="19">
        <v>6</v>
      </c>
      <c r="B13" s="19" t="s">
        <v>61</v>
      </c>
      <c r="C13" s="20"/>
      <c r="D13" s="52"/>
      <c r="E13" s="22"/>
      <c r="F13" s="22"/>
    </row>
    <row r="14" spans="1:10">
      <c r="A14" s="19">
        <v>7</v>
      </c>
      <c r="B14" s="19" t="s">
        <v>61</v>
      </c>
      <c r="C14" s="20"/>
      <c r="D14" s="52"/>
      <c r="E14" s="22"/>
      <c r="F14" s="22"/>
    </row>
    <row r="15" spans="1:10">
      <c r="A15" s="19"/>
      <c r="B15" s="19"/>
      <c r="C15" s="20"/>
      <c r="D15" s="52"/>
      <c r="E15" s="22"/>
      <c r="F15" s="22"/>
    </row>
    <row r="16" spans="1:10">
      <c r="A16" s="19"/>
      <c r="B16" s="19"/>
      <c r="C16" s="20"/>
      <c r="D16" s="5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165" t="s">
        <v>62</v>
      </c>
      <c r="B2" s="165"/>
      <c r="C2" s="165"/>
      <c r="D2" s="165"/>
      <c r="E2" s="129"/>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12" t="s">
        <v>50</v>
      </c>
      <c r="B5" s="112" t="s">
        <v>63</v>
      </c>
      <c r="C5" s="112" t="s">
        <v>64</v>
      </c>
      <c r="D5" s="112" t="s">
        <v>65</v>
      </c>
      <c r="E5" s="29"/>
    </row>
    <row r="6" spans="1:11" ht="66">
      <c r="A6" s="35">
        <v>1</v>
      </c>
      <c r="B6" s="36" t="s">
        <v>66</v>
      </c>
      <c r="C6" s="36" t="s">
        <v>67</v>
      </c>
      <c r="D6" s="35"/>
    </row>
    <row r="7" spans="1:11" ht="52.8">
      <c r="A7" s="35">
        <v>2</v>
      </c>
      <c r="B7" s="36" t="s">
        <v>68</v>
      </c>
      <c r="C7" s="36" t="s">
        <v>69</v>
      </c>
      <c r="D7" s="35"/>
    </row>
    <row r="8" spans="1:11" ht="52.8">
      <c r="A8" s="35">
        <v>3</v>
      </c>
      <c r="B8" s="36" t="s">
        <v>70</v>
      </c>
      <c r="C8" s="36" t="s">
        <v>71</v>
      </c>
      <c r="D8" s="35"/>
    </row>
    <row r="9" spans="1:11" ht="66">
      <c r="A9" s="35">
        <v>4</v>
      </c>
      <c r="B9" s="35" t="s">
        <v>72</v>
      </c>
      <c r="C9" s="35" t="s">
        <v>73</v>
      </c>
      <c r="D9" s="35"/>
    </row>
    <row r="10" spans="1:11" ht="39.6">
      <c r="A10" s="35">
        <v>5</v>
      </c>
      <c r="B10" s="36" t="s">
        <v>74</v>
      </c>
      <c r="C10" s="36" t="s">
        <v>75</v>
      </c>
      <c r="D10" s="35"/>
    </row>
    <row r="11" spans="1:11" ht="26.4">
      <c r="A11" s="35">
        <v>6</v>
      </c>
      <c r="B11" s="36" t="s">
        <v>76</v>
      </c>
      <c r="C11" s="36" t="s">
        <v>76</v>
      </c>
      <c r="D11" s="35"/>
      <c r="E11" s="29"/>
      <c r="F11" s="29"/>
    </row>
    <row r="12" spans="1:11" ht="52.8">
      <c r="A12" s="35">
        <v>7</v>
      </c>
      <c r="B12" s="36" t="s">
        <v>77</v>
      </c>
      <c r="C12" s="36" t="s">
        <v>78</v>
      </c>
      <c r="D12" s="35"/>
      <c r="E12" s="29"/>
      <c r="F12" s="29"/>
    </row>
    <row r="13" spans="1:11" ht="171.6">
      <c r="A13" s="35">
        <v>8</v>
      </c>
      <c r="B13" s="36" t="s">
        <v>79</v>
      </c>
      <c r="C13" s="36" t="s">
        <v>80</v>
      </c>
      <c r="D13" s="35"/>
      <c r="E13" s="29"/>
      <c r="F13" s="29"/>
    </row>
    <row r="14" spans="1:11" ht="79.2">
      <c r="A14" s="35">
        <v>9</v>
      </c>
      <c r="B14" s="35" t="s">
        <v>81</v>
      </c>
      <c r="C14" s="35" t="s">
        <v>82</v>
      </c>
      <c r="D14" s="35"/>
      <c r="E14" s="29"/>
      <c r="F14" s="29"/>
    </row>
    <row r="16" spans="1:11" ht="13.8">
      <c r="A16" s="163" t="s">
        <v>83</v>
      </c>
      <c r="B16" s="163"/>
      <c r="C16" s="30"/>
      <c r="D16" s="31"/>
    </row>
    <row r="17" spans="1:4" ht="13.8">
      <c r="A17" s="164" t="s">
        <v>84</v>
      </c>
      <c r="B17" s="164"/>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9"/>
  <sheetViews>
    <sheetView showGridLines="0" tabSelected="1" topLeftCell="A51" zoomScaleNormal="100" workbookViewId="0">
      <selection activeCell="C57" sqref="C57"/>
    </sheetView>
  </sheetViews>
  <sheetFormatPr defaultColWidth="9.09765625" defaultRowHeight="13.2"/>
  <cols>
    <col min="1" max="1" width="11.296875" style="218" customWidth="1"/>
    <col min="2" max="4" width="35.09765625" style="226" customWidth="1"/>
    <col min="5" max="5" width="32.09765625" style="219" customWidth="1"/>
    <col min="6" max="8" width="9.69921875" style="219" customWidth="1"/>
    <col min="9" max="9" width="17.69921875" style="219" customWidth="1"/>
    <col min="10" max="16384" width="9.09765625" style="219"/>
  </cols>
  <sheetData>
    <row r="1" spans="1:24" s="39" customFormat="1" ht="13.8">
      <c r="A1" s="193"/>
      <c r="B1" s="193"/>
      <c r="C1" s="193"/>
      <c r="D1" s="193"/>
      <c r="E1" s="194"/>
      <c r="F1" s="194"/>
      <c r="G1" s="194"/>
      <c r="H1" s="194"/>
      <c r="I1" s="194"/>
      <c r="J1" s="194"/>
    </row>
    <row r="2" spans="1:24" s="39" customFormat="1" ht="24.6">
      <c r="A2" s="195" t="s">
        <v>62</v>
      </c>
      <c r="B2" s="195"/>
      <c r="C2" s="195"/>
      <c r="D2" s="195"/>
      <c r="E2" s="196"/>
      <c r="F2" s="197"/>
      <c r="G2" s="197"/>
      <c r="H2" s="197"/>
      <c r="I2" s="197"/>
      <c r="J2" s="197"/>
    </row>
    <row r="3" spans="1:24" s="39" customFormat="1" ht="22.8">
      <c r="A3" s="198"/>
      <c r="B3" s="221"/>
      <c r="C3" s="222"/>
      <c r="D3" s="222"/>
      <c r="E3" s="196"/>
      <c r="F3" s="197"/>
      <c r="G3" s="197"/>
      <c r="H3" s="197"/>
      <c r="I3" s="197"/>
      <c r="J3" s="197"/>
    </row>
    <row r="4" spans="1:24" s="199" customFormat="1">
      <c r="A4" s="113" t="s">
        <v>58</v>
      </c>
      <c r="B4" s="167" t="s">
        <v>192</v>
      </c>
      <c r="C4" s="167"/>
      <c r="D4" s="167"/>
      <c r="E4" s="38"/>
      <c r="F4" s="38"/>
      <c r="G4" s="38"/>
      <c r="H4" s="39"/>
      <c r="I4" s="39"/>
      <c r="X4" s="199" t="s">
        <v>85</v>
      </c>
    </row>
    <row r="5" spans="1:24" s="199" customFormat="1">
      <c r="A5" s="113" t="s">
        <v>54</v>
      </c>
      <c r="B5" s="168" t="s">
        <v>193</v>
      </c>
      <c r="C5" s="167"/>
      <c r="D5" s="167"/>
      <c r="E5" s="38"/>
      <c r="F5" s="38"/>
      <c r="G5" s="38"/>
      <c r="H5" s="39"/>
      <c r="I5" s="39"/>
      <c r="X5" s="199" t="s">
        <v>86</v>
      </c>
    </row>
    <row r="6" spans="1:24" s="199" customFormat="1" ht="26.4">
      <c r="A6" s="113" t="s">
        <v>87</v>
      </c>
      <c r="B6" s="168" t="s">
        <v>194</v>
      </c>
      <c r="C6" s="167"/>
      <c r="D6" s="167"/>
      <c r="E6" s="38"/>
      <c r="F6" s="38"/>
      <c r="G6" s="38"/>
      <c r="H6" s="39"/>
      <c r="I6" s="39"/>
    </row>
    <row r="7" spans="1:24" s="199" customFormat="1">
      <c r="A7" s="113" t="s">
        <v>88</v>
      </c>
      <c r="B7" s="167" t="s">
        <v>191</v>
      </c>
      <c r="C7" s="167"/>
      <c r="D7" s="167"/>
      <c r="E7" s="38"/>
      <c r="F7" s="38"/>
      <c r="G7" s="38"/>
      <c r="H7" s="40"/>
      <c r="I7" s="39"/>
      <c r="X7" s="200"/>
    </row>
    <row r="8" spans="1:24" s="201" customFormat="1">
      <c r="A8" s="113" t="s">
        <v>89</v>
      </c>
      <c r="B8" s="169"/>
      <c r="C8" s="169"/>
      <c r="D8" s="169"/>
      <c r="E8" s="38"/>
    </row>
    <row r="9" spans="1:24" s="201" customFormat="1">
      <c r="A9" s="114" t="s">
        <v>90</v>
      </c>
      <c r="B9" s="223" t="str">
        <f>F17</f>
        <v>Internal Build 03112011</v>
      </c>
      <c r="C9" s="223" t="str">
        <f>G17</f>
        <v>Internal build 14112011</v>
      </c>
      <c r="D9" s="223" t="str">
        <f>H17</f>
        <v>External build 16112011</v>
      </c>
    </row>
    <row r="10" spans="1:24" s="201" customFormat="1">
      <c r="A10" s="115" t="s">
        <v>91</v>
      </c>
      <c r="B10" s="220">
        <f>SUM(B11:B14)</f>
        <v>0</v>
      </c>
      <c r="C10" s="220">
        <f>SUM(C11:C14)</f>
        <v>0</v>
      </c>
      <c r="D10" s="220">
        <f>SUM(D11:D14)</f>
        <v>0</v>
      </c>
    </row>
    <row r="11" spans="1:24" s="201" customFormat="1">
      <c r="A11" s="115" t="s">
        <v>33</v>
      </c>
      <c r="B11" s="215">
        <f>COUNTIF($F$18:$F$49621,"*Passed")</f>
        <v>0</v>
      </c>
      <c r="C11" s="215">
        <f>COUNTIF($G$18:$G$49621,"*Passed")</f>
        <v>0</v>
      </c>
      <c r="D11" s="215">
        <f>COUNTIF($H$18:$H$49621,"*Passed")</f>
        <v>0</v>
      </c>
    </row>
    <row r="12" spans="1:24" s="201" customFormat="1">
      <c r="A12" s="115" t="s">
        <v>35</v>
      </c>
      <c r="B12" s="215">
        <f>COUNTIF($F$18:$F$49341,"*Failed*")</f>
        <v>0</v>
      </c>
      <c r="C12" s="215">
        <f>COUNTIF($G$18:$G$49341,"*Failed*")</f>
        <v>0</v>
      </c>
      <c r="D12" s="215">
        <f>COUNTIF($H$18:$H$49341,"*Failed*")</f>
        <v>0</v>
      </c>
    </row>
    <row r="13" spans="1:24" s="201" customFormat="1">
      <c r="A13" s="115" t="s">
        <v>37</v>
      </c>
      <c r="B13" s="215">
        <f>COUNTIF($F$18:$F$49341,"*Not Run*")</f>
        <v>0</v>
      </c>
      <c r="C13" s="215">
        <f>COUNTIF($G$18:$G$49341,"*Not Run*")</f>
        <v>0</v>
      </c>
      <c r="D13" s="215">
        <f>COUNTIF($H$18:$H$49341,"*Not Run*")</f>
        <v>0</v>
      </c>
      <c r="E13" s="39"/>
      <c r="F13" s="39"/>
      <c r="G13" s="39"/>
      <c r="H13" s="39"/>
      <c r="I13" s="39"/>
    </row>
    <row r="14" spans="1:24" s="201" customFormat="1">
      <c r="A14" s="115" t="s">
        <v>92</v>
      </c>
      <c r="B14" s="215">
        <f>COUNTIF($F$18:$F$49341,"*NA*")</f>
        <v>0</v>
      </c>
      <c r="C14" s="215">
        <f>COUNTIF($G$18:$G$49341,"*NA*")</f>
        <v>0</v>
      </c>
      <c r="D14" s="215">
        <f>COUNTIF($H$18:$H$49341,"*NA*")</f>
        <v>0</v>
      </c>
      <c r="E14" s="39"/>
      <c r="F14" s="39"/>
      <c r="G14" s="39"/>
      <c r="H14" s="39"/>
      <c r="I14" s="39"/>
    </row>
    <row r="15" spans="1:24" s="201" customFormat="1" ht="39.6">
      <c r="A15" s="115" t="s">
        <v>93</v>
      </c>
      <c r="B15" s="215">
        <f>COUNTIF($F$18:$F$49341,"*Passed in previous build*")</f>
        <v>0</v>
      </c>
      <c r="C15" s="215">
        <f>COUNTIF($G$18:$G$49341,"*Passed in previous build*")</f>
        <v>0</v>
      </c>
      <c r="D15" s="215">
        <f>COUNTIF($H$18:$H$49341,"*Passed in previous build*")</f>
        <v>0</v>
      </c>
      <c r="E15" s="39"/>
      <c r="F15" s="39"/>
      <c r="G15" s="39"/>
      <c r="H15" s="39"/>
      <c r="I15" s="39"/>
    </row>
    <row r="16" spans="1:24" s="203" customFormat="1">
      <c r="A16" s="202"/>
      <c r="B16" s="224"/>
      <c r="C16" s="224"/>
      <c r="D16" s="224"/>
      <c r="E16" s="45"/>
      <c r="F16" s="166" t="s">
        <v>90</v>
      </c>
      <c r="G16" s="166"/>
      <c r="H16" s="166"/>
      <c r="I16" s="46"/>
    </row>
    <row r="17" spans="1:9" s="203" customFormat="1" ht="39.6">
      <c r="A17" s="116" t="s">
        <v>94</v>
      </c>
      <c r="B17" s="225" t="s">
        <v>95</v>
      </c>
      <c r="C17" s="225" t="s">
        <v>96</v>
      </c>
      <c r="D17" s="225" t="s">
        <v>97</v>
      </c>
      <c r="E17" s="117" t="s">
        <v>98</v>
      </c>
      <c r="F17" s="117" t="s">
        <v>99</v>
      </c>
      <c r="G17" s="117" t="s">
        <v>100</v>
      </c>
      <c r="H17" s="117" t="s">
        <v>101</v>
      </c>
      <c r="I17" s="117" t="s">
        <v>102</v>
      </c>
    </row>
    <row r="18" spans="1:9" s="203" customFormat="1">
      <c r="A18" s="204"/>
      <c r="B18" s="205" t="s">
        <v>195</v>
      </c>
      <c r="C18" s="206"/>
      <c r="D18" s="207"/>
      <c r="E18" s="204"/>
      <c r="F18" s="208"/>
      <c r="G18" s="208"/>
      <c r="H18" s="208"/>
      <c r="I18" s="204"/>
    </row>
    <row r="19" spans="1:9" s="203" customFormat="1">
      <c r="A19" s="204"/>
      <c r="B19" s="205" t="s">
        <v>196</v>
      </c>
      <c r="C19" s="206"/>
      <c r="D19" s="207"/>
      <c r="E19" s="204"/>
      <c r="F19" s="208"/>
      <c r="G19" s="208"/>
      <c r="H19" s="208"/>
      <c r="I19" s="204"/>
    </row>
    <row r="20" spans="1:9" s="203" customFormat="1">
      <c r="A20" s="204"/>
      <c r="B20" s="205" t="s">
        <v>202</v>
      </c>
      <c r="C20" s="206"/>
      <c r="D20" s="207"/>
      <c r="E20" s="204"/>
      <c r="F20" s="208"/>
      <c r="G20" s="208"/>
      <c r="H20" s="208"/>
      <c r="I20" s="204"/>
    </row>
    <row r="21" spans="1:9" s="209" customFormat="1">
      <c r="A21" s="41">
        <v>1</v>
      </c>
      <c r="B21" s="41" t="s">
        <v>203</v>
      </c>
      <c r="C21" s="41"/>
      <c r="D21" s="42" t="s">
        <v>208</v>
      </c>
      <c r="E21" s="43"/>
      <c r="F21" s="41"/>
      <c r="G21" s="41"/>
      <c r="H21" s="41"/>
      <c r="I21" s="44"/>
    </row>
    <row r="22" spans="1:9" s="209" customFormat="1">
      <c r="A22" s="210">
        <f ca="1">IF(OFFSET(A22,-1,0) ="",OFFSET(A22,-2,0)+1,OFFSET(A22,-1,0)+1 )</f>
        <v>2</v>
      </c>
      <c r="B22" s="41" t="s">
        <v>204</v>
      </c>
      <c r="C22" s="41"/>
      <c r="D22" s="47"/>
      <c r="E22" s="43"/>
      <c r="F22" s="41"/>
      <c r="G22" s="41"/>
      <c r="H22" s="41"/>
      <c r="I22" s="44"/>
    </row>
    <row r="23" spans="1:9" s="209" customFormat="1">
      <c r="A23" s="210">
        <f ca="1">IF(OFFSET(A23,-1,0) ="",OFFSET(A23,-2,0)+1,OFFSET(A23,-1,0)+1 )</f>
        <v>3</v>
      </c>
      <c r="B23" s="41" t="s">
        <v>205</v>
      </c>
      <c r="C23" s="41"/>
      <c r="D23" s="48"/>
      <c r="E23" s="43"/>
      <c r="F23" s="41"/>
      <c r="G23" s="41"/>
      <c r="H23" s="41"/>
      <c r="I23" s="44"/>
    </row>
    <row r="24" spans="1:9" s="212" customFormat="1" ht="13.8">
      <c r="A24" s="210">
        <f ca="1">IF(OFFSET(A24,-1,0) ="",OFFSET(A24,-2,0)+1,OFFSET(A24,-1,0)+1 )</f>
        <v>4</v>
      </c>
      <c r="B24" s="41" t="s">
        <v>206</v>
      </c>
      <c r="C24" s="41"/>
      <c r="D24" s="43" t="s">
        <v>207</v>
      </c>
      <c r="E24" s="43"/>
      <c r="F24" s="41"/>
      <c r="G24" s="41"/>
      <c r="H24" s="41"/>
      <c r="I24" s="211"/>
    </row>
    <row r="25" spans="1:9" s="212" customFormat="1" ht="13.8">
      <c r="A25" s="210">
        <f ca="1">IF(OFFSET(A25,-1,0) ="",OFFSET(A25,-2,0)+1,OFFSET(A25,-1,0)+1 )</f>
        <v>5</v>
      </c>
      <c r="B25" s="41" t="s">
        <v>210</v>
      </c>
      <c r="C25" s="41"/>
      <c r="D25" s="43"/>
      <c r="E25" s="43"/>
      <c r="F25" s="41"/>
      <c r="G25" s="41"/>
      <c r="H25" s="41"/>
      <c r="I25" s="211"/>
    </row>
    <row r="26" spans="1:9" s="212" customFormat="1" ht="13.8">
      <c r="A26" s="210">
        <f ca="1">IF(OFFSET(A26,-1,0) ="",OFFSET(A26,-2,0)+1,OFFSET(A26,-1,0)+1 )</f>
        <v>6</v>
      </c>
      <c r="B26" s="41" t="s">
        <v>211</v>
      </c>
      <c r="C26" s="41"/>
      <c r="D26" s="48"/>
      <c r="E26" s="43"/>
      <c r="F26" s="41"/>
      <c r="G26" s="41"/>
      <c r="H26" s="41"/>
      <c r="I26" s="211"/>
    </row>
    <row r="27" spans="1:9" s="212" customFormat="1" ht="26.4">
      <c r="A27" s="210">
        <f t="shared" ref="A27:A44" ca="1" si="0">IF(OFFSET(A27,-1,0) ="",OFFSET(A27,-2,0)+1,OFFSET(A27,-1,0)+1 )</f>
        <v>7</v>
      </c>
      <c r="B27" s="41" t="s">
        <v>209</v>
      </c>
      <c r="C27" s="41"/>
      <c r="D27" s="43"/>
      <c r="E27" s="43"/>
      <c r="F27" s="41"/>
      <c r="G27" s="41"/>
      <c r="H27" s="41"/>
      <c r="I27" s="211"/>
    </row>
    <row r="28" spans="1:9" s="212" customFormat="1" ht="26.4">
      <c r="A28" s="210">
        <f t="shared" ca="1" si="0"/>
        <v>8</v>
      </c>
      <c r="B28" s="41" t="s">
        <v>212</v>
      </c>
      <c r="C28" s="41"/>
      <c r="D28" s="43"/>
      <c r="E28" s="43"/>
      <c r="F28" s="41"/>
      <c r="G28" s="41"/>
      <c r="H28" s="41"/>
      <c r="I28" s="211"/>
    </row>
    <row r="29" spans="1:9" s="212" customFormat="1" ht="26.4">
      <c r="A29" s="210">
        <f t="shared" ca="1" si="0"/>
        <v>9</v>
      </c>
      <c r="B29" s="231" t="s">
        <v>248</v>
      </c>
      <c r="C29" s="41"/>
      <c r="D29" s="43"/>
      <c r="E29" s="43"/>
      <c r="F29" s="41"/>
      <c r="G29" s="41"/>
      <c r="H29" s="41"/>
      <c r="I29" s="211"/>
    </row>
    <row r="30" spans="1:9" s="212" customFormat="1" ht="26.4">
      <c r="A30" s="210">
        <f t="shared" ca="1" si="0"/>
        <v>10</v>
      </c>
      <c r="B30" s="41" t="s">
        <v>213</v>
      </c>
      <c r="C30" s="41"/>
      <c r="D30" s="43" t="s">
        <v>214</v>
      </c>
      <c r="E30" s="43"/>
      <c r="F30" s="41"/>
      <c r="G30" s="41"/>
      <c r="H30" s="41"/>
      <c r="I30" s="211"/>
    </row>
    <row r="31" spans="1:9" s="212" customFormat="1" ht="13.8">
      <c r="A31" s="210">
        <f t="shared" ca="1" si="0"/>
        <v>11</v>
      </c>
      <c r="B31" s="41" t="s">
        <v>215</v>
      </c>
      <c r="C31" s="41"/>
      <c r="D31" s="43" t="s">
        <v>216</v>
      </c>
      <c r="E31" s="43"/>
      <c r="F31" s="41"/>
      <c r="G31" s="41"/>
      <c r="H31" s="41"/>
      <c r="I31" s="211"/>
    </row>
    <row r="32" spans="1:9" s="212" customFormat="1" ht="26.4">
      <c r="A32" s="210">
        <f t="shared" ca="1" si="0"/>
        <v>12</v>
      </c>
      <c r="B32" s="227" t="s">
        <v>217</v>
      </c>
      <c r="C32" s="41"/>
      <c r="D32" s="228" t="s">
        <v>218</v>
      </c>
      <c r="E32" s="43"/>
      <c r="F32" s="41"/>
      <c r="G32" s="41"/>
      <c r="H32" s="41"/>
      <c r="I32" s="211"/>
    </row>
    <row r="33" spans="1:9" s="212" customFormat="1" ht="13.8">
      <c r="A33" s="210">
        <f t="shared" ca="1" si="0"/>
        <v>13</v>
      </c>
      <c r="B33" s="227" t="s">
        <v>234</v>
      </c>
      <c r="C33" s="41"/>
      <c r="D33" s="228"/>
      <c r="E33" s="43"/>
      <c r="F33" s="41"/>
      <c r="G33" s="41"/>
      <c r="H33" s="41"/>
      <c r="I33" s="211"/>
    </row>
    <row r="34" spans="1:9" s="212" customFormat="1" ht="13.8">
      <c r="A34" s="210">
        <f t="shared" ca="1" si="0"/>
        <v>14</v>
      </c>
      <c r="B34" s="227" t="s">
        <v>235</v>
      </c>
      <c r="C34" s="41"/>
      <c r="D34" s="228"/>
      <c r="E34" s="43"/>
      <c r="F34" s="41"/>
      <c r="G34" s="41"/>
      <c r="H34" s="41"/>
      <c r="I34" s="211"/>
    </row>
    <row r="35" spans="1:9" s="212" customFormat="1" ht="13.8">
      <c r="A35" s="210">
        <f t="shared" ca="1" si="0"/>
        <v>15</v>
      </c>
      <c r="B35" s="227" t="s">
        <v>236</v>
      </c>
      <c r="C35" s="41"/>
      <c r="D35" s="228"/>
      <c r="E35" s="43"/>
      <c r="F35" s="41"/>
      <c r="G35" s="41"/>
      <c r="H35" s="41"/>
      <c r="I35" s="211"/>
    </row>
    <row r="36" spans="1:9" s="212" customFormat="1" ht="26.4">
      <c r="A36" s="210">
        <f t="shared" ca="1" si="0"/>
        <v>16</v>
      </c>
      <c r="B36" s="227" t="s">
        <v>246</v>
      </c>
      <c r="C36" s="41"/>
      <c r="D36" s="228"/>
      <c r="E36" s="43"/>
      <c r="F36" s="41"/>
      <c r="G36" s="41"/>
      <c r="H36" s="41"/>
      <c r="I36" s="211"/>
    </row>
    <row r="37" spans="1:9" s="212" customFormat="1" ht="26.4">
      <c r="A37" s="210">
        <f ca="1">IF(OFFSET(A37,-1,0) ="",OFFSET(A37,-2,0)+1,OFFSET(A37,-1,0)+1 )</f>
        <v>17</v>
      </c>
      <c r="B37" s="230" t="s">
        <v>247</v>
      </c>
      <c r="C37" s="41"/>
      <c r="D37" s="43"/>
      <c r="E37" s="43"/>
      <c r="F37" s="41"/>
      <c r="G37" s="41"/>
      <c r="H37" s="41"/>
      <c r="I37" s="211"/>
    </row>
    <row r="38" spans="1:9" s="212" customFormat="1" ht="13.8">
      <c r="A38" s="213"/>
      <c r="B38" s="205" t="s">
        <v>199</v>
      </c>
      <c r="C38" s="206"/>
      <c r="D38" s="207"/>
      <c r="E38" s="214"/>
      <c r="F38" s="49"/>
      <c r="G38" s="49"/>
      <c r="H38" s="49"/>
      <c r="I38" s="214"/>
    </row>
    <row r="39" spans="1:9" s="212" customFormat="1" ht="26.4">
      <c r="A39" s="215">
        <f t="shared" ca="1" si="0"/>
        <v>18</v>
      </c>
      <c r="B39" s="41" t="s">
        <v>220</v>
      </c>
      <c r="C39" s="41"/>
      <c r="D39" s="42"/>
      <c r="E39" s="43"/>
      <c r="F39" s="41"/>
      <c r="G39" s="41"/>
      <c r="H39" s="41"/>
      <c r="I39" s="215"/>
    </row>
    <row r="40" spans="1:9" s="212" customFormat="1" ht="26.4">
      <c r="A40" s="215">
        <f t="shared" ca="1" si="0"/>
        <v>19</v>
      </c>
      <c r="B40" s="41" t="s">
        <v>230</v>
      </c>
      <c r="C40" s="41"/>
      <c r="D40" s="47"/>
      <c r="E40" s="43"/>
      <c r="F40" s="41"/>
      <c r="G40" s="41"/>
      <c r="H40" s="41"/>
      <c r="I40" s="215"/>
    </row>
    <row r="41" spans="1:9" s="212" customFormat="1" ht="26.4">
      <c r="A41" s="215">
        <f t="shared" ca="1" si="0"/>
        <v>20</v>
      </c>
      <c r="B41" s="41" t="s">
        <v>219</v>
      </c>
      <c r="C41" s="41"/>
      <c r="D41" s="42"/>
      <c r="E41" s="43"/>
      <c r="F41" s="41"/>
      <c r="G41" s="41"/>
      <c r="H41" s="41"/>
      <c r="I41" s="215"/>
    </row>
    <row r="42" spans="1:9" s="212" customFormat="1" ht="26.4">
      <c r="A42" s="215">
        <f t="shared" ca="1" si="0"/>
        <v>21</v>
      </c>
      <c r="B42" s="41" t="s">
        <v>231</v>
      </c>
      <c r="C42" s="41"/>
      <c r="D42" s="48"/>
      <c r="E42" s="43"/>
      <c r="F42" s="41"/>
      <c r="G42" s="41"/>
      <c r="H42" s="41"/>
      <c r="I42" s="215"/>
    </row>
    <row r="43" spans="1:9" s="212" customFormat="1" ht="13.8">
      <c r="A43" s="215">
        <f t="shared" ca="1" si="0"/>
        <v>22</v>
      </c>
      <c r="B43" s="41" t="s">
        <v>232</v>
      </c>
      <c r="C43" s="41"/>
      <c r="D43" s="43"/>
      <c r="E43" s="43"/>
      <c r="F43" s="41"/>
      <c r="G43" s="41"/>
      <c r="H43" s="41"/>
      <c r="I43" s="215"/>
    </row>
    <row r="44" spans="1:9" s="212" customFormat="1" ht="26.4">
      <c r="A44" s="215">
        <f t="shared" ca="1" si="0"/>
        <v>23</v>
      </c>
      <c r="B44" s="227" t="s">
        <v>233</v>
      </c>
      <c r="C44" s="41"/>
      <c r="D44" s="228"/>
      <c r="E44" s="43"/>
      <c r="F44" s="41"/>
      <c r="G44" s="41"/>
      <c r="H44" s="41"/>
      <c r="I44" s="215"/>
    </row>
    <row r="45" spans="1:9" s="212" customFormat="1" ht="13.8">
      <c r="A45" s="213"/>
      <c r="B45" s="205" t="s">
        <v>198</v>
      </c>
      <c r="C45" s="206"/>
      <c r="D45" s="207"/>
      <c r="E45" s="214"/>
      <c r="F45" s="49"/>
      <c r="G45" s="49"/>
      <c r="H45" s="49"/>
      <c r="I45" s="214"/>
    </row>
    <row r="46" spans="1:9" s="212" customFormat="1" ht="13.8">
      <c r="A46" s="215">
        <f t="shared" ref="A46:A63" ca="1" si="1">IF(OFFSET(A46,-1,0) ="",OFFSET(A46,-2,0)+1,OFFSET(A46,-1,0)+1 )</f>
        <v>24</v>
      </c>
      <c r="B46" s="41" t="s">
        <v>221</v>
      </c>
      <c r="C46" s="41"/>
      <c r="D46" s="42" t="s">
        <v>222</v>
      </c>
      <c r="E46" s="43"/>
      <c r="F46" s="41"/>
      <c r="G46" s="41"/>
      <c r="H46" s="41"/>
      <c r="I46" s="215"/>
    </row>
    <row r="47" spans="1:9" s="212" customFormat="1" ht="13.8">
      <c r="A47" s="215">
        <f t="shared" ca="1" si="1"/>
        <v>25</v>
      </c>
      <c r="B47" s="227" t="s">
        <v>223</v>
      </c>
      <c r="C47" s="41"/>
      <c r="D47" s="229"/>
      <c r="E47" s="43"/>
      <c r="F47" s="41"/>
      <c r="G47" s="41"/>
      <c r="H47" s="41"/>
      <c r="I47" s="215"/>
    </row>
    <row r="48" spans="1:9" s="212" customFormat="1" ht="13.8">
      <c r="A48" s="215">
        <f t="shared" ca="1" si="1"/>
        <v>26</v>
      </c>
      <c r="B48" s="227" t="s">
        <v>224</v>
      </c>
      <c r="C48" s="41"/>
      <c r="D48" s="229"/>
      <c r="E48" s="43"/>
      <c r="F48" s="41"/>
      <c r="G48" s="41"/>
      <c r="H48" s="41"/>
      <c r="I48" s="215"/>
    </row>
    <row r="49" spans="1:9" s="212" customFormat="1" ht="13.8">
      <c r="A49" s="215">
        <f t="shared" ca="1" si="1"/>
        <v>27</v>
      </c>
      <c r="B49" s="227" t="s">
        <v>225</v>
      </c>
      <c r="C49" s="41"/>
      <c r="D49" s="229"/>
      <c r="E49" s="43"/>
      <c r="F49" s="41"/>
      <c r="G49" s="41"/>
      <c r="H49" s="41"/>
      <c r="I49" s="215"/>
    </row>
    <row r="50" spans="1:9" s="212" customFormat="1" ht="26.4">
      <c r="A50" s="215">
        <f t="shared" ca="1" si="1"/>
        <v>28</v>
      </c>
      <c r="B50" s="227" t="s">
        <v>226</v>
      </c>
      <c r="C50" s="41"/>
      <c r="D50" s="229" t="s">
        <v>229</v>
      </c>
      <c r="E50" s="43"/>
      <c r="F50" s="41"/>
      <c r="G50" s="41"/>
      <c r="H50" s="41"/>
      <c r="I50" s="215"/>
    </row>
    <row r="51" spans="1:9" s="212" customFormat="1" ht="13.8">
      <c r="A51" s="215">
        <f t="shared" ca="1" si="1"/>
        <v>29</v>
      </c>
      <c r="B51" s="227" t="s">
        <v>227</v>
      </c>
      <c r="C51" s="41"/>
      <c r="D51" s="229"/>
      <c r="E51" s="43"/>
      <c r="F51" s="41"/>
      <c r="G51" s="41"/>
      <c r="H51" s="41"/>
      <c r="I51" s="215"/>
    </row>
    <row r="52" spans="1:9" s="212" customFormat="1" ht="26.4">
      <c r="A52" s="215">
        <f t="shared" ca="1" si="1"/>
        <v>30</v>
      </c>
      <c r="B52" s="227" t="s">
        <v>228</v>
      </c>
      <c r="C52" s="41"/>
      <c r="D52" s="229"/>
      <c r="E52" s="43"/>
      <c r="F52" s="41"/>
      <c r="G52" s="41"/>
      <c r="H52" s="41"/>
      <c r="I52" s="215"/>
    </row>
    <row r="53" spans="1:9" s="212" customFormat="1" ht="13.8">
      <c r="A53" s="214"/>
      <c r="B53" s="205" t="s">
        <v>197</v>
      </c>
      <c r="C53" s="206"/>
      <c r="D53" s="207"/>
      <c r="E53" s="214"/>
      <c r="F53" s="49"/>
      <c r="G53" s="49"/>
      <c r="H53" s="49"/>
      <c r="I53" s="214"/>
    </row>
    <row r="54" spans="1:9" s="217" customFormat="1" ht="26.4">
      <c r="A54" s="216">
        <f t="shared" ca="1" si="1"/>
        <v>31</v>
      </c>
      <c r="B54" s="41" t="s">
        <v>237</v>
      </c>
      <c r="C54" s="41"/>
      <c r="D54" s="42"/>
      <c r="E54" s="43"/>
      <c r="F54" s="41"/>
      <c r="G54" s="41"/>
      <c r="H54" s="41"/>
      <c r="I54" s="216"/>
    </row>
    <row r="55" spans="1:9" s="212" customFormat="1" ht="13.8">
      <c r="A55" s="213"/>
      <c r="B55" s="205" t="s">
        <v>200</v>
      </c>
      <c r="C55" s="206"/>
      <c r="D55" s="207"/>
      <c r="E55" s="214"/>
      <c r="F55" s="49"/>
      <c r="G55" s="49"/>
      <c r="H55" s="49"/>
      <c r="I55" s="214"/>
    </row>
    <row r="56" spans="1:9" s="212" customFormat="1" ht="39.6">
      <c r="A56" s="215">
        <f t="shared" ca="1" si="1"/>
        <v>32</v>
      </c>
      <c r="B56" s="41" t="s">
        <v>238</v>
      </c>
      <c r="C56" s="41"/>
      <c r="D56" s="42" t="s">
        <v>242</v>
      </c>
      <c r="E56" s="43"/>
      <c r="F56" s="41"/>
      <c r="G56" s="41"/>
      <c r="H56" s="41"/>
      <c r="I56" s="215"/>
    </row>
    <row r="57" spans="1:9" s="212" customFormat="1" ht="13.8">
      <c r="A57" s="215">
        <f t="shared" ca="1" si="1"/>
        <v>33</v>
      </c>
      <c r="B57" s="41" t="s">
        <v>239</v>
      </c>
      <c r="C57" s="41"/>
      <c r="D57" s="43"/>
      <c r="E57" s="43"/>
      <c r="F57" s="41"/>
      <c r="G57" s="41"/>
      <c r="H57" s="41"/>
      <c r="I57" s="215"/>
    </row>
    <row r="58" spans="1:9" s="212" customFormat="1" ht="13.8">
      <c r="A58" s="215">
        <f t="shared" ca="1" si="1"/>
        <v>34</v>
      </c>
      <c r="B58" s="41" t="s">
        <v>240</v>
      </c>
      <c r="C58" s="41"/>
      <c r="D58" s="43"/>
      <c r="E58" s="43"/>
      <c r="F58" s="41"/>
      <c r="G58" s="41"/>
      <c r="H58" s="41"/>
      <c r="I58" s="215"/>
    </row>
    <row r="59" spans="1:9" s="212" customFormat="1" ht="13.8">
      <c r="A59" s="215">
        <f t="shared" ca="1" si="1"/>
        <v>35</v>
      </c>
      <c r="B59" s="41" t="s">
        <v>241</v>
      </c>
      <c r="C59" s="41"/>
      <c r="D59" s="43"/>
      <c r="E59" s="43"/>
      <c r="F59" s="41"/>
      <c r="G59" s="41"/>
      <c r="H59" s="41"/>
      <c r="I59" s="215"/>
    </row>
    <row r="60" spans="1:9" s="212" customFormat="1" ht="13.8">
      <c r="A60" s="213"/>
      <c r="B60" s="205" t="s">
        <v>201</v>
      </c>
      <c r="C60" s="206"/>
      <c r="D60" s="207"/>
      <c r="E60" s="214"/>
      <c r="F60" s="49"/>
      <c r="G60" s="49"/>
      <c r="H60" s="49"/>
      <c r="I60" s="214"/>
    </row>
    <row r="61" spans="1:9" s="212" customFormat="1" ht="13.8">
      <c r="A61" s="215">
        <f t="shared" ca="1" si="1"/>
        <v>36</v>
      </c>
      <c r="B61" s="41" t="s">
        <v>243</v>
      </c>
      <c r="C61" s="41"/>
      <c r="D61" s="42"/>
      <c r="E61" s="43"/>
      <c r="F61" s="41"/>
      <c r="G61" s="41"/>
      <c r="H61" s="41"/>
      <c r="I61" s="215"/>
    </row>
    <row r="62" spans="1:9" s="212" customFormat="1" ht="26.4">
      <c r="A62" s="215">
        <f t="shared" ca="1" si="1"/>
        <v>37</v>
      </c>
      <c r="B62" s="41" t="s">
        <v>244</v>
      </c>
      <c r="C62" s="41"/>
      <c r="D62" s="43"/>
      <c r="E62" s="48"/>
      <c r="F62" s="41"/>
      <c r="G62" s="41"/>
      <c r="H62" s="41"/>
      <c r="I62" s="215"/>
    </row>
    <row r="63" spans="1:9" s="212" customFormat="1" ht="26.4">
      <c r="A63" s="215">
        <f t="shared" ca="1" si="1"/>
        <v>38</v>
      </c>
      <c r="B63" s="41" t="s">
        <v>245</v>
      </c>
      <c r="C63" s="41"/>
      <c r="D63" s="48"/>
      <c r="E63" s="43"/>
      <c r="F63" s="41"/>
      <c r="G63" s="41"/>
      <c r="H63" s="41"/>
      <c r="I63" s="215"/>
    </row>
    <row r="64" spans="1:9" s="212" customFormat="1" ht="13.8">
      <c r="A64" s="213"/>
      <c r="B64" s="205" t="s">
        <v>249</v>
      </c>
      <c r="C64" s="206"/>
      <c r="D64" s="207"/>
      <c r="E64" s="214"/>
      <c r="F64" s="49"/>
      <c r="G64" s="49"/>
      <c r="H64" s="49"/>
      <c r="I64" s="214"/>
    </row>
    <row r="65" spans="1:9" s="212" customFormat="1" ht="26.4">
      <c r="A65" s="215">
        <f t="shared" ref="A65:A69" ca="1" si="2">IF(OFFSET(A65,-1,0) ="",OFFSET(A65,-2,0)+1,OFFSET(A65,-1,0)+1 )</f>
        <v>39</v>
      </c>
      <c r="B65" s="232" t="s">
        <v>250</v>
      </c>
      <c r="C65" s="41"/>
      <c r="D65" s="43"/>
      <c r="E65" s="48"/>
      <c r="F65" s="41"/>
      <c r="G65" s="41"/>
      <c r="H65" s="41"/>
      <c r="I65" s="215"/>
    </row>
    <row r="66" spans="1:9" s="212" customFormat="1" ht="13.8">
      <c r="A66" s="215">
        <f t="shared" ca="1" si="2"/>
        <v>40</v>
      </c>
      <c r="B66" s="232" t="s">
        <v>251</v>
      </c>
      <c r="C66" s="41"/>
      <c r="D66" s="43"/>
      <c r="E66" s="48"/>
      <c r="F66" s="41"/>
      <c r="G66" s="41"/>
      <c r="H66" s="41"/>
      <c r="I66" s="215"/>
    </row>
    <row r="67" spans="1:9" s="212" customFormat="1" ht="13.8">
      <c r="A67" s="215">
        <f t="shared" ca="1" si="2"/>
        <v>41</v>
      </c>
      <c r="B67" s="232" t="s">
        <v>252</v>
      </c>
      <c r="C67" s="41"/>
      <c r="D67" s="43"/>
      <c r="E67" s="48"/>
      <c r="F67" s="41"/>
      <c r="G67" s="41"/>
      <c r="H67" s="41"/>
      <c r="I67" s="215"/>
    </row>
    <row r="68" spans="1:9" s="212" customFormat="1" ht="39.6">
      <c r="A68" s="215">
        <f ca="1">IF(OFFSET(A68,-1,0) ="",OFFSET(A68,-2,0)+1,OFFSET(A68,-1,0)+1 )</f>
        <v>42</v>
      </c>
      <c r="B68" s="232" t="s">
        <v>253</v>
      </c>
      <c r="C68" s="41"/>
      <c r="D68" s="43"/>
      <c r="E68" s="43"/>
      <c r="F68" s="41"/>
      <c r="G68" s="41"/>
      <c r="H68" s="41"/>
      <c r="I68" s="215"/>
    </row>
    <row r="69" spans="1:9" s="212" customFormat="1" ht="13.8">
      <c r="A69" s="215">
        <f t="shared" ca="1" si="2"/>
        <v>43</v>
      </c>
      <c r="B69" s="232" t="s">
        <v>254</v>
      </c>
      <c r="C69" s="41"/>
      <c r="D69" s="43"/>
      <c r="E69" s="43"/>
      <c r="F69" s="41"/>
      <c r="G69" s="41"/>
      <c r="H69" s="41"/>
      <c r="I69" s="215"/>
    </row>
  </sheetData>
  <mergeCells count="19">
    <mergeCell ref="B64:D64"/>
    <mergeCell ref="A1:D1"/>
    <mergeCell ref="A2:D2"/>
    <mergeCell ref="B45:D45"/>
    <mergeCell ref="B53:D53"/>
    <mergeCell ref="B55:D55"/>
    <mergeCell ref="B60:D60"/>
    <mergeCell ref="B6:D6"/>
    <mergeCell ref="B7:D7"/>
    <mergeCell ref="B8:D8"/>
    <mergeCell ref="B20:D20"/>
    <mergeCell ref="B19:D19"/>
    <mergeCell ref="F16:H16"/>
    <mergeCell ref="B18:D18"/>
    <mergeCell ref="B38:D38"/>
    <mergeCell ref="E2:E3"/>
    <mergeCell ref="C3:D3"/>
    <mergeCell ref="B4:D4"/>
    <mergeCell ref="B5:D5"/>
  </mergeCells>
  <dataValidations count="4">
    <dataValidation showDropDown="1" showErrorMessage="1" sqref="F16:H17" xr:uid="{00000000-0002-0000-0400-000000000000}"/>
    <dataValidation allowBlank="1" showInputMessage="1" showErrorMessage="1" sqref="F18:H20" xr:uid="{00000000-0002-0000-0400-000001000000}"/>
    <dataValidation type="list" allowBlank="1" showErrorMessage="1" sqref="F70:H127" xr:uid="{00000000-0002-0000-0400-000002000000}">
      <formula1>#REF!</formula1>
      <formula2>0</formula2>
    </dataValidation>
    <dataValidation type="list" allowBlank="1" sqref="F21:H69" xr:uid="{00000000-0002-0000-0400-000003000000}">
      <formula1>$A$11:$A$15</formula1>
    </dataValidation>
  </dataValidations>
  <pageMargins left="0.7" right="0.7" top="0.75" bottom="0.75" header="0.3" footer="0.3"/>
  <pageSetup orientation="portrait" horizontalDpi="4294967295" verticalDpi="4294967295"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53" customWidth="1"/>
    <col min="2" max="2" width="16.09765625" style="54" customWidth="1"/>
    <col min="3" max="3" width="19" style="54" customWidth="1"/>
    <col min="4" max="4" width="20.3984375" style="54" customWidth="1"/>
    <col min="5" max="5" width="16.296875" style="54" customWidth="1"/>
    <col min="6" max="6" width="19" style="54" customWidth="1"/>
    <col min="7" max="7" width="15" style="56" customWidth="1"/>
    <col min="8" max="8" width="23.59765625" style="56" customWidth="1"/>
    <col min="9" max="9" width="25.3984375" style="56" customWidth="1"/>
    <col min="10" max="10" width="21" style="56" customWidth="1"/>
    <col min="11" max="11" width="11.3984375" style="56" customWidth="1"/>
    <col min="12" max="12" width="17.296875" style="56" customWidth="1"/>
    <col min="13" max="13" width="17.296875" style="54" customWidth="1"/>
    <col min="14" max="14" width="14.09765625" style="54" customWidth="1"/>
    <col min="15" max="15" width="18.3984375" style="54" customWidth="1"/>
    <col min="16" max="16384" width="9.09765625" style="54"/>
  </cols>
  <sheetData>
    <row r="1" spans="1:12">
      <c r="G1" s="55" t="s">
        <v>105</v>
      </c>
    </row>
    <row r="2" spans="1:12" s="58" customFormat="1" ht="24.6">
      <c r="A2" s="57"/>
      <c r="C2" s="188" t="s">
        <v>106</v>
      </c>
      <c r="D2" s="188"/>
      <c r="E2" s="188"/>
      <c r="F2" s="188"/>
      <c r="G2" s="188"/>
      <c r="H2" s="59" t="s">
        <v>107</v>
      </c>
      <c r="I2" s="60"/>
      <c r="J2" s="60"/>
      <c r="K2" s="60"/>
      <c r="L2" s="60"/>
    </row>
    <row r="3" spans="1:12" s="58" customFormat="1" ht="22.8">
      <c r="A3" s="57"/>
      <c r="C3" s="189" t="s">
        <v>108</v>
      </c>
      <c r="D3" s="189"/>
      <c r="E3" s="130"/>
      <c r="F3" s="190" t="s">
        <v>109</v>
      </c>
      <c r="G3" s="190"/>
      <c r="H3" s="60"/>
      <c r="I3" s="60"/>
      <c r="J3" s="61"/>
      <c r="K3" s="60"/>
      <c r="L3" s="60"/>
    </row>
    <row r="4" spans="1:12">
      <c r="A4" s="57"/>
      <c r="D4" s="62"/>
      <c r="E4" s="62"/>
      <c r="H4" s="63"/>
    </row>
    <row r="5" spans="1:12" s="64" customFormat="1">
      <c r="A5" s="57"/>
      <c r="D5" s="65"/>
      <c r="E5" s="65"/>
      <c r="G5" s="66"/>
      <c r="H5" s="67"/>
      <c r="I5" s="66"/>
      <c r="J5" s="66"/>
      <c r="K5" s="66"/>
      <c r="L5" s="66"/>
    </row>
    <row r="6" spans="1:12" ht="21.75" customHeight="1">
      <c r="B6" s="172" t="s">
        <v>110</v>
      </c>
      <c r="C6" s="172"/>
      <c r="D6" s="68"/>
      <c r="E6" s="68"/>
      <c r="F6" s="68"/>
      <c r="G6" s="69"/>
      <c r="H6" s="69"/>
    </row>
    <row r="7" spans="1:12">
      <c r="B7" s="70" t="s">
        <v>111</v>
      </c>
      <c r="C7" s="71"/>
      <c r="D7" s="71"/>
      <c r="E7" s="71"/>
      <c r="F7" s="71"/>
      <c r="G7" s="72"/>
    </row>
    <row r="8" spans="1:12">
      <c r="A8" s="73" t="s">
        <v>50</v>
      </c>
      <c r="B8" s="133" t="s">
        <v>112</v>
      </c>
      <c r="C8" s="133" t="s">
        <v>113</v>
      </c>
      <c r="D8" s="133" t="s">
        <v>114</v>
      </c>
      <c r="E8" s="133" t="s">
        <v>115</v>
      </c>
      <c r="F8" s="133" t="s">
        <v>116</v>
      </c>
      <c r="G8" s="133" t="s">
        <v>117</v>
      </c>
      <c r="H8" s="133" t="s">
        <v>118</v>
      </c>
      <c r="I8" s="132" t="s">
        <v>119</v>
      </c>
      <c r="L8" s="54"/>
    </row>
    <row r="9" spans="1:12" s="99" customFormat="1" ht="14.4">
      <c r="A9" s="95"/>
      <c r="B9" s="96" t="s">
        <v>120</v>
      </c>
      <c r="C9" s="96" t="s">
        <v>121</v>
      </c>
      <c r="D9" s="96" t="s">
        <v>122</v>
      </c>
      <c r="E9" s="96" t="s">
        <v>123</v>
      </c>
      <c r="F9" s="96" t="s">
        <v>124</v>
      </c>
      <c r="G9" s="96" t="s">
        <v>125</v>
      </c>
      <c r="H9" s="96" t="s">
        <v>126</v>
      </c>
      <c r="I9" s="97"/>
      <c r="J9" s="98"/>
      <c r="K9" s="98"/>
    </row>
    <row r="10" spans="1:12">
      <c r="A10" s="74">
        <v>1</v>
      </c>
      <c r="B10" s="75" t="s">
        <v>58</v>
      </c>
      <c r="C10" s="75" t="s">
        <v>127</v>
      </c>
      <c r="D10" s="75" t="s">
        <v>128</v>
      </c>
      <c r="E10" s="75" t="s">
        <v>129</v>
      </c>
      <c r="F10" s="75" t="s">
        <v>130</v>
      </c>
      <c r="G10" s="75" t="s">
        <v>131</v>
      </c>
      <c r="H10" s="75" t="s">
        <v>131</v>
      </c>
      <c r="I10" s="76"/>
      <c r="L10" s="54"/>
    </row>
    <row r="11" spans="1:12" ht="20.25" customHeight="1">
      <c r="A11" s="74">
        <v>2</v>
      </c>
      <c r="B11" s="75" t="s">
        <v>59</v>
      </c>
      <c r="C11" s="75" t="s">
        <v>132</v>
      </c>
      <c r="D11" s="75" t="s">
        <v>133</v>
      </c>
      <c r="E11" s="75" t="s">
        <v>134</v>
      </c>
      <c r="F11" s="75" t="s">
        <v>130</v>
      </c>
      <c r="G11" s="75" t="s">
        <v>131</v>
      </c>
      <c r="H11" s="75" t="s">
        <v>135</v>
      </c>
      <c r="I11" s="76" t="s">
        <v>136</v>
      </c>
      <c r="L11" s="54"/>
    </row>
    <row r="12" spans="1:12" ht="20.25" customHeight="1">
      <c r="A12" s="74">
        <v>3</v>
      </c>
      <c r="B12" s="75" t="s">
        <v>137</v>
      </c>
      <c r="C12" s="75" t="s">
        <v>138</v>
      </c>
      <c r="D12" s="75" t="s">
        <v>133</v>
      </c>
      <c r="E12" s="75" t="s">
        <v>129</v>
      </c>
      <c r="F12" s="75" t="s">
        <v>139</v>
      </c>
      <c r="G12" s="75" t="s">
        <v>131</v>
      </c>
      <c r="H12" s="75" t="s">
        <v>131</v>
      </c>
      <c r="I12" s="76"/>
      <c r="L12" s="54"/>
    </row>
    <row r="13" spans="1:12" ht="15" customHeight="1">
      <c r="B13" s="77"/>
      <c r="C13" s="71"/>
      <c r="D13" s="71"/>
      <c r="E13" s="71"/>
      <c r="F13" s="71"/>
      <c r="G13" s="72"/>
    </row>
    <row r="14" spans="1:12" ht="21.75" customHeight="1">
      <c r="B14" s="172" t="s">
        <v>140</v>
      </c>
      <c r="C14" s="172"/>
      <c r="D14" s="172"/>
      <c r="E14" s="68"/>
      <c r="F14" s="68"/>
      <c r="G14" s="69"/>
      <c r="H14" s="69"/>
    </row>
    <row r="15" spans="1:12">
      <c r="B15" s="70" t="s">
        <v>141</v>
      </c>
      <c r="C15" s="71"/>
      <c r="D15" s="71"/>
      <c r="E15" s="71"/>
      <c r="F15" s="71"/>
      <c r="G15" s="72"/>
    </row>
    <row r="16" spans="1:12" ht="31.5" customHeight="1">
      <c r="A16" s="73" t="s">
        <v>50</v>
      </c>
      <c r="B16" s="133" t="s">
        <v>142</v>
      </c>
      <c r="C16" s="133" t="s">
        <v>33</v>
      </c>
      <c r="D16" s="133" t="s">
        <v>35</v>
      </c>
      <c r="E16" s="133" t="s">
        <v>135</v>
      </c>
      <c r="F16" s="133" t="s">
        <v>37</v>
      </c>
      <c r="G16" s="133" t="s">
        <v>143</v>
      </c>
      <c r="L16" s="54"/>
    </row>
    <row r="17" spans="1:12" s="99" customFormat="1" ht="39.6">
      <c r="A17" s="95"/>
      <c r="B17" s="96" t="s">
        <v>120</v>
      </c>
      <c r="C17" s="100" t="s">
        <v>144</v>
      </c>
      <c r="D17" s="100" t="s">
        <v>145</v>
      </c>
      <c r="E17" s="100" t="s">
        <v>146</v>
      </c>
      <c r="F17" s="100" t="s">
        <v>147</v>
      </c>
      <c r="G17" s="100" t="s">
        <v>148</v>
      </c>
      <c r="H17" s="98"/>
      <c r="I17" s="98"/>
      <c r="J17" s="98"/>
      <c r="K17" s="98"/>
    </row>
    <row r="18" spans="1:12">
      <c r="A18" s="74">
        <v>1</v>
      </c>
      <c r="B18" s="75" t="s">
        <v>58</v>
      </c>
      <c r="C18" s="78">
        <f>'User Story 1'!D11</f>
        <v>0</v>
      </c>
      <c r="D18" s="78">
        <f>'User Story 1'!D12</f>
        <v>0</v>
      </c>
      <c r="E18" s="78">
        <f>'User Story 1'!D14</f>
        <v>0</v>
      </c>
      <c r="F18" s="78">
        <f>'User Story 1'!D13</f>
        <v>0</v>
      </c>
      <c r="G18" s="78">
        <f>'User Story 1'!D15</f>
        <v>0</v>
      </c>
      <c r="L18" s="54"/>
    </row>
    <row r="19" spans="1:12" ht="20.25" customHeight="1">
      <c r="A19" s="74">
        <v>2</v>
      </c>
      <c r="B19" s="75" t="s">
        <v>137</v>
      </c>
      <c r="C19" s="78" t="e">
        <f>#REF!</f>
        <v>#REF!</v>
      </c>
      <c r="D19" s="78" t="e">
        <f>#REF!</f>
        <v>#REF!</v>
      </c>
      <c r="E19" s="78" t="e">
        <f>#REF!</f>
        <v>#REF!</v>
      </c>
      <c r="F19" s="78" t="e">
        <f>#REF!</f>
        <v>#REF!</v>
      </c>
      <c r="G19" s="78" t="e">
        <f>#REF!</f>
        <v>#REF!</v>
      </c>
      <c r="L19" s="54"/>
    </row>
    <row r="20" spans="1:12" ht="20.25" customHeight="1">
      <c r="A20" s="74">
        <v>3</v>
      </c>
      <c r="B20" s="75" t="s">
        <v>91</v>
      </c>
      <c r="C20" s="78" t="e">
        <f>SUM(C18:C19)</f>
        <v>#REF!</v>
      </c>
      <c r="D20" s="78" t="e">
        <f t="shared" ref="D20:G20" si="0">SUM(D18:D19)</f>
        <v>#REF!</v>
      </c>
      <c r="E20" s="78" t="e">
        <f t="shared" si="0"/>
        <v>#REF!</v>
      </c>
      <c r="F20" s="78" t="e">
        <f t="shared" si="0"/>
        <v>#REF!</v>
      </c>
      <c r="G20" s="78" t="e">
        <f t="shared" si="0"/>
        <v>#REF!</v>
      </c>
      <c r="L20" s="54"/>
    </row>
    <row r="21" spans="1:12" ht="20.25" customHeight="1">
      <c r="A21" s="80"/>
      <c r="B21" s="81"/>
      <c r="C21" s="94" t="s">
        <v>149</v>
      </c>
      <c r="D21" s="93" t="e">
        <f>SUM(C20,D20,G20)/SUM(C20:G20)</f>
        <v>#REF!</v>
      </c>
      <c r="E21" s="82"/>
      <c r="F21" s="82"/>
      <c r="G21" s="82"/>
      <c r="L21" s="54"/>
    </row>
    <row r="22" spans="1:12">
      <c r="B22" s="77"/>
      <c r="C22" s="71"/>
      <c r="D22" s="71"/>
      <c r="E22" s="71"/>
      <c r="F22" s="71"/>
      <c r="G22" s="72"/>
    </row>
    <row r="23" spans="1:12" ht="21.75" customHeight="1">
      <c r="B23" s="172" t="s">
        <v>150</v>
      </c>
      <c r="C23" s="172"/>
      <c r="D23" s="172"/>
      <c r="E23" s="68"/>
      <c r="F23" s="68"/>
      <c r="G23" s="69"/>
      <c r="H23" s="69"/>
    </row>
    <row r="24" spans="1:12" ht="21.75" customHeight="1">
      <c r="B24" s="70" t="s">
        <v>151</v>
      </c>
      <c r="C24" s="131"/>
      <c r="D24" s="131"/>
      <c r="E24" s="68"/>
      <c r="F24" s="68"/>
      <c r="G24" s="69"/>
      <c r="H24" s="69"/>
    </row>
    <row r="25" spans="1:12" ht="14.4">
      <c r="B25" s="79" t="s">
        <v>152</v>
      </c>
      <c r="C25" s="71"/>
      <c r="D25" s="71"/>
      <c r="E25" s="71"/>
      <c r="F25" s="71"/>
      <c r="G25" s="72"/>
    </row>
    <row r="26" spans="1:12" ht="18.75" customHeight="1">
      <c r="A26" s="73" t="s">
        <v>50</v>
      </c>
      <c r="B26" s="133" t="s">
        <v>153</v>
      </c>
      <c r="C26" s="133" t="s">
        <v>154</v>
      </c>
      <c r="D26" s="133" t="s">
        <v>155</v>
      </c>
      <c r="E26" s="133" t="s">
        <v>156</v>
      </c>
      <c r="F26" s="133" t="s">
        <v>157</v>
      </c>
      <c r="G26" s="191" t="s">
        <v>102</v>
      </c>
      <c r="H26" s="192"/>
    </row>
    <row r="27" spans="1:12">
      <c r="A27" s="74">
        <v>1</v>
      </c>
      <c r="B27" s="75" t="s">
        <v>158</v>
      </c>
      <c r="C27" s="78" t="e">
        <f>COUNTIFS(#REF!, "*Critical*",#REF!,"*Open*")</f>
        <v>#REF!</v>
      </c>
      <c r="D27" s="78" t="e">
        <f>COUNTIFS(#REF!, "*Critical*",#REF!,"*Resolved*")</f>
        <v>#REF!</v>
      </c>
      <c r="E27" s="78" t="e">
        <f>COUNTIFS(#REF!, "*Critical*",#REF!,"*Reopened*")</f>
        <v>#REF!</v>
      </c>
      <c r="F27" s="78" t="e">
        <f>COUNTIFS(#REF!, "*Critical*",#REF!,"*Closed*") + COUNTIFS(#REF!, "*Critical*",#REF!,"*Ready for client test*")</f>
        <v>#REF!</v>
      </c>
      <c r="G27" s="183"/>
      <c r="H27" s="184"/>
    </row>
    <row r="28" spans="1:12" ht="20.25" customHeight="1">
      <c r="A28" s="74">
        <v>2</v>
      </c>
      <c r="B28" s="75" t="s">
        <v>159</v>
      </c>
      <c r="C28" s="78" t="e">
        <f>COUNTIFS(#REF!, "*Major*",#REF!,"*Open*")</f>
        <v>#REF!</v>
      </c>
      <c r="D28" s="78" t="e">
        <f>COUNTIFS(#REF!, "*Major*",#REF!,"*Resolved*")</f>
        <v>#REF!</v>
      </c>
      <c r="E28" s="78" t="e">
        <f>COUNTIFS(#REF!, "*Major*",#REF!,"*Reopened*")</f>
        <v>#REF!</v>
      </c>
      <c r="F28" s="78" t="e">
        <f>COUNTIFS(#REF!, "*Major*",#REF!,"*Closed*") + COUNTIFS(#REF!, "*Major*",#REF!,"*Ready for client test*")</f>
        <v>#REF!</v>
      </c>
      <c r="G28" s="183"/>
      <c r="H28" s="184"/>
    </row>
    <row r="29" spans="1:12" ht="20.25" customHeight="1">
      <c r="A29" s="74">
        <v>3</v>
      </c>
      <c r="B29" s="75" t="s">
        <v>160</v>
      </c>
      <c r="C29" s="78" t="e">
        <f>COUNTIFS(#REF!, "*Normal*",#REF!,"*Open*")</f>
        <v>#REF!</v>
      </c>
      <c r="D29" s="78" t="e">
        <f>COUNTIFS(#REF!, "*Normal*",#REF!,"*Resolved*")</f>
        <v>#REF!</v>
      </c>
      <c r="E29" s="78" t="e">
        <f>COUNTIFS(#REF!, "*Normal*",#REF!,"*Reopened*")</f>
        <v>#REF!</v>
      </c>
      <c r="F29" s="78" t="e">
        <f>COUNTIFS(#REF!, "*Normal*",#REF!,"*Closed*") + COUNTIFS(#REF!, "*Normal*",#REF!,"*Ready for client test*")</f>
        <v>#REF!</v>
      </c>
      <c r="G29" s="183"/>
      <c r="H29" s="184"/>
    </row>
    <row r="30" spans="1:12" ht="20.25" customHeight="1">
      <c r="A30" s="74">
        <v>4</v>
      </c>
      <c r="B30" s="75" t="s">
        <v>161</v>
      </c>
      <c r="C30" s="78" t="e">
        <f>COUNTIFS(#REF!, "*Minor*",#REF!,"*Open*")</f>
        <v>#REF!</v>
      </c>
      <c r="D30" s="78" t="e">
        <f>COUNTIFS(#REF!, "*Minor*",#REF!,"*Resolved*")</f>
        <v>#REF!</v>
      </c>
      <c r="E30" s="78" t="e">
        <f>COUNTIFS(#REF!, "*Minor*",#REF!,"*Reopened*")</f>
        <v>#REF!</v>
      </c>
      <c r="F30" s="78" t="e">
        <f>COUNTIFS(#REF!, "*Minor*",#REF!,"*Closed*") + COUNTIFS(#REF!, "*Minor*",#REF!,"*Ready for client test*")</f>
        <v>#REF!</v>
      </c>
      <c r="G30" s="183"/>
      <c r="H30" s="184"/>
    </row>
    <row r="31" spans="1:12" ht="20.25" customHeight="1">
      <c r="A31" s="74"/>
      <c r="B31" s="73" t="s">
        <v>91</v>
      </c>
      <c r="C31" s="73" t="e">
        <f>SUM(C27:C30)</f>
        <v>#REF!</v>
      </c>
      <c r="D31" s="73">
        <v>0</v>
      </c>
      <c r="E31" s="73">
        <v>0</v>
      </c>
      <c r="F31" s="73" t="e">
        <f>SUM(F27:F30)</f>
        <v>#REF!</v>
      </c>
      <c r="G31" s="183"/>
      <c r="H31" s="184"/>
    </row>
    <row r="32" spans="1:12" ht="20.25" customHeight="1">
      <c r="A32" s="80"/>
      <c r="B32" s="81"/>
      <c r="C32" s="82"/>
      <c r="D32" s="82"/>
      <c r="E32" s="82"/>
      <c r="F32" s="82"/>
      <c r="G32" s="82"/>
      <c r="H32" s="82"/>
    </row>
    <row r="33" spans="1:12" ht="14.4">
      <c r="B33" s="79" t="s">
        <v>162</v>
      </c>
      <c r="C33" s="71"/>
      <c r="D33" s="71"/>
      <c r="E33" s="71"/>
      <c r="F33" s="71"/>
      <c r="G33" s="72"/>
    </row>
    <row r="34" spans="1:12" ht="18.75" customHeight="1">
      <c r="A34" s="73" t="s">
        <v>50</v>
      </c>
      <c r="B34" s="133" t="s">
        <v>163</v>
      </c>
      <c r="C34" s="133" t="s">
        <v>164</v>
      </c>
      <c r="D34" s="133" t="s">
        <v>165</v>
      </c>
      <c r="E34" s="133" t="s">
        <v>116</v>
      </c>
      <c r="F34" s="177" t="s">
        <v>119</v>
      </c>
      <c r="G34" s="179"/>
    </row>
    <row r="35" spans="1:12" s="99" customFormat="1" ht="14.4">
      <c r="A35" s="95"/>
      <c r="B35" s="96" t="s">
        <v>166</v>
      </c>
      <c r="C35" s="100" t="s">
        <v>167</v>
      </c>
      <c r="D35" s="100" t="s">
        <v>168</v>
      </c>
      <c r="E35" s="100" t="s">
        <v>124</v>
      </c>
      <c r="F35" s="186"/>
      <c r="G35" s="187"/>
      <c r="H35" s="98"/>
      <c r="I35" s="98"/>
      <c r="J35" s="98"/>
      <c r="K35" s="98"/>
      <c r="L35" s="98"/>
    </row>
    <row r="36" spans="1:12">
      <c r="A36" s="74">
        <v>1</v>
      </c>
      <c r="B36" s="75" t="s">
        <v>104</v>
      </c>
      <c r="C36" s="78" t="s">
        <v>169</v>
      </c>
      <c r="D36" s="78" t="s">
        <v>161</v>
      </c>
      <c r="E36" s="78" t="s">
        <v>130</v>
      </c>
      <c r="F36" s="183"/>
      <c r="G36" s="184"/>
    </row>
    <row r="37" spans="1:12" ht="20.25" customHeight="1">
      <c r="A37" s="74">
        <v>2</v>
      </c>
      <c r="B37" s="75" t="s">
        <v>103</v>
      </c>
      <c r="C37" s="78" t="s">
        <v>170</v>
      </c>
      <c r="D37" s="78" t="s">
        <v>161</v>
      </c>
      <c r="E37" s="78" t="s">
        <v>130</v>
      </c>
      <c r="F37" s="183"/>
      <c r="G37" s="184"/>
    </row>
    <row r="38" spans="1:12" ht="20.25" customHeight="1">
      <c r="A38" s="80"/>
      <c r="B38" s="81"/>
      <c r="C38" s="82"/>
      <c r="D38" s="82"/>
      <c r="E38" s="82"/>
      <c r="F38" s="82"/>
      <c r="G38" s="82"/>
      <c r="H38" s="82"/>
    </row>
    <row r="39" spans="1:12" ht="21.75" customHeight="1">
      <c r="B39" s="172" t="s">
        <v>171</v>
      </c>
      <c r="C39" s="172"/>
      <c r="D39" s="68"/>
      <c r="E39" s="68"/>
      <c r="F39" s="68"/>
      <c r="G39" s="69"/>
      <c r="H39" s="69"/>
    </row>
    <row r="40" spans="1:12">
      <c r="B40" s="70" t="s">
        <v>172</v>
      </c>
      <c r="C40" s="71"/>
      <c r="D40" s="71"/>
      <c r="E40" s="71"/>
      <c r="F40" s="71"/>
      <c r="G40" s="72"/>
    </row>
    <row r="41" spans="1:12" ht="18.75" customHeight="1">
      <c r="A41" s="73" t="s">
        <v>50</v>
      </c>
      <c r="B41" s="133" t="s">
        <v>54</v>
      </c>
      <c r="C41" s="185" t="s">
        <v>173</v>
      </c>
      <c r="D41" s="185"/>
      <c r="E41" s="185" t="s">
        <v>174</v>
      </c>
      <c r="F41" s="185"/>
      <c r="G41" s="185"/>
      <c r="H41" s="73" t="s">
        <v>175</v>
      </c>
    </row>
    <row r="42" spans="1:12" ht="34.5" customHeight="1">
      <c r="A42" s="74">
        <v>1</v>
      </c>
      <c r="B42" s="134" t="s">
        <v>176</v>
      </c>
      <c r="C42" s="182" t="s">
        <v>177</v>
      </c>
      <c r="D42" s="182"/>
      <c r="E42" s="182" t="s">
        <v>178</v>
      </c>
      <c r="F42" s="182"/>
      <c r="G42" s="182"/>
      <c r="H42" s="83"/>
    </row>
    <row r="43" spans="1:12" ht="34.5" customHeight="1">
      <c r="A43" s="74">
        <v>2</v>
      </c>
      <c r="B43" s="134" t="s">
        <v>176</v>
      </c>
      <c r="C43" s="182" t="s">
        <v>177</v>
      </c>
      <c r="D43" s="182"/>
      <c r="E43" s="182" t="s">
        <v>178</v>
      </c>
      <c r="F43" s="182"/>
      <c r="G43" s="182"/>
      <c r="H43" s="83"/>
    </row>
    <row r="44" spans="1:12" ht="34.5" customHeight="1">
      <c r="A44" s="74">
        <v>3</v>
      </c>
      <c r="B44" s="134" t="s">
        <v>176</v>
      </c>
      <c r="C44" s="182" t="s">
        <v>177</v>
      </c>
      <c r="D44" s="182"/>
      <c r="E44" s="182" t="s">
        <v>178</v>
      </c>
      <c r="F44" s="182"/>
      <c r="G44" s="182"/>
      <c r="H44" s="83"/>
    </row>
    <row r="45" spans="1:12">
      <c r="B45" s="84"/>
      <c r="C45" s="84"/>
      <c r="D45" s="84"/>
      <c r="E45" s="85"/>
      <c r="F45" s="71"/>
      <c r="G45" s="72"/>
    </row>
    <row r="46" spans="1:12" ht="21.75" customHeight="1">
      <c r="B46" s="172" t="s">
        <v>179</v>
      </c>
      <c r="C46" s="172"/>
      <c r="D46" s="68"/>
      <c r="E46" s="68"/>
      <c r="F46" s="68"/>
      <c r="G46" s="69"/>
      <c r="H46" s="69"/>
    </row>
    <row r="47" spans="1:12">
      <c r="B47" s="70" t="s">
        <v>180</v>
      </c>
      <c r="C47" s="84"/>
      <c r="D47" s="84"/>
      <c r="E47" s="85"/>
      <c r="F47" s="71"/>
      <c r="G47" s="72"/>
    </row>
    <row r="48" spans="1:12" s="87" customFormat="1" ht="21" customHeight="1">
      <c r="A48" s="173" t="s">
        <v>50</v>
      </c>
      <c r="B48" s="175" t="s">
        <v>181</v>
      </c>
      <c r="C48" s="177" t="s">
        <v>182</v>
      </c>
      <c r="D48" s="178"/>
      <c r="E48" s="178"/>
      <c r="F48" s="179"/>
      <c r="G48" s="180" t="s">
        <v>149</v>
      </c>
      <c r="H48" s="180" t="s">
        <v>181</v>
      </c>
      <c r="I48" s="170" t="s">
        <v>183</v>
      </c>
      <c r="J48" s="86"/>
      <c r="K48" s="86"/>
      <c r="L48" s="86"/>
    </row>
    <row r="49" spans="1:9">
      <c r="A49" s="174"/>
      <c r="B49" s="176"/>
      <c r="C49" s="88" t="s">
        <v>158</v>
      </c>
      <c r="D49" s="88" t="s">
        <v>159</v>
      </c>
      <c r="E49" s="89" t="s">
        <v>160</v>
      </c>
      <c r="F49" s="89" t="s">
        <v>161</v>
      </c>
      <c r="G49" s="181"/>
      <c r="H49" s="181"/>
      <c r="I49" s="171"/>
    </row>
    <row r="50" spans="1:9" ht="26.4">
      <c r="A50" s="174"/>
      <c r="B50" s="176"/>
      <c r="C50" s="102" t="s">
        <v>184</v>
      </c>
      <c r="D50" s="102" t="s">
        <v>185</v>
      </c>
      <c r="E50" s="102" t="s">
        <v>186</v>
      </c>
      <c r="F50" s="102" t="s">
        <v>187</v>
      </c>
      <c r="G50" s="101" t="s">
        <v>188</v>
      </c>
      <c r="H50" s="101" t="s">
        <v>189</v>
      </c>
      <c r="I50" s="101" t="s">
        <v>189</v>
      </c>
    </row>
    <row r="51" spans="1:9" ht="26.4">
      <c r="A51" s="74">
        <v>1</v>
      </c>
      <c r="B51" s="95" t="s">
        <v>190</v>
      </c>
      <c r="C51" s="102" t="s">
        <v>184</v>
      </c>
      <c r="D51" s="102" t="s">
        <v>185</v>
      </c>
      <c r="E51" s="102" t="s">
        <v>186</v>
      </c>
      <c r="F51" s="102" t="s">
        <v>187</v>
      </c>
      <c r="G51" s="90" t="s">
        <v>188</v>
      </c>
      <c r="H51" s="90" t="s">
        <v>189</v>
      </c>
      <c r="I51" s="90" t="s">
        <v>189</v>
      </c>
    </row>
    <row r="52" spans="1:9">
      <c r="A52" s="74">
        <v>2</v>
      </c>
      <c r="B52" s="74" t="s">
        <v>57</v>
      </c>
      <c r="C52" s="90">
        <v>0</v>
      </c>
      <c r="D52" s="90">
        <v>0</v>
      </c>
      <c r="E52" s="90">
        <v>0</v>
      </c>
      <c r="F52" s="90" t="e">
        <f>SUM(C31:E31)</f>
        <v>#REF!</v>
      </c>
      <c r="G52" s="103" t="e">
        <f>D21</f>
        <v>#REF!</v>
      </c>
      <c r="H52" s="90" t="s">
        <v>189</v>
      </c>
      <c r="I52" s="90" t="s">
        <v>189</v>
      </c>
    </row>
    <row r="53" spans="1:9" ht="18.75" customHeight="1">
      <c r="B53" s="91"/>
    </row>
    <row r="54" spans="1:9">
      <c r="B54" s="92"/>
    </row>
    <row r="55" spans="1:9">
      <c r="B55" s="92"/>
    </row>
    <row r="56" spans="1:9">
      <c r="B56" s="92"/>
    </row>
    <row r="57" spans="1:9">
      <c r="B57" s="92"/>
    </row>
    <row r="58" spans="1:9">
      <c r="B58" s="92"/>
    </row>
    <row r="59" spans="1:9">
      <c r="B59" s="92"/>
    </row>
    <row r="60" spans="1:9">
      <c r="B60" s="92"/>
    </row>
    <row r="61" spans="1:9">
      <c r="B61" s="92"/>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dcterms:created xsi:type="dcterms:W3CDTF">2016-08-15T09:08:57Z</dcterms:created>
  <dcterms:modified xsi:type="dcterms:W3CDTF">2022-10-24T03:00:01Z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