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4\"/>
    </mc:Choice>
  </mc:AlternateContent>
  <xr:revisionPtr revIDLastSave="0" documentId="13_ncr:1_{854CB23E-9641-40B9-834D-D87A2397B230}" xr6:coauthVersionLast="47" xr6:coauthVersionMax="47" xr10:uidLastSave="{00000000-0000-0000-0000-000000000000}"/>
  <bookViews>
    <workbookView xWindow="-108" yWindow="-108" windowWidth="23256" windowHeight="12576" tabRatio="840" activeTab="5" xr2:uid="{00000000-000D-0000-FFFF-FFFF00000000}"/>
  </bookViews>
  <sheets>
    <sheet name="Record of Change" sheetId="4" r:id="rId1"/>
    <sheet name="Instruction" sheetId="5" r:id="rId2"/>
    <sheet name="Cover" sheetId="6" r:id="rId3"/>
    <sheet name="Common checklist" sheetId="7" r:id="rId4"/>
    <sheet name="Macro1" sheetId="11" r:id="rId5"/>
    <sheet name="Add New Address" sheetId="8"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D9" i="8"/>
  <c r="C9" i="8"/>
  <c r="B9" i="8"/>
  <c r="B10" i="8" l="1"/>
  <c r="D10" i="8"/>
  <c r="F18" i="10"/>
  <c r="F20" i="10" s="1"/>
  <c r="D21" i="10" s="1"/>
  <c r="G52" i="10" s="1"/>
  <c r="C10" i="8"/>
  <c r="A22" i="8"/>
  <c r="A23" i="8" s="1"/>
  <c r="A24" i="8" s="1"/>
  <c r="A25" i="8" s="1"/>
  <c r="A26" i="8" s="1"/>
  <c r="A27" i="8" l="1"/>
  <c r="A28" i="8" s="1"/>
  <c r="A29" i="8" s="1"/>
  <c r="A30" i="8" l="1"/>
  <c r="A31" i="8" s="1"/>
  <c r="A32" i="8" s="1"/>
  <c r="A34" i="8" s="1"/>
  <c r="A35" i="8" s="1"/>
  <c r="A36" i="8" s="1"/>
  <c r="A37" i="8" s="1"/>
  <c r="A38" i="8" s="1"/>
  <c r="A39" i="8" s="1"/>
  <c r="A40" i="8" s="1"/>
  <c r="A41" i="8" s="1"/>
  <c r="A42" i="8" s="1"/>
  <c r="A43" i="8" s="1"/>
  <c r="A44" i="8" s="1"/>
  <c r="A46" i="8" s="1"/>
  <c r="A47" i="8" s="1"/>
  <c r="A48" i="8" s="1"/>
  <c r="A49" i="8" s="1"/>
  <c r="A50" i="8" s="1"/>
  <c r="A51" i="8" l="1"/>
  <c r="A52" i="8" s="1"/>
  <c r="A53" i="8" s="1"/>
  <c r="A54" i="8" s="1"/>
  <c r="A55" i="8" s="1"/>
  <c r="A56" i="8" s="1"/>
  <c r="A57" i="8" s="1"/>
  <c r="A58" i="8" s="1"/>
  <c r="A60" i="8" s="1"/>
  <c r="A61" i="8" s="1"/>
  <c r="A62" i="8" s="1"/>
  <c r="A63" i="8" s="1"/>
  <c r="A64" i="8" s="1"/>
  <c r="A65" i="8" s="1"/>
  <c r="A67" i="8" s="1"/>
  <c r="A68" i="8" s="1"/>
  <c r="A69" i="8" l="1"/>
  <c r="A70" i="8" s="1"/>
  <c r="A71" i="8" s="1"/>
  <c r="A72" i="8" s="1"/>
  <c r="A73" i="8" s="1"/>
  <c r="A75" i="8" s="1"/>
  <c r="A76" i="8" s="1"/>
  <c r="A77" i="8" s="1"/>
  <c r="A78" i="8" s="1"/>
  <c r="A79" i="8" s="1"/>
  <c r="A80" i="8" s="1"/>
  <c r="A81" i="8" s="1"/>
  <c r="A83" i="8" s="1"/>
  <c r="A84" i="8" s="1"/>
  <c r="A85" i="8" s="1"/>
  <c r="A87" i="8" s="1"/>
  <c r="A88" i="8" s="1"/>
  <c r="A89" i="8" s="1"/>
  <c r="A90" i="8" s="1"/>
  <c r="A91" i="8" l="1"/>
  <c r="A92" i="8" s="1"/>
  <c r="A93" i="8" s="1"/>
  <c r="A94" i="8" s="1"/>
  <c r="A9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<sst xmlns="http://schemas.openxmlformats.org/spreadsheetml/2006/main" count="480" uniqueCount="382">
  <si>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</si>
  <si>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</si>
  <si>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</si>
  <si>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</si>
  <si>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</si>
  <si>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</si>
  <si>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</si>
  <si>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</si>
  <si>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</si>
  <si>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</si>
  <si>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</si>
  <si>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</si>
  <si>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</si>
  <si>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</si>
  <si>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</si>
  <si>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</si>
  <si>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</si>
  <si>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</si>
  <si>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</si>
  <si>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</si>
  <si>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</si>
  <si>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</si>
  <si>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</si>
  <si>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</si>
  <si>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</si>
  <si>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</si>
  <si>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</si>
  <si>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</si>
  <si>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</si>
  <si>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</si>
  <si>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</si>
  <si>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</si>
  <si>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</si>
  <si>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</si>
  <si>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</si>
  <si>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</si>
  <si>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</si>
  <si>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</si>
  <si>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</si>
  <si>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</si>
  <si>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</si>
  <si>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</si>
  <si>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</si>
  <si>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</si>
  <si>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</si>
  <si>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</si>
  <si>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</si>
  <si>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</si>
  <si>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</si>
  <si>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</si>
  <si>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</si>
  <si>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</si>
  <si>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</si>
  <si>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</si>
  <si>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</si>
  <si>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</si>
  <si>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</si>
  <si>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</si>
  <si>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</si>
  <si>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</si>
  <si>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</si>
  <si>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</si>
  <si>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</si>
  <si>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</si>
  <si>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</si>
  <si>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</si>
  <si>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</si>
  <si>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</si>
  <si>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</si>
  <si>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</si>
  <si>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</si>
  <si>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</si>
  <si>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</si>
  <si>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</si>
  <si>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</si>
  <si>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</si>
  <si>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</si>
  <si>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</si>
  <si>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</si>
  <si>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</si>
  <si>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</si>
  <si>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</si>
  <si>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</si>
  <si>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</si>
  <si>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</si>
  <si>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</si>
  <si>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</si>
  <si>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</si>
  <si>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</si>
  <si>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</si>
  <si>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</si>
  <si>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</si>
  <si>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</si>
  <si>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</si>
  <si>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</si>
  <si>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</si>
  <si>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</si>
  <si>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</si>
  <si>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</si>
  <si>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</si>
  <si>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</si>
  <si>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</si>
  <si>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</si>
  <si>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</si>
  <si>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</si>
  <si>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</si>
  <si>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</si>
  <si>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</si>
  <si>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</si>
  <si>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</si>
  <si>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</si>
  <si>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</si>
  <si>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</si>
  <si>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</si>
  <si>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</si>
  <si>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</si>
  <si>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</si>
  <si>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</si>
  <si>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</si>
  <si>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</si>
  <si>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</si>
  <si>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</si>
  <si>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</si>
  <si>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</si>
  <si>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</si>
  <si>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</si>
  <si>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</si>
  <si>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</si>
  <si>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</si>
  <si>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</si>
  <si>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</si>
  <si>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</si>
  <si>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</si>
  <si>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</si>
  <si>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</si>
  <si>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</si>
  <si>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</si>
  <si>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</si>
  <si>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</si>
  <si>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</si>
  <si>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</si>
  <si>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</si>
  <si>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</si>
  <si>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</si>
  <si>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</si>
  <si>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</si>
  <si>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</si>
  <si>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</si>
  <si>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</si>
  <si>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</si>
  <si>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</si>
  <si>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</si>
  <si>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</si>
  <si>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</si>
  <si>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</si>
  <si>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</si>
  <si>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</si>
  <si>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</si>
  <si>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</si>
  <si>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</si>
  <si>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</si>
  <si>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</si>
  <si>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</si>
  <si>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</si>
  <si>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</si>
  <si>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</si>
  <si>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</si>
  <si>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</si>
  <si>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</si>
  <si>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</si>
  <si>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</si>
  <si>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</si>
  <si>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</si>
  <si>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</si>
  <si>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</si>
  <si>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</si>
  <si>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</si>
  <si>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</si>
  <si>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</si>
  <si>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</si>
  <si>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</si>
  <si>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</si>
  <si>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</si>
  <si>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</si>
  <si>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</si>
  <si>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</si>
  <si>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</si>
  <si>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</si>
  <si>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</si>
  <si>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</si>
  <si>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</si>
  <si>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Add New Address Function</t>
  </si>
  <si>
    <t>2. Validate</t>
  </si>
  <si>
    <t>2.1. Full Name</t>
  </si>
  <si>
    <t>2.2. Phone number</t>
  </si>
  <si>
    <t>2.3. Address</t>
  </si>
  <si>
    <t>2.4. Province</t>
  </si>
  <si>
    <t>2.5. District</t>
  </si>
  <si>
    <t>2.6. Ward</t>
  </si>
  <si>
    <t>3. Function</t>
  </si>
  <si>
    <t>Check when inputted invalid data in all fields</t>
  </si>
  <si>
    <t>Check how the system responds when clicking the Cancel button during input data</t>
  </si>
  <si>
    <t>Ly Do</t>
  </si>
  <si>
    <t>1. UI: UI checklist</t>
  </si>
  <si>
    <t>Check the initial data of the Phone number field</t>
  </si>
  <si>
    <t xml:space="preserve">Check the Phone number that has less than 10 digits </t>
  </si>
  <si>
    <t xml:space="preserve">Check the Phone number that has more than 10 digits </t>
  </si>
  <si>
    <t>Check the Phone number that is wrong format phone number</t>
  </si>
  <si>
    <t>Check the Phone number that is valid</t>
  </si>
  <si>
    <t>1. Access Lazada page
2. Log in account
3. Open Manage my account 
4. Choose address book and click Add new account button
=&gt; ngắn gọn: at add a new address screen</t>
  </si>
  <si>
    <t>Add new address successfully as Home</t>
  </si>
  <si>
    <t>Add new address successfully as Office</t>
  </si>
  <si>
    <t>Add new address duplicate with the existing address</t>
  </si>
  <si>
    <t>Check default value is selected</t>
  </si>
  <si>
    <t>Check if Home button is clickable</t>
  </si>
  <si>
    <t>Check the initial data of Full Name field</t>
  </si>
  <si>
    <t>Check Full Name that has 2 characters</t>
  </si>
  <si>
    <t>Check Full Name that has 50 characters</t>
  </si>
  <si>
    <t>Check Full Name that has 1 characters</t>
  </si>
  <si>
    <t>Check Full Name that has more than 50 characters</t>
  </si>
  <si>
    <t xml:space="preserve">Check Full Name that is special characters </t>
  </si>
  <si>
    <t>Check clear inputted data by click on X icon</t>
  </si>
  <si>
    <t>Check auto trim space</t>
  </si>
  <si>
    <t>Check the Phone number that is non-numeric characters</t>
  </si>
  <si>
    <t>Check with the Phone number that is SQL, HTML, Java</t>
  </si>
  <si>
    <t xml:space="preserve">Check clear inputted data by click on X icon </t>
  </si>
  <si>
    <t xml:space="preserve">Check data display in the dropdown list </t>
  </si>
  <si>
    <t>Check Province dropdown data when select a value</t>
  </si>
  <si>
    <t>Check the initial data of Address field</t>
  </si>
  <si>
    <t>Check Address that has less than 5 characters</t>
  </si>
  <si>
    <t>Check Address that has 5 characters</t>
  </si>
  <si>
    <t>Check Address that has 350 characters</t>
  </si>
  <si>
    <t>Check Address that has 349 characters</t>
  </si>
  <si>
    <t>Check Address that has 6 characters</t>
  </si>
  <si>
    <t xml:space="preserve">Check Address that is special characters </t>
  </si>
  <si>
    <t>Check the initial data of the Province field</t>
  </si>
  <si>
    <t>Check mandatory Phone number field</t>
  </si>
  <si>
    <t>Check mandatory Full Name field</t>
  </si>
  <si>
    <t>Check mandatory Address field</t>
  </si>
  <si>
    <t>Check mandatory Province field</t>
  </si>
  <si>
    <t>Check if the Province value can be inputted manually</t>
  </si>
  <si>
    <t>Check the initial data of the District field</t>
  </si>
  <si>
    <t>Check mandatory District field</t>
  </si>
  <si>
    <t>Check if value of dropdown will be depended on Province value</t>
  </si>
  <si>
    <t>Check the initial data of the Ward field</t>
  </si>
  <si>
    <t>Check mandatory Ward field</t>
  </si>
  <si>
    <t>Check if value of dropdown will be depended on District value</t>
  </si>
  <si>
    <t>Check District dropdown data when select a value</t>
  </si>
  <si>
    <t>Check Ward dropdown data when select a value</t>
  </si>
  <si>
    <t>Check if the Ward value can be inputted manually</t>
  </si>
  <si>
    <t>Check if the District value can be inputted manually</t>
  </si>
  <si>
    <t>Check Full Name that has 2&lt;input&lt;50 characters</t>
  </si>
  <si>
    <t>Check how the system responds when clicking the Cancel button during all fields are blank</t>
  </si>
  <si>
    <t>1. Check the initial data of Full Name field</t>
  </si>
  <si>
    <t>1. Full Name field just display placeholder: "First Last"</t>
  </si>
  <si>
    <t>3. Save fail and Display error message: "Please enter your Full name" under Full Name field</t>
  </si>
  <si>
    <t>3. Save fail and Display error message: "The name length should be 2-50 characters" under Full Name field</t>
  </si>
  <si>
    <t>3. Save fail and Display error message: "Name should contain alphabetic and numeric
characters" under Full Name field</t>
  </si>
  <si>
    <t>3. Save successful and system auto trim space, Full Name just display "Abc"</t>
  </si>
  <si>
    <t>2. Full Name field is blank</t>
  </si>
  <si>
    <t>1. Check the initial data of the Phone number field</t>
  </si>
  <si>
    <t>1. Phone number field just display placeholder: "Please enter your phone number"</t>
  </si>
  <si>
    <t>3. Save fail and display error message: "Please enter your Phone number" under Phone number field</t>
  </si>
  <si>
    <t>3. Save fail and display error message: "Please enter a valid Phone number" under Phone number field</t>
  </si>
  <si>
    <t>Valid Phone number always begin: 
1. Viettel: 086, 096, 097, 098, 032, 033, 034,..
2. Vinaphone: 088, 091, 094, 083, 084, 085,..
3. Mobifone: 089, 090, 093, 070, 079, 077, 076, 078
4. Vietnamobile: 092,056,058
5. Gmobile: 099, 059</t>
  </si>
  <si>
    <t>3. Save successful and system auto trim space, Phone number just display your phone number</t>
  </si>
  <si>
    <t>2. Phone number field is blank</t>
  </si>
  <si>
    <t>1. Check the initial data of Address field</t>
  </si>
  <si>
    <t>1. Check the initial data of the Province field</t>
  </si>
  <si>
    <t>1. Address field just display placeholder: "Please enter your address"</t>
  </si>
  <si>
    <t>3. Save fail and display error message: "The length of phone number should be 10 characters" under Phone number field</t>
  </si>
  <si>
    <t xml:space="preserve">Check Address that has more than 350 characters </t>
  </si>
  <si>
    <t>1. Input something into Address field
2. Click on X icon</t>
  </si>
  <si>
    <t>1. Input something into Phone number field
2. Click on X icon</t>
  </si>
  <si>
    <t xml:space="preserve">1. Input something into Full Name field
2. Click on X icon </t>
  </si>
  <si>
    <t>1. Leave the Full Name field is blank
2. Input valid data into all other fields
3. Click on Save button</t>
  </si>
  <si>
    <t>1. Input "A" into Full Name field
2. Input valid data into all other fields
3. Click on Save button</t>
  </si>
  <si>
    <t>1. Input "Ab" into Full Name field
2. Input valid data into all other fields
3. Click on Save button</t>
  </si>
  <si>
    <t>1. Input "Abc" into Full Name field
2. Input valid data into all other fields
3. Click on Save button</t>
  </si>
  <si>
    <t>1. Input 50 characters including: letters &amp; numbers into Full Name field
2. Input valid data into all other fields
3. Click on Save button</t>
  </si>
  <si>
    <t>1. Input 51 characters including: letters &amp; numbers into Full Name field
2. Input valid data into all other fields
3. Click on Save button</t>
  </si>
  <si>
    <t>1. Input "Ab+&lt;&gt;," into Full Name field
2. Input valid data into all other fields
3. Click on Save button</t>
  </si>
  <si>
    <t xml:space="preserve">1. Input HTML/Java/SQL into Full Name Field
2. Input valid data into all other fields
3. Click on Save button </t>
  </si>
  <si>
    <t>1. Leave the Phone number field is blank
2. Input valid data into all other fields
3. Click on Save button</t>
  </si>
  <si>
    <t>1. Input your phone number into Phone number field
2. Input valid data into other fields
3. Click on Save button</t>
  </si>
  <si>
    <t>1. Input "abc&lt;&gt;?" into Phone number field
2. Input valid data into all other fields
3. Click on Save button</t>
  </si>
  <si>
    <t>1. Input "099999999" into Phone number field
2. Input valid data into all other fields
3. Click on Save button</t>
  </si>
  <si>
    <t>1. Input "09999999999" into Phone number field
2. Input valid data into all other fields
3. Click on Save button</t>
  </si>
  <si>
    <t>1. Input "0000999999" into Phone number field
2. Input valid data into all other fields
3. Click on Save button</t>
  </si>
  <si>
    <t>1. Input SQL, HTML, Java into Phone number field
2. Input valid data into all other fields
3. Click on Save button</t>
  </si>
  <si>
    <t>1. Input your phone number with space at the begin and the end into Phone number field
2. Input valid data into other fields
3. Click on Save button</t>
  </si>
  <si>
    <t>1. Leave this field is blank
2. Input valid data into all other fields
3. Click on Save button</t>
  </si>
  <si>
    <t>1. Input "Abcd" into Address field
2. Input valid data into all other fields
3. Click on Save button</t>
  </si>
  <si>
    <t>1. Input "Abcde" into Address field
2. Input valid data into all other fields
3. Click on Save button</t>
  </si>
  <si>
    <t>1. Input "Abcdef" into Address field
2. Input valid data into all other fields
3. Click on Save button</t>
  </si>
  <si>
    <t>1. Input 349 characters including: letters and numbers into Address field
2. Input valid data into all other fields
3. Click on Save button</t>
  </si>
  <si>
    <t>1. Input 350 characters including: letters and numbers into Address field
2. Input valid data into all other fields
3. Click on Save button</t>
  </si>
  <si>
    <t>1. Input 351 characters including: letters and numbers into Address field
2. Input valid data into all other fields
3. Click on Save button</t>
  </si>
  <si>
    <t>1. Input "++&lt;&gt;?" into Address field
2. Input valid data into all other fields
3. Click on Save button</t>
  </si>
  <si>
    <t>1. Input HTML, Java, SQL into Address field
2. Input valid data into all other fields
3. Click on Save button</t>
  </si>
  <si>
    <t>3. Save fail and display error message: "The address length should be 5-350 characters" under Address field</t>
  </si>
  <si>
    <t>3. Save fail and display error message: "Please enter your Address" under Address field</t>
  </si>
  <si>
    <t>3. Save fail and display error message: "Address should contain alphabetic and numeric
characters" under Address field</t>
  </si>
  <si>
    <t>3. Save successful and Address just display "Abcde"</t>
  </si>
  <si>
    <t>2. Address field is blank</t>
  </si>
  <si>
    <t>1. Province field just display placeholder: "Please choose your province"</t>
  </si>
  <si>
    <t>1. Text box is locked and this field just displays dropdown list</t>
  </si>
  <si>
    <t>1. Click on anywhere in Province field</t>
  </si>
  <si>
    <t>1. Click on Province field 
2. Choose 1 value in dropdown list</t>
  </si>
  <si>
    <t>2. Chosen value display in Province field</t>
  </si>
  <si>
    <t>1. Click on Province field 
2. Choose 1 value in dropdown list
3. Click on Province field and choose a different value in list</t>
  </si>
  <si>
    <t>1. Check the initial data of the District field</t>
  </si>
  <si>
    <t>1. District field is display placeholder: "Please choose your district"</t>
  </si>
  <si>
    <t>1. Ward field is display placeholder: "Please choose your ward"</t>
  </si>
  <si>
    <t>1. Leave Province field is blank
2. Click on District field
3. Choose a Province value
4. Click on District field</t>
  </si>
  <si>
    <t>2. User cannot click District field
4. District field display a dropdown list including district values belong to the selected province</t>
  </si>
  <si>
    <t>Pre-condition: Selected a Province value
1. Click on District field and select a value</t>
  </si>
  <si>
    <t>3. Just display the chosen second value in the province field</t>
  </si>
  <si>
    <t>Pre-condition: Selected a Province value
1. Click on District field and select a value
2. Click on District field and select a second value</t>
  </si>
  <si>
    <t>Pre-condition: Selected a Province value
1. Click on District field</t>
  </si>
  <si>
    <t>1. Check the initial data of the Ward field</t>
  </si>
  <si>
    <t>3. Save fail and display error message: "Please select your Ward"</t>
  </si>
  <si>
    <t>1. Leave Province and District fields are blank
2. Click on Ward field
3. Select a Province and a District value
4. Click on Ward field</t>
  </si>
  <si>
    <t>2. User cannot click Ward field
4. Ward field display a dropdown list including Ward values belong to the selected District</t>
  </si>
  <si>
    <t>Pre-condition: Selected a District value
1. Click on District field</t>
  </si>
  <si>
    <t>Pre-condition: Selected a District value
1. Click on Ward field and select a value
2. Click on Ward field and select a second value</t>
  </si>
  <si>
    <t>Pre-condition: Selected a District value
1. Click on Ward field and select a value</t>
  </si>
  <si>
    <t>1. Selected value is displayed in Ward field</t>
  </si>
  <si>
    <t>2. Just display the selected second value in the Ward field</t>
  </si>
  <si>
    <t>2. Just display the selected second value in the District field</t>
  </si>
  <si>
    <t>1. Selected value is displayed in District field</t>
  </si>
  <si>
    <t>2.7. Check Home, Office button</t>
  </si>
  <si>
    <t>1. Check default value is selected</t>
  </si>
  <si>
    <t>1.1. Home is the default value
1.2. Home button is focused</t>
  </si>
  <si>
    <t>1. Click on Home button
2. Click on Home button</t>
  </si>
  <si>
    <t>Check if Office button is clickable</t>
  </si>
  <si>
    <t>1. Click on Office button
2. Click on Office button</t>
  </si>
  <si>
    <t>1. Home button isn't focused
2. Home button is focused</t>
  </si>
  <si>
    <t>1. Office button is focused
2. Office button isn't focused</t>
  </si>
  <si>
    <t>1. Input valid data in all field
2. Click on Office button
3. Click on Save button</t>
  </si>
  <si>
    <t>1. Input valid data in all field
2. Click on Save button</t>
  </si>
  <si>
    <t>1. Input data into Full name and Phone number fields same as the existing address
2. Input valid data into all other fields
3. Click on Save button</t>
  </si>
  <si>
    <t>1. Input data into all fields same as the existing address
2. Click on Save button</t>
  </si>
  <si>
    <t>1. Input data into all fields same as the existing address but select a different label
2. Click on Save button</t>
  </si>
  <si>
    <t>1. Input invalid data in all fields 
2. Click on Save button</t>
  </si>
  <si>
    <t>2. Save fail and error message display under all fields with the corresponding error</t>
  </si>
  <si>
    <t>1. Leave all fields are blank
2. Click on Save button</t>
  </si>
  <si>
    <t>1. Leave all fields are blank
2. Click on Cancel button</t>
  </si>
  <si>
    <t>2. Back to Address list screen</t>
  </si>
  <si>
    <t>Check Full Name that HTML code, java script, SQL injection</t>
  </si>
  <si>
    <t>Check Address that HTML code, java script, SQL injection</t>
  </si>
  <si>
    <t>1.1. Display a dropdown list including 63 provinces in Vietnam and sorted by ascending
1.2. Dropdown list has a scroll-bar that user can scroll up, down to see all values and choose by click
1.3. User also can press the up and down keys to choose value in list</t>
  </si>
  <si>
    <t>Check Province dropdown data when select second value</t>
  </si>
  <si>
    <t>1. Text box is locked and this field just displays dropdown list so user cannot copy/paste</t>
  </si>
  <si>
    <t>1.1. Display a dropdown list including district values belong to the selected province and sorted by ascending
1.2. Dropdown list has a scroll-bar that user can scroll up, down to see all values and select by click
1.3. User also can press the up and down keys to view and press Enter key to select value in list</t>
  </si>
  <si>
    <t>Check District dropdown data when select second value</t>
  </si>
  <si>
    <t>1.1. Display a dropdown list including ward values belong to the selected district and sorted by ascending
1.2. Dropdown list has a scroll-bar that user can scroll up, down to see all values and select by click
1.3. User also can press the up and down keys to view and press Enter key to select value in list</t>
  </si>
  <si>
    <t>Check Ward dropdown data when select second value</t>
  </si>
  <si>
    <t>Check when inputted valid data in all fields but Full name and Phone number fields are same exist address</t>
  </si>
  <si>
    <t>Check when inputted data in all fields same exist address but different label</t>
  </si>
  <si>
    <t>Check when inputted blank all fields</t>
  </si>
  <si>
    <t>2. System doesn’t save everything you inputted and back to Address list screen</t>
  </si>
  <si>
    <t>2. Save successful and close the add new address screen.
New address will be displayed on the top of Address book</t>
  </si>
  <si>
    <t>1. Input " Abc " into Full Name field
2. Input valid data into all other fields
3. Click on Save button</t>
  </si>
  <si>
    <t>1. Input " Abcde " into Address field
2. Input valid data into all other fields
3. Click on Save button</t>
  </si>
  <si>
    <t>2. Phone number field display the text that you copied
3. Text that you copied from Phone number field, can be pasted to other places</t>
  </si>
  <si>
    <t>1. Copy text from other places
2. Click on Phone number field and Ctrl+V
3. Copy text from Phone number field to other places</t>
  </si>
  <si>
    <t>Check that allows to copy/paste data into the Full Name field</t>
  </si>
  <si>
    <t>Check that allows to copy/paste data into the Address field</t>
  </si>
  <si>
    <t>1. Copy text from other places (web, .docx, txt..file)
2. Click on Address field and Ctrl+V (or right click &gt; paste)
3. Copy text from Address field to other places</t>
  </si>
  <si>
    <t>2. Address field display text that you copied
3. Text that you copied from Address field can be pasted to other places</t>
  </si>
  <si>
    <t>Check that allows to copy/paste data into the Phone number field</t>
  </si>
  <si>
    <t>1. Copy text from other places (web, .docx, txt..file)
2. Click on Full Name field and Ctrl+V (or right click &gt; paste)
3. Copy text from Full Name to other places</t>
  </si>
  <si>
    <t>2. Full Name field display text that you copied
3. Text that you copied from Full Name field can be pasted to other places</t>
  </si>
  <si>
    <t>1. Input something into some fields 
2. Click on Cancel button</t>
  </si>
  <si>
    <t>2. User cannot click and select District and Ward (District and Ward field are disable when Province field hasn't been selected)
3. Save fail and display error message:
- "Please select your Province" under Province field
- "Please select your District" under District field
- "Please select your Ward" under Ward field</t>
  </si>
  <si>
    <t xml:space="preserve">2. User cannot click and select Ward (Ward field is disable when District field hasn't been selected
3. Save fail and display error message: 
- "Please select your District" under District field
- "Please select your Ward" under Ward field </t>
  </si>
  <si>
    <t>1. Click on District field and input something</t>
  </si>
  <si>
    <t>1. Click on Ward field and input something</t>
  </si>
  <si>
    <t>1. Click on Province field and input something</t>
  </si>
  <si>
    <t>2. Save successful and close the add new address screen 
Duplicate address are pushed to on the top of Address book</t>
  </si>
  <si>
    <t>2. Save successful and close the add new address screen
New address will be displayed on the top of Address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</si>
</sst>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sz val="10"/>
      <color rgb="FF000000"/>
      <name val="Arial"/>
      <family val="2"/>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FF"/>
        <bgColor rgb="FFF2F2F2"/>
      </patternFill>
    </fill>
    <fill>
      <patternFill patternType="solid">
        <fgColor theme="0"/>
        <bgColor indexed="41"/>
      </patternFill>
    </fill>
    <fill>
      <patternFill patternType="solid">
        <fgColor rgb="FF00B050"/>
        <bgColor indexed="64"/>
      </patternFill>
    </fill>
    <fill>
      <patternFill patternType="solid">
        <fgColor rgb="FF00B050"/>
        <bgColor indexed="26"/>
      </patternFill>
    </fill>
    <fill>
      <patternFill patternType="solid">
        <fgColor rgb="FF00B050"/>
        <bgColor indexed="41"/>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auto="1"/>
      </right>
      <top style="thin">
        <color auto="1"/>
      </top>
      <bottom style="thin">
        <color auto="1"/>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1" fillId="9" borderId="6" xfId="5" applyFont="1" applyFill="1" applyBorder="1" applyAlignment="1">
      <alignment horizontal="left" vertical="top" wrapText="1"/>
    </xf>
    <xf numFmtId="0" fontId="67" fillId="24" borderId="26" xfId="0" applyFont="1" applyFill="1" applyBorder="1" applyAlignment="1">
      <alignment horizontal="left" vertical="top" wrapText="1"/>
    </xf>
    <xf numFmtId="0" fontId="1" fillId="6" borderId="14"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47" fillId="25" borderId="14" xfId="5" applyFont="1" applyFill="1" applyBorder="1" applyAlignment="1">
      <alignment horizontal="left" vertical="top" wrapText="1"/>
    </xf>
    <xf numFmtId="0" fontId="1" fillId="0" borderId="6" xfId="0" applyFont="1" applyBorder="1" applyAlignment="1">
      <alignment horizontal="left" vertical="top" wrapText="1"/>
    </xf>
    <xf numFmtId="0" fontId="1" fillId="0" borderId="14" xfId="0" applyFont="1" applyBorder="1" applyAlignment="1">
      <alignment horizontal="left" vertical="top" wrapText="1"/>
    </xf>
    <xf numFmtId="0" fontId="1" fillId="0" borderId="11" xfId="0" applyFont="1" applyBorder="1" applyAlignment="1">
      <alignment horizontal="left" vertical="top" wrapText="1"/>
    </xf>
    <xf numFmtId="0" fontId="1" fillId="9" borderId="14" xfId="5" applyFont="1" applyFill="1" applyBorder="1" applyAlignment="1">
      <alignment horizontal="left" vertical="top" wrapText="1"/>
    </xf>
    <xf numFmtId="0" fontId="1" fillId="9" borderId="15" xfId="5" applyFont="1" applyFill="1" applyBorder="1" applyAlignment="1">
      <alignment horizontal="left" vertical="top" wrapText="1"/>
    </xf>
    <xf numFmtId="0" fontId="1" fillId="3" borderId="6" xfId="0" applyFont="1" applyFill="1" applyBorder="1" applyAlignment="1">
      <alignment horizontal="left"/>
    </xf>
    <xf numFmtId="0" fontId="1" fillId="3" borderId="6" xfId="0" applyFont="1" applyFill="1" applyBorder="1"/>
    <xf numFmtId="0" fontId="1" fillId="6" borderId="16" xfId="5" applyFont="1" applyFill="1" applyBorder="1" applyAlignment="1">
      <alignment horizontal="left" vertical="top" wrapText="1"/>
    </xf>
    <xf numFmtId="0" fontId="1" fillId="6" borderId="16" xfId="0" quotePrefix="1" applyFont="1" applyFill="1" applyBorder="1" applyAlignment="1">
      <alignment vertical="top" wrapText="1"/>
    </xf>
    <xf numFmtId="0" fontId="1" fillId="26" borderId="6" xfId="0" applyFont="1" applyFill="1" applyBorder="1" applyAlignment="1">
      <alignment horizontal="left" vertical="top"/>
    </xf>
    <xf numFmtId="0" fontId="3" fillId="27" borderId="14" xfId="5" applyFont="1" applyFill="1" applyBorder="1" applyAlignment="1">
      <alignment horizontal="left" vertical="top" wrapText="1"/>
    </xf>
    <xf numFmtId="0" fontId="1" fillId="27" borderId="15" xfId="5" applyFont="1" applyFill="1" applyBorder="1" applyAlignment="1">
      <alignment horizontal="left" vertical="top" wrapText="1"/>
    </xf>
    <xf numFmtId="0" fontId="1" fillId="27" borderId="11" xfId="0" quotePrefix="1" applyFont="1" applyFill="1" applyBorder="1" applyAlignment="1">
      <alignment horizontal="left" vertical="top" wrapText="1"/>
    </xf>
    <xf numFmtId="0" fontId="1" fillId="26" borderId="6" xfId="0" applyFont="1" applyFill="1" applyBorder="1" applyAlignment="1">
      <alignment horizontal="left"/>
    </xf>
    <xf numFmtId="0" fontId="1" fillId="27" borderId="14" xfId="5" applyFont="1" applyFill="1" applyBorder="1" applyAlignment="1">
      <alignment horizontal="left" vertical="top" wrapText="1"/>
    </xf>
    <xf numFmtId="0" fontId="1" fillId="26" borderId="6" xfId="0" applyFont="1" applyFill="1" applyBorder="1"/>
    <xf numFmtId="0" fontId="36" fillId="26" borderId="0" xfId="0" applyFont="1" applyFill="1"/>
    <xf numFmtId="0" fontId="1" fillId="6" borderId="6" xfId="5" applyFont="1" applyFill="1" applyBorder="1" applyAlignment="1">
      <alignment vertical="top" wrapText="1"/>
    </xf>
    <xf numFmtId="0" fontId="1" fillId="3" borderId="6" xfId="0" applyFont="1" applyFill="1" applyBorder="1" applyAlignment="1">
      <alignment horizontal="left" vertical="top" wrapText="1"/>
    </xf>
    <xf numFmtId="0" fontId="47" fillId="0" borderId="0" xfId="0" applyFont="1" applyAlignment="1">
      <alignment horizontal="left" vertical="top"/>
    </xf>
    <xf numFmtId="0" fontId="3" fillId="28" borderId="6" xfId="5" applyFont="1" applyFill="1" applyBorder="1" applyAlignment="1">
      <alignment horizontal="left" vertical="center"/>
    </xf>
    <xf numFmtId="0" fontId="3" fillId="28" borderId="14" xfId="5" applyFont="1" applyFill="1" applyBorder="1" applyAlignment="1">
      <alignment horizontal="left" vertical="top"/>
    </xf>
    <xf numFmtId="0" fontId="3" fillId="28" borderId="15" xfId="5" applyFont="1" applyFill="1" applyBorder="1" applyAlignment="1">
      <alignment horizontal="left" vertical="top"/>
    </xf>
    <xf numFmtId="0" fontId="3" fillId="28" borderId="11" xfId="5" applyFont="1" applyFill="1" applyBorder="1" applyAlignment="1">
      <alignment horizontal="left" vertical="top"/>
    </xf>
    <xf numFmtId="0" fontId="37" fillId="28" borderId="6" xfId="5" applyFont="1" applyFill="1" applyBorder="1" applyAlignment="1">
      <alignment horizontal="left" vertical="center"/>
    </xf>
    <xf numFmtId="0" fontId="26" fillId="27" borderId="0" xfId="0"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5" fillId="0" borderId="0" xfId="0" applyFont="1" applyAlignment="1">
      <alignment horizontal="center" vertical="center"/>
    </xf>
    <xf numFmtId="0" fontId="6" fillId="0" borderId="0" xfId="0" applyFont="1" applyAlignment="1">
      <alignment horizontal="righ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B10" sqref="B10: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6" t="s">
        <v>0</v>
      </c>
      <c r="F1" s="16"/>
    </row>
    <row r="2" spans="1:6" ht="21">
      <c r="A2" s="37" t="s">
        <v>1</v>
      </c>
      <c r="B2" s="18"/>
      <c r="C2" s="18"/>
      <c r="D2" s="18"/>
      <c r="E2" s="18"/>
      <c r="F2" s="18"/>
    </row>
    <row r="3" spans="1:6">
      <c r="A3" s="18"/>
      <c r="B3" s="18"/>
      <c r="C3" s="18"/>
      <c r="D3" s="18"/>
      <c r="E3" s="18"/>
      <c r="F3" s="18"/>
    </row>
    <row r="4" spans="1:6" ht="15" customHeight="1">
      <c r="A4" s="200" t="s">
        <v>2</v>
      </c>
      <c r="B4" s="201"/>
      <c r="C4" s="201"/>
      <c r="D4" s="201"/>
      <c r="E4" s="202"/>
      <c r="F4" s="18"/>
    </row>
    <row r="5" spans="1:6">
      <c r="A5" s="203" t="s">
        <v>3</v>
      </c>
      <c r="B5" s="203"/>
      <c r="C5" s="204" t="s">
        <v>4</v>
      </c>
      <c r="D5" s="204"/>
      <c r="E5" s="204"/>
      <c r="F5" s="18"/>
    </row>
    <row r="6" spans="1:6" ht="29.25" customHeight="1">
      <c r="A6" s="205" t="s">
        <v>5</v>
      </c>
      <c r="B6" s="206"/>
      <c r="C6" s="199" t="s">
        <v>6</v>
      </c>
      <c r="D6" s="199"/>
      <c r="E6" s="199"/>
      <c r="F6" s="18"/>
    </row>
    <row r="7" spans="1:6" ht="29.25" customHeight="1">
      <c r="A7" s="139"/>
      <c r="B7" s="139"/>
      <c r="C7" s="140"/>
      <c r="D7" s="140"/>
      <c r="E7" s="140"/>
      <c r="F7" s="18"/>
    </row>
    <row r="8" spans="1:6" s="141" customFormat="1" ht="29.25" customHeight="1">
      <c r="A8" s="197" t="s">
        <v>7</v>
      </c>
      <c r="B8" s="198"/>
      <c r="C8" s="198"/>
      <c r="D8" s="198"/>
      <c r="E8" s="198"/>
      <c r="F8" s="198"/>
    </row>
    <row r="9" spans="1:6" s="141" customFormat="1" ht="15" customHeight="1">
      <c r="A9" s="142" t="s">
        <v>8</v>
      </c>
      <c r="B9" s="142" t="s">
        <v>9</v>
      </c>
      <c r="C9" s="142" t="s">
        <v>10</v>
      </c>
      <c r="D9" s="142" t="s">
        <v>11</v>
      </c>
      <c r="E9" s="142" t="s">
        <v>12</v>
      </c>
      <c r="F9" s="142" t="s">
        <v>13</v>
      </c>
    </row>
    <row r="10" spans="1:6" s="141" customFormat="1" ht="13.2">
      <c r="A10" s="125" t="s">
        <v>14</v>
      </c>
      <c r="B10" s="126"/>
      <c r="C10" s="127"/>
      <c r="D10" s="144"/>
      <c r="E10" s="128"/>
      <c r="F10" s="143"/>
    </row>
    <row r="11" spans="1:6" s="141" customFormat="1" ht="13.2">
      <c r="A11" s="125">
        <v>1.3</v>
      </c>
      <c r="B11" s="126"/>
      <c r="C11" s="127"/>
      <c r="D11" s="144"/>
      <c r="E11" s="128"/>
      <c r="F11" s="143"/>
    </row>
    <row r="12" spans="1:6" s="141" customFormat="1" ht="13.2">
      <c r="A12" s="156">
        <v>1.4</v>
      </c>
      <c r="B12" s="157"/>
      <c r="C12" s="158"/>
      <c r="D12" s="159"/>
      <c r="E12" s="160"/>
      <c r="F12" s="143"/>
    </row>
    <row r="13" spans="1:6" s="141" customFormat="1" ht="30" customHeight="1">
      <c r="A13" s="199" t="s">
        <v>15</v>
      </c>
      <c r="B13" s="199"/>
      <c r="C13" s="199"/>
      <c r="D13" s="199"/>
      <c r="E13" s="199"/>
      <c r="F13" s="19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9" t="s">
        <v>16</v>
      </c>
      <c r="J1" s="34"/>
      <c r="K1" s="34"/>
    </row>
    <row r="2" spans="1:11" ht="25.5" customHeight="1">
      <c r="B2" s="212" t="s">
        <v>17</v>
      </c>
      <c r="C2" s="212"/>
      <c r="D2" s="212"/>
      <c r="E2" s="212"/>
      <c r="F2" s="212"/>
      <c r="G2" s="212"/>
      <c r="H2" s="212"/>
      <c r="I2" s="212"/>
      <c r="J2" s="210" t="s">
        <v>18</v>
      </c>
      <c r="K2" s="210"/>
    </row>
    <row r="3" spans="1:11" ht="28.5" customHeight="1">
      <c r="B3" s="213" t="s">
        <v>19</v>
      </c>
      <c r="C3" s="213"/>
      <c r="D3" s="213"/>
      <c r="E3" s="213"/>
      <c r="F3" s="211" t="s">
        <v>20</v>
      </c>
      <c r="G3" s="211"/>
      <c r="H3" s="211"/>
      <c r="I3" s="211"/>
      <c r="J3" s="210"/>
      <c r="K3" s="210"/>
    </row>
    <row r="4" spans="1:11" ht="18" customHeight="1">
      <c r="B4" s="147"/>
      <c r="C4" s="147"/>
      <c r="D4" s="147"/>
      <c r="E4" s="147"/>
      <c r="F4" s="146"/>
      <c r="G4" s="146"/>
      <c r="H4" s="146"/>
      <c r="I4" s="146"/>
      <c r="J4" s="145"/>
      <c r="K4" s="145"/>
    </row>
    <row r="6" spans="1:11" ht="22.8">
      <c r="A6" s="4" t="s">
        <v>21</v>
      </c>
    </row>
    <row r="7" spans="1:11">
      <c r="A7" s="217" t="s">
        <v>22</v>
      </c>
      <c r="B7" s="217"/>
      <c r="C7" s="217"/>
      <c r="D7" s="217"/>
      <c r="E7" s="217"/>
      <c r="F7" s="217"/>
      <c r="G7" s="217"/>
      <c r="H7" s="217"/>
      <c r="I7" s="217"/>
    </row>
    <row r="8" spans="1:11" ht="20.25" customHeight="1">
      <c r="A8" s="217"/>
      <c r="B8" s="217"/>
      <c r="C8" s="217"/>
      <c r="D8" s="217"/>
      <c r="E8" s="217"/>
      <c r="F8" s="217"/>
      <c r="G8" s="217"/>
      <c r="H8" s="217"/>
      <c r="I8" s="217"/>
    </row>
    <row r="9" spans="1:11">
      <c r="A9" s="217" t="s">
        <v>23</v>
      </c>
      <c r="B9" s="217"/>
      <c r="C9" s="217"/>
      <c r="D9" s="217"/>
      <c r="E9" s="217"/>
      <c r="F9" s="217"/>
      <c r="G9" s="217"/>
      <c r="H9" s="217"/>
      <c r="I9" s="217"/>
    </row>
    <row r="10" spans="1:11" ht="21" customHeight="1">
      <c r="A10" s="217"/>
      <c r="B10" s="217"/>
      <c r="C10" s="217"/>
      <c r="D10" s="217"/>
      <c r="E10" s="217"/>
      <c r="F10" s="217"/>
      <c r="G10" s="217"/>
      <c r="H10" s="217"/>
      <c r="I10" s="217"/>
    </row>
    <row r="11" spans="1:11" ht="13.8">
      <c r="A11" s="218" t="s">
        <v>24</v>
      </c>
      <c r="B11" s="218"/>
      <c r="C11" s="218"/>
      <c r="D11" s="218"/>
      <c r="E11" s="218"/>
      <c r="F11" s="218"/>
      <c r="G11" s="218"/>
      <c r="H11" s="218"/>
      <c r="I11" s="218"/>
    </row>
    <row r="12" spans="1:11">
      <c r="A12" s="3"/>
      <c r="B12" s="3"/>
      <c r="C12" s="3"/>
      <c r="D12" s="3"/>
      <c r="E12" s="3"/>
      <c r="F12" s="3"/>
      <c r="G12" s="3"/>
      <c r="H12" s="3"/>
      <c r="I12" s="3"/>
    </row>
    <row r="13" spans="1:11" ht="22.8">
      <c r="A13" s="4" t="s">
        <v>25</v>
      </c>
    </row>
    <row r="14" spans="1:11">
      <c r="A14" s="129" t="s">
        <v>26</v>
      </c>
      <c r="B14" s="214" t="s">
        <v>27</v>
      </c>
      <c r="C14" s="215"/>
      <c r="D14" s="215"/>
      <c r="E14" s="215"/>
      <c r="F14" s="215"/>
      <c r="G14" s="215"/>
      <c r="H14" s="215"/>
      <c r="I14" s="215"/>
      <c r="J14" s="215"/>
      <c r="K14" s="216"/>
    </row>
    <row r="15" spans="1:11" ht="14.25" customHeight="1">
      <c r="A15" s="129" t="s">
        <v>28</v>
      </c>
      <c r="B15" s="214" t="s">
        <v>29</v>
      </c>
      <c r="C15" s="215"/>
      <c r="D15" s="215"/>
      <c r="E15" s="215"/>
      <c r="F15" s="215"/>
      <c r="G15" s="215"/>
      <c r="H15" s="215"/>
      <c r="I15" s="215"/>
      <c r="J15" s="215"/>
      <c r="K15" s="216"/>
    </row>
    <row r="16" spans="1:11" ht="14.25" customHeight="1">
      <c r="A16" s="129"/>
      <c r="B16" s="214" t="s">
        <v>30</v>
      </c>
      <c r="C16" s="215"/>
      <c r="D16" s="215"/>
      <c r="E16" s="215"/>
      <c r="F16" s="215"/>
      <c r="G16" s="215"/>
      <c r="H16" s="215"/>
      <c r="I16" s="215"/>
      <c r="J16" s="215"/>
      <c r="K16" s="216"/>
    </row>
    <row r="17" spans="1:14" ht="14.25" customHeight="1">
      <c r="A17" s="129"/>
      <c r="B17" s="214" t="s">
        <v>31</v>
      </c>
      <c r="C17" s="215"/>
      <c r="D17" s="215"/>
      <c r="E17" s="215"/>
      <c r="F17" s="215"/>
      <c r="G17" s="215"/>
      <c r="H17" s="215"/>
      <c r="I17" s="215"/>
      <c r="J17" s="215"/>
      <c r="K17" s="216"/>
    </row>
    <row r="19" spans="1:14" ht="22.8">
      <c r="A19" s="4" t="s">
        <v>32</v>
      </c>
    </row>
    <row r="20" spans="1:14">
      <c r="A20" s="129" t="s">
        <v>33</v>
      </c>
      <c r="B20" s="214" t="s">
        <v>34</v>
      </c>
      <c r="C20" s="215"/>
      <c r="D20" s="215"/>
      <c r="E20" s="215"/>
      <c r="F20" s="215"/>
      <c r="G20" s="216"/>
    </row>
    <row r="21" spans="1:14" ht="12.75" customHeight="1">
      <c r="A21" s="129" t="s">
        <v>35</v>
      </c>
      <c r="B21" s="214" t="s">
        <v>36</v>
      </c>
      <c r="C21" s="215"/>
      <c r="D21" s="215"/>
      <c r="E21" s="215"/>
      <c r="F21" s="215"/>
      <c r="G21" s="216"/>
    </row>
    <row r="22" spans="1:14" ht="12.75" customHeight="1">
      <c r="A22" s="129" t="s">
        <v>37</v>
      </c>
      <c r="B22" s="214" t="s">
        <v>38</v>
      </c>
      <c r="C22" s="215"/>
      <c r="D22" s="215"/>
      <c r="E22" s="215"/>
      <c r="F22" s="215"/>
      <c r="G22" s="216"/>
    </row>
    <row r="24" spans="1:14" ht="22.8">
      <c r="A24" s="4" t="s">
        <v>39</v>
      </c>
    </row>
    <row r="25" spans="1:14" ht="13.8">
      <c r="A25" s="148" t="s">
        <v>40</v>
      </c>
      <c r="C25" s="148"/>
      <c r="D25" s="148"/>
      <c r="E25" s="148"/>
      <c r="F25" s="148"/>
      <c r="G25" s="148"/>
      <c r="H25" s="148"/>
      <c r="I25" s="148"/>
      <c r="J25" s="148"/>
      <c r="K25" s="148"/>
      <c r="L25" s="148"/>
      <c r="M25" s="148"/>
      <c r="N25" s="65"/>
    </row>
    <row r="26" spans="1:14" ht="13.8">
      <c r="A26" s="148" t="s">
        <v>41</v>
      </c>
      <c r="C26" s="148"/>
      <c r="D26" s="148"/>
      <c r="E26" s="148"/>
      <c r="F26" s="148"/>
      <c r="G26" s="148"/>
      <c r="H26" s="148"/>
      <c r="I26" s="148"/>
      <c r="J26" s="148"/>
      <c r="K26" s="148"/>
      <c r="L26" s="148"/>
      <c r="M26" s="148"/>
      <c r="N26" s="65"/>
    </row>
    <row r="27" spans="1:14" ht="13.8">
      <c r="A27" s="148" t="s">
        <v>42</v>
      </c>
      <c r="C27" s="148"/>
      <c r="D27" s="148"/>
      <c r="E27" s="148"/>
      <c r="F27" s="148"/>
      <c r="G27" s="148"/>
      <c r="H27" s="148"/>
      <c r="I27" s="148"/>
      <c r="J27" s="148"/>
      <c r="K27" s="148"/>
      <c r="L27" s="148"/>
      <c r="M27" s="148"/>
      <c r="N27" s="65"/>
    </row>
    <row r="29" spans="1:14" ht="21.75" customHeight="1">
      <c r="B29" s="207" t="s">
        <v>43</v>
      </c>
      <c r="C29" s="208"/>
      <c r="D29" s="209"/>
    </row>
    <row r="30" spans="1:14" ht="90" customHeight="1">
      <c r="B30" s="5"/>
      <c r="C30" s="6" t="s">
        <v>44</v>
      </c>
      <c r="D30" s="6" t="s">
        <v>45</v>
      </c>
    </row>
    <row r="32" spans="1:14" ht="22.8">
      <c r="A32" s="4" t="s">
        <v>46</v>
      </c>
    </row>
    <row r="33" spans="1:1" ht="13.8">
      <c r="A33" s="148"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19" t="s">
        <v>48</v>
      </c>
      <c r="B2" s="219"/>
      <c r="C2" s="219"/>
      <c r="D2" s="219"/>
      <c r="E2" s="219"/>
      <c r="F2" s="219"/>
    </row>
    <row r="3" spans="1:10">
      <c r="A3" s="10"/>
      <c r="B3" s="11"/>
      <c r="E3" s="12"/>
    </row>
    <row r="5" spans="1:10" ht="24.6">
      <c r="A5" s="8"/>
      <c r="D5" s="130" t="s">
        <v>49</v>
      </c>
      <c r="E5" s="14"/>
    </row>
    <row r="6" spans="1:10">
      <c r="A6" s="8"/>
    </row>
    <row r="7" spans="1:10" ht="20.25" customHeight="1">
      <c r="A7" s="131" t="s">
        <v>50</v>
      </c>
      <c r="B7" s="131" t="s">
        <v>51</v>
      </c>
      <c r="C7" s="132" t="s">
        <v>52</v>
      </c>
      <c r="D7" s="132" t="s">
        <v>53</v>
      </c>
      <c r="E7" s="132" t="s">
        <v>54</v>
      </c>
      <c r="F7" s="132"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67"/>
      <c r="E11" s="22"/>
      <c r="F11" s="22"/>
    </row>
    <row r="12" spans="1:10">
      <c r="A12" s="19">
        <v>5</v>
      </c>
      <c r="B12" s="19" t="s">
        <v>60</v>
      </c>
      <c r="C12" s="20"/>
      <c r="D12" s="67"/>
      <c r="E12" s="22"/>
      <c r="F12" s="22"/>
    </row>
    <row r="13" spans="1:10">
      <c r="A13" s="19">
        <v>6</v>
      </c>
      <c r="B13" s="19" t="s">
        <v>61</v>
      </c>
      <c r="C13" s="20"/>
      <c r="D13" s="67"/>
      <c r="E13" s="22"/>
      <c r="F13" s="22"/>
    </row>
    <row r="14" spans="1:10">
      <c r="A14" s="19">
        <v>7</v>
      </c>
      <c r="B14" s="19" t="s">
        <v>61</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22" t="s">
        <v>62</v>
      </c>
      <c r="B2" s="222"/>
      <c r="C2" s="222"/>
      <c r="D2" s="222"/>
      <c r="E2" s="150"/>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3" t="s">
        <v>50</v>
      </c>
      <c r="B5" s="133" t="s">
        <v>63</v>
      </c>
      <c r="C5" s="133" t="s">
        <v>64</v>
      </c>
      <c r="D5" s="133"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220" t="s">
        <v>83</v>
      </c>
      <c r="B16" s="220"/>
      <c r="C16" s="30"/>
      <c r="D16" s="31"/>
    </row>
    <row r="17" spans="1:4" ht="13.8">
      <c r="A17" s="221" t="s">
        <v>84</v>
      </c>
      <c r="B17" s="22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DA1D6-C5AE-49AC-A32C-3201BDC5648F}">
  <dimension ref="A1"/>
  <sheetViews>
    <sheetView workbookViewId="0"/>
  </sheetViews>
  <sheetFormatPr defaultRowHeight="13.8"/>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5"/>
  <sheetViews>
    <sheetView showGridLines="0" tabSelected="1" topLeftCell="A87" zoomScaleNormal="100" workbookViewId="0">
      <selection activeCell="D97" sqref="D97"/>
    </sheetView>
  </sheetViews>
  <sheetFormatPr defaultColWidth="9.09765625" defaultRowHeight="13.2"/>
  <cols>
    <col min="1" max="1" width="11.296875" style="73"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26"/>
      <c r="B1" s="226"/>
      <c r="C1" s="226"/>
      <c r="D1" s="226"/>
      <c r="E1" s="34"/>
      <c r="F1" s="34"/>
      <c r="G1" s="34"/>
      <c r="H1" s="34"/>
      <c r="I1" s="34"/>
      <c r="J1" s="34"/>
    </row>
    <row r="2" spans="1:24" s="1" customFormat="1" ht="31.5" customHeight="1">
      <c r="A2" s="227" t="s">
        <v>62</v>
      </c>
      <c r="B2" s="227"/>
      <c r="C2" s="227"/>
      <c r="D2" s="227"/>
      <c r="E2" s="235"/>
      <c r="F2" s="23"/>
      <c r="G2" s="23"/>
      <c r="H2" s="23"/>
      <c r="I2" s="23"/>
      <c r="J2" s="23"/>
    </row>
    <row r="3" spans="1:24" s="1" customFormat="1" ht="31.5" customHeight="1">
      <c r="A3" s="47"/>
      <c r="C3" s="236"/>
      <c r="D3" s="236"/>
      <c r="E3" s="235"/>
      <c r="F3" s="23"/>
      <c r="G3" s="23"/>
      <c r="H3" s="23"/>
      <c r="I3" s="23"/>
      <c r="J3" s="23"/>
    </row>
    <row r="4" spans="1:24" s="38" customFormat="1">
      <c r="A4" s="134" t="s">
        <v>58</v>
      </c>
      <c r="B4" s="228" t="s">
        <v>191</v>
      </c>
      <c r="C4" s="229"/>
      <c r="D4" s="229"/>
      <c r="E4" s="39"/>
      <c r="F4" s="39"/>
      <c r="G4" s="39"/>
      <c r="H4" s="40"/>
      <c r="I4" s="40"/>
      <c r="X4" s="38" t="s">
        <v>85</v>
      </c>
    </row>
    <row r="5" spans="1:24" s="38" customFormat="1">
      <c r="A5" s="134" t="s">
        <v>54</v>
      </c>
      <c r="B5" s="228"/>
      <c r="C5" s="229"/>
      <c r="D5" s="229"/>
      <c r="E5" s="39"/>
      <c r="F5" s="39"/>
      <c r="G5" s="39"/>
      <c r="H5" s="40"/>
      <c r="I5" s="40"/>
      <c r="X5" s="38" t="s">
        <v>86</v>
      </c>
    </row>
    <row r="6" spans="1:24" s="38" customFormat="1" ht="54" customHeight="1">
      <c r="A6" s="134" t="s">
        <v>87</v>
      </c>
      <c r="B6" s="228" t="s">
        <v>209</v>
      </c>
      <c r="C6" s="229"/>
      <c r="D6" s="229"/>
      <c r="E6" s="39"/>
      <c r="F6" s="39"/>
      <c r="G6" s="39"/>
      <c r="H6" s="40"/>
      <c r="I6" s="40"/>
    </row>
    <row r="7" spans="1:24" s="38" customFormat="1">
      <c r="A7" s="134" t="s">
        <v>88</v>
      </c>
      <c r="B7" s="229" t="s">
        <v>202</v>
      </c>
      <c r="C7" s="229"/>
      <c r="D7" s="229"/>
      <c r="E7" s="39"/>
      <c r="F7" s="39"/>
      <c r="G7" s="39"/>
      <c r="H7" s="41"/>
      <c r="I7" s="40"/>
      <c r="X7" s="42"/>
    </row>
    <row r="8" spans="1:24" s="43" customFormat="1">
      <c r="A8" s="134" t="s">
        <v>89</v>
      </c>
      <c r="B8" s="230"/>
      <c r="C8" s="230"/>
      <c r="D8" s="230"/>
      <c r="E8" s="39"/>
    </row>
    <row r="9" spans="1:24" s="43" customFormat="1">
      <c r="A9" s="135" t="s">
        <v>90</v>
      </c>
      <c r="B9" s="68" t="str">
        <f>F17</f>
        <v>Internal Build 03112011</v>
      </c>
      <c r="C9" s="68" t="str">
        <f>G17</f>
        <v>Internal build 14112011</v>
      </c>
      <c r="D9" s="68" t="str">
        <f>H17</f>
        <v>External build 16112011</v>
      </c>
    </row>
    <row r="10" spans="1:24" s="43" customFormat="1">
      <c r="A10" s="136" t="s">
        <v>91</v>
      </c>
      <c r="B10" s="69">
        <f>SUM(B11:B14)</f>
        <v>0</v>
      </c>
      <c r="C10" s="69">
        <f>SUM(C11:C14)</f>
        <v>0</v>
      </c>
      <c r="D10" s="69">
        <f>SUM(D11:D14)</f>
        <v>0</v>
      </c>
    </row>
    <row r="11" spans="1:24" s="43" customFormat="1">
      <c r="A11" s="136" t="s">
        <v>33</v>
      </c>
      <c r="B11" s="70">
        <f>COUNTIF($F$18:$F$49647,"*Passed")</f>
        <v>0</v>
      </c>
      <c r="C11" s="70">
        <f>COUNTIF($G$18:$G$49647,"*Passed")</f>
        <v>0</v>
      </c>
      <c r="D11" s="70">
        <f>COUNTIF($H$18:$H$49647,"*Passed")</f>
        <v>0</v>
      </c>
    </row>
    <row r="12" spans="1:24" s="43" customFormat="1">
      <c r="A12" s="136" t="s">
        <v>35</v>
      </c>
      <c r="B12" s="70">
        <f>COUNTIF($F$18:$F$49367,"*Failed*")</f>
        <v>0</v>
      </c>
      <c r="C12" s="70">
        <f>COUNTIF($G$18:$G$49367,"*Failed*")</f>
        <v>0</v>
      </c>
      <c r="D12" s="70">
        <f>COUNTIF($H$18:$H$49367,"*Failed*")</f>
        <v>0</v>
      </c>
    </row>
    <row r="13" spans="1:24" s="43" customFormat="1">
      <c r="A13" s="136" t="s">
        <v>37</v>
      </c>
      <c r="B13" s="70">
        <f>COUNTIF($F$18:$F$49367,"*Not Run*")</f>
        <v>0</v>
      </c>
      <c r="C13" s="70">
        <f>COUNTIF($G$18:$G$49367,"*Not Run*")</f>
        <v>0</v>
      </c>
      <c r="D13" s="70">
        <f>COUNTIF($H$18:$H$49367,"*Not Run*")</f>
        <v>0</v>
      </c>
      <c r="E13" s="1"/>
      <c r="F13" s="1"/>
      <c r="G13" s="1"/>
      <c r="H13" s="1"/>
      <c r="I13" s="1"/>
    </row>
    <row r="14" spans="1:24" s="43" customFormat="1">
      <c r="A14" s="136" t="s">
        <v>92</v>
      </c>
      <c r="B14" s="70">
        <f>COUNTIF($F$18:$F$49367,"*NA*")</f>
        <v>0</v>
      </c>
      <c r="C14" s="70">
        <f>COUNTIF($G$18:$G$49367,"*NA*")</f>
        <v>0</v>
      </c>
      <c r="D14" s="70">
        <f>COUNTIF($H$18:$H$49367,"*NA*")</f>
        <v>0</v>
      </c>
      <c r="E14" s="1"/>
      <c r="F14" s="1"/>
      <c r="G14" s="1"/>
      <c r="H14" s="1"/>
      <c r="I14" s="1"/>
    </row>
    <row r="15" spans="1:24" s="43" customFormat="1" ht="39.6">
      <c r="A15" s="136" t="s">
        <v>93</v>
      </c>
      <c r="B15" s="70">
        <f>COUNTIF($F$18:$F$49367,"*Passed in previous build*")</f>
        <v>0</v>
      </c>
      <c r="C15" s="70">
        <f>COUNTIF($G$18:$G$49367,"*Passed in previous build*")</f>
        <v>0</v>
      </c>
      <c r="D15" s="70">
        <f>COUNTIF($H$18:$H$49367,"*Passed in previous build*")</f>
        <v>0</v>
      </c>
      <c r="E15" s="1"/>
      <c r="F15" s="1"/>
      <c r="G15" s="1"/>
      <c r="H15" s="1"/>
      <c r="I15" s="1"/>
    </row>
    <row r="16" spans="1:24" s="44" customFormat="1" ht="15" customHeight="1">
      <c r="A16" s="71"/>
      <c r="B16" s="50"/>
      <c r="C16" s="50"/>
      <c r="D16" s="51"/>
      <c r="E16" s="56"/>
      <c r="F16" s="231" t="s">
        <v>90</v>
      </c>
      <c r="G16" s="231"/>
      <c r="H16" s="231"/>
      <c r="I16" s="57"/>
    </row>
    <row r="17" spans="1:9" s="44" customFormat="1" ht="39.6">
      <c r="A17" s="137" t="s">
        <v>94</v>
      </c>
      <c r="B17" s="138" t="s">
        <v>95</v>
      </c>
      <c r="C17" s="138" t="s">
        <v>96</v>
      </c>
      <c r="D17" s="138" t="s">
        <v>97</v>
      </c>
      <c r="E17" s="138" t="s">
        <v>98</v>
      </c>
      <c r="F17" s="138" t="s">
        <v>99</v>
      </c>
      <c r="G17" s="138" t="s">
        <v>100</v>
      </c>
      <c r="H17" s="138" t="s">
        <v>101</v>
      </c>
      <c r="I17" s="138" t="s">
        <v>102</v>
      </c>
    </row>
    <row r="18" spans="1:9" s="44" customFormat="1" ht="15.75" customHeight="1">
      <c r="A18" s="62"/>
      <c r="B18" s="232" t="s">
        <v>203</v>
      </c>
      <c r="C18" s="233"/>
      <c r="D18" s="234"/>
      <c r="E18" s="62"/>
      <c r="F18" s="63"/>
      <c r="G18" s="63"/>
      <c r="H18" s="63"/>
      <c r="I18" s="62"/>
    </row>
    <row r="19" spans="1:9" s="44" customFormat="1" ht="15.75" customHeight="1">
      <c r="A19" s="62"/>
      <c r="B19" s="161" t="s">
        <v>192</v>
      </c>
      <c r="C19" s="162"/>
      <c r="D19" s="163"/>
      <c r="E19" s="62"/>
      <c r="F19" s="63"/>
      <c r="G19" s="63"/>
      <c r="H19" s="63"/>
      <c r="I19" s="62"/>
    </row>
    <row r="20" spans="1:9" s="196" customFormat="1" ht="15.75" customHeight="1">
      <c r="A20" s="191"/>
      <c r="B20" s="192" t="s">
        <v>193</v>
      </c>
      <c r="C20" s="193"/>
      <c r="D20" s="194"/>
      <c r="E20" s="191"/>
      <c r="F20" s="195"/>
      <c r="G20" s="195"/>
      <c r="H20" s="195"/>
      <c r="I20" s="191"/>
    </row>
    <row r="21" spans="1:9" s="45" customFormat="1" ht="26.4">
      <c r="A21" s="52">
        <v>1</v>
      </c>
      <c r="B21" s="52" t="s">
        <v>215</v>
      </c>
      <c r="C21" s="188" t="s">
        <v>253</v>
      </c>
      <c r="D21" s="53" t="s">
        <v>254</v>
      </c>
      <c r="E21" s="52"/>
      <c r="F21" s="52"/>
      <c r="G21" s="52"/>
      <c r="H21" s="53"/>
      <c r="I21" s="55"/>
    </row>
    <row r="22" spans="1:9" s="45" customFormat="1" ht="39.6">
      <c r="A22" s="60">
        <f t="shared" ref="A22:A26" ca="1" si="0">IF(OFFSET(A22,-1,0) ="",OFFSET(A22,-2,0)+1,OFFSET(A22,-1,0)+1 )</f>
        <v>2</v>
      </c>
      <c r="B22" s="52" t="s">
        <v>237</v>
      </c>
      <c r="C22" s="178" t="s">
        <v>275</v>
      </c>
      <c r="D22" s="53" t="s">
        <v>255</v>
      </c>
      <c r="E22" s="52"/>
      <c r="F22" s="52"/>
      <c r="G22" s="52"/>
      <c r="H22" s="53"/>
      <c r="I22" s="55"/>
    </row>
    <row r="23" spans="1:9" s="45" customFormat="1" ht="39.6">
      <c r="A23" s="60">
        <f ca="1">IF(OFFSET(A23,-1,0) ="",OFFSET(A23,-2,0)+1,OFFSET(A23,-1,0)+1 )</f>
        <v>3</v>
      </c>
      <c r="B23" s="164" t="s">
        <v>218</v>
      </c>
      <c r="C23" s="52" t="s">
        <v>276</v>
      </c>
      <c r="D23" s="53" t="s">
        <v>256</v>
      </c>
      <c r="E23" s="52"/>
      <c r="F23" s="52"/>
      <c r="G23" s="52"/>
      <c r="H23" s="53"/>
      <c r="I23" s="55"/>
    </row>
    <row r="24" spans="1:9" s="45" customFormat="1" ht="52.8">
      <c r="A24" s="60">
        <f t="shared" ca="1" si="0"/>
        <v>4</v>
      </c>
      <c r="B24" s="52" t="s">
        <v>216</v>
      </c>
      <c r="C24" s="52" t="s">
        <v>277</v>
      </c>
      <c r="D24" s="54" t="s">
        <v>362</v>
      </c>
      <c r="E24" s="52"/>
      <c r="F24" s="52"/>
      <c r="G24" s="52"/>
      <c r="H24" s="53"/>
      <c r="I24" s="55"/>
    </row>
    <row r="25" spans="1:9" s="45" customFormat="1" ht="52.8">
      <c r="A25" s="60">
        <f ca="1">IF(OFFSET(A25,-1,0) ="",OFFSET(A25,-2,0)+1,OFFSET(A25,-1,0)+1 )</f>
        <v>5</v>
      </c>
      <c r="B25" s="52" t="s">
        <v>251</v>
      </c>
      <c r="C25" s="52" t="s">
        <v>278</v>
      </c>
      <c r="D25" s="54" t="s">
        <v>362</v>
      </c>
      <c r="E25" s="52"/>
      <c r="F25" s="52"/>
      <c r="G25" s="52"/>
      <c r="H25" s="53"/>
      <c r="I25" s="55"/>
    </row>
    <row r="26" spans="1:9" s="45" customFormat="1" ht="52.8">
      <c r="A26" s="60">
        <f t="shared" ca="1" si="0"/>
        <v>6</v>
      </c>
      <c r="B26" s="164" t="s">
        <v>217</v>
      </c>
      <c r="C26" s="52" t="s">
        <v>279</v>
      </c>
      <c r="D26" s="54" t="s">
        <v>362</v>
      </c>
      <c r="E26" s="52"/>
      <c r="F26" s="52"/>
      <c r="G26" s="52"/>
      <c r="H26" s="53"/>
      <c r="I26" s="55"/>
    </row>
    <row r="27" spans="1:9" s="45" customFormat="1" ht="52.8">
      <c r="A27" s="60">
        <f t="shared" ref="A27:A93" ca="1" si="1">IF(OFFSET(A27,-1,0) ="",OFFSET(A27,-2,0)+1,OFFSET(A27,-1,0)+1 )</f>
        <v>7</v>
      </c>
      <c r="B27" s="164" t="s">
        <v>219</v>
      </c>
      <c r="C27" s="52" t="s">
        <v>280</v>
      </c>
      <c r="D27" s="53" t="s">
        <v>256</v>
      </c>
      <c r="E27" s="52"/>
      <c r="F27" s="52"/>
      <c r="G27" s="52"/>
      <c r="H27" s="53"/>
      <c r="I27" s="55"/>
    </row>
    <row r="28" spans="1:9" s="45" customFormat="1" ht="39.6">
      <c r="A28" s="60">
        <f t="shared" ca="1" si="1"/>
        <v>8</v>
      </c>
      <c r="B28" s="52" t="s">
        <v>220</v>
      </c>
      <c r="C28" s="52" t="s">
        <v>281</v>
      </c>
      <c r="D28" s="53" t="s">
        <v>257</v>
      </c>
      <c r="E28" s="52"/>
      <c r="F28" s="52"/>
      <c r="G28" s="52"/>
      <c r="H28" s="53"/>
      <c r="I28" s="55"/>
    </row>
    <row r="29" spans="1:9" s="45" customFormat="1" ht="39.6">
      <c r="A29" s="60">
        <f ca="1">IF(OFFSET(A29,-1,0) ="",OFFSET(A29,-2,0)+1,OFFSET(A29,-1,0)+1 )</f>
        <v>9</v>
      </c>
      <c r="B29" s="52" t="s">
        <v>349</v>
      </c>
      <c r="C29" s="52" t="s">
        <v>282</v>
      </c>
      <c r="D29" s="53" t="s">
        <v>257</v>
      </c>
      <c r="E29" s="52"/>
      <c r="F29" s="52"/>
      <c r="G29" s="52"/>
      <c r="H29" s="53"/>
      <c r="I29" s="55"/>
    </row>
    <row r="30" spans="1:9" s="45" customFormat="1" ht="39.6">
      <c r="A30" s="60">
        <f t="shared" ref="A30" ca="1" si="2">IF(OFFSET(A30,-1,0) ="",OFFSET(A30,-2,0)+1,OFFSET(A30,-1,0)+1 )</f>
        <v>10</v>
      </c>
      <c r="B30" s="52" t="s">
        <v>222</v>
      </c>
      <c r="C30" s="52" t="s">
        <v>363</v>
      </c>
      <c r="D30" s="53" t="s">
        <v>258</v>
      </c>
      <c r="E30" s="52"/>
      <c r="F30" s="52"/>
      <c r="G30" s="52"/>
      <c r="H30" s="53"/>
      <c r="I30" s="55"/>
    </row>
    <row r="31" spans="1:9" s="45" customFormat="1" ht="66">
      <c r="A31" s="60">
        <f t="shared" ca="1" si="1"/>
        <v>11</v>
      </c>
      <c r="B31" s="52" t="s">
        <v>367</v>
      </c>
      <c r="C31" s="52" t="s">
        <v>372</v>
      </c>
      <c r="D31" s="53" t="s">
        <v>373</v>
      </c>
      <c r="E31" s="52"/>
      <c r="F31" s="52"/>
      <c r="G31" s="52"/>
      <c r="H31" s="53"/>
      <c r="I31" s="55"/>
    </row>
    <row r="32" spans="1:9" s="45" customFormat="1" ht="26.4">
      <c r="A32" s="60">
        <f t="shared" ca="1" si="1"/>
        <v>12</v>
      </c>
      <c r="B32" s="166" t="s">
        <v>221</v>
      </c>
      <c r="C32" s="52" t="s">
        <v>274</v>
      </c>
      <c r="D32" s="53" t="s">
        <v>259</v>
      </c>
      <c r="E32" s="52"/>
      <c r="F32" s="52"/>
      <c r="G32" s="52"/>
      <c r="H32" s="53"/>
      <c r="I32" s="55"/>
    </row>
    <row r="33" spans="1:9" s="196" customFormat="1" ht="15.75" customHeight="1">
      <c r="A33" s="191"/>
      <c r="B33" s="192" t="s">
        <v>194</v>
      </c>
      <c r="C33" s="193"/>
      <c r="D33" s="194"/>
      <c r="E33" s="191"/>
      <c r="F33" s="195"/>
      <c r="G33" s="195"/>
      <c r="H33" s="195"/>
      <c r="I33" s="191"/>
    </row>
    <row r="34" spans="1:9" s="48" customFormat="1" ht="39.6">
      <c r="A34" s="60">
        <f t="shared" ca="1" si="1"/>
        <v>13</v>
      </c>
      <c r="B34" s="164" t="s">
        <v>204</v>
      </c>
      <c r="C34" s="164" t="s">
        <v>260</v>
      </c>
      <c r="D34" s="54" t="s">
        <v>261</v>
      </c>
      <c r="E34" s="58"/>
      <c r="F34" s="52"/>
      <c r="G34" s="52"/>
      <c r="H34" s="54"/>
      <c r="I34" s="59"/>
    </row>
    <row r="35" spans="1:9" s="48" customFormat="1" ht="39.6">
      <c r="A35" s="60">
        <f t="shared" ca="1" si="1"/>
        <v>14</v>
      </c>
      <c r="B35" s="52" t="s">
        <v>236</v>
      </c>
      <c r="C35" s="178" t="s">
        <v>283</v>
      </c>
      <c r="D35" s="179" t="s">
        <v>262</v>
      </c>
      <c r="E35" s="58"/>
      <c r="F35" s="52"/>
      <c r="G35" s="52"/>
      <c r="H35" s="54"/>
      <c r="I35" s="59"/>
    </row>
    <row r="36" spans="1:9" s="48" customFormat="1" ht="52.8">
      <c r="A36" s="60">
        <f t="shared" ref="A36:A42" ca="1" si="3">IF(OFFSET(A36,-1,0) ="",OFFSET(A36,-2,0)+1,OFFSET(A36,-1,0)+1 )</f>
        <v>15</v>
      </c>
      <c r="B36" s="164" t="s">
        <v>208</v>
      </c>
      <c r="C36" s="52" t="s">
        <v>284</v>
      </c>
      <c r="D36" s="54" t="s">
        <v>362</v>
      </c>
      <c r="E36" s="58"/>
      <c r="F36" s="52"/>
      <c r="G36" s="52"/>
      <c r="H36" s="54"/>
      <c r="I36" s="59"/>
    </row>
    <row r="37" spans="1:9" s="48" customFormat="1" ht="39.6">
      <c r="A37" s="60">
        <f t="shared" ca="1" si="3"/>
        <v>16</v>
      </c>
      <c r="B37" s="52" t="s">
        <v>223</v>
      </c>
      <c r="C37" s="52" t="s">
        <v>285</v>
      </c>
      <c r="D37" s="54" t="s">
        <v>263</v>
      </c>
      <c r="E37" s="58"/>
      <c r="F37" s="52"/>
      <c r="G37" s="52"/>
      <c r="H37" s="54"/>
      <c r="I37" s="59"/>
    </row>
    <row r="38" spans="1:9" s="48" customFormat="1" ht="39.6">
      <c r="A38" s="60">
        <f t="shared" ca="1" si="3"/>
        <v>17</v>
      </c>
      <c r="B38" s="52" t="s">
        <v>205</v>
      </c>
      <c r="C38" s="52" t="s">
        <v>286</v>
      </c>
      <c r="D38" s="54" t="s">
        <v>270</v>
      </c>
      <c r="E38" s="58"/>
      <c r="F38" s="52"/>
      <c r="G38" s="52"/>
      <c r="H38" s="54"/>
      <c r="I38" s="59"/>
    </row>
    <row r="39" spans="1:9" s="48" customFormat="1" ht="52.8">
      <c r="A39" s="60">
        <f t="shared" ca="1" si="3"/>
        <v>18</v>
      </c>
      <c r="B39" s="52" t="s">
        <v>206</v>
      </c>
      <c r="C39" s="52" t="s">
        <v>287</v>
      </c>
      <c r="D39" s="54" t="s">
        <v>270</v>
      </c>
      <c r="E39" s="58"/>
      <c r="F39" s="52"/>
      <c r="G39" s="52"/>
      <c r="H39" s="54"/>
      <c r="I39" s="59"/>
    </row>
    <row r="40" spans="1:9" s="49" customFormat="1" ht="118.8">
      <c r="A40" s="61">
        <f t="shared" ca="1" si="3"/>
        <v>19</v>
      </c>
      <c r="B40" s="164" t="s">
        <v>207</v>
      </c>
      <c r="C40" s="52" t="s">
        <v>288</v>
      </c>
      <c r="D40" s="54" t="s">
        <v>263</v>
      </c>
      <c r="E40" s="189" t="s">
        <v>264</v>
      </c>
      <c r="F40" s="164"/>
      <c r="G40" s="164"/>
      <c r="H40" s="53"/>
      <c r="I40" s="177"/>
    </row>
    <row r="41" spans="1:9" s="48" customFormat="1" ht="52.8">
      <c r="A41" s="60">
        <f t="shared" ca="1" si="3"/>
        <v>20</v>
      </c>
      <c r="B41" s="52" t="s">
        <v>224</v>
      </c>
      <c r="C41" s="52" t="s">
        <v>289</v>
      </c>
      <c r="D41" s="54" t="s">
        <v>263</v>
      </c>
      <c r="E41" s="58"/>
      <c r="F41" s="52"/>
      <c r="G41" s="52"/>
      <c r="H41" s="54"/>
      <c r="I41" s="59"/>
    </row>
    <row r="42" spans="1:9" s="48" customFormat="1" ht="52.8">
      <c r="A42" s="60">
        <f t="shared" ca="1" si="3"/>
        <v>21</v>
      </c>
      <c r="B42" s="52" t="s">
        <v>222</v>
      </c>
      <c r="C42" s="52" t="s">
        <v>290</v>
      </c>
      <c r="D42" s="53" t="s">
        <v>265</v>
      </c>
      <c r="E42" s="58"/>
      <c r="F42" s="52"/>
      <c r="G42" s="52"/>
      <c r="H42" s="54"/>
      <c r="I42" s="59"/>
    </row>
    <row r="43" spans="1:9" s="48" customFormat="1" ht="52.8">
      <c r="A43" s="60">
        <f t="shared" ca="1" si="1"/>
        <v>22</v>
      </c>
      <c r="B43" s="52" t="s">
        <v>371</v>
      </c>
      <c r="C43" s="52" t="s">
        <v>366</v>
      </c>
      <c r="D43" s="54" t="s">
        <v>365</v>
      </c>
      <c r="E43" s="58"/>
      <c r="F43" s="52"/>
      <c r="G43" s="52"/>
      <c r="H43" s="54"/>
      <c r="I43" s="59"/>
    </row>
    <row r="44" spans="1:9" s="48" customFormat="1" ht="26.4">
      <c r="A44" s="60">
        <f t="shared" ca="1" si="1"/>
        <v>23</v>
      </c>
      <c r="B44" s="52" t="s">
        <v>225</v>
      </c>
      <c r="C44" s="52" t="s">
        <v>273</v>
      </c>
      <c r="D44" s="54" t="s">
        <v>266</v>
      </c>
      <c r="E44" s="58"/>
      <c r="F44" s="52"/>
      <c r="G44" s="52"/>
      <c r="H44" s="54"/>
      <c r="I44" s="59"/>
    </row>
    <row r="45" spans="1:9" s="196" customFormat="1" ht="15.75" customHeight="1">
      <c r="A45" s="191"/>
      <c r="B45" s="192" t="s">
        <v>195</v>
      </c>
      <c r="C45" s="193"/>
      <c r="D45" s="194"/>
      <c r="E45" s="191"/>
      <c r="F45" s="195"/>
      <c r="G45" s="195"/>
      <c r="H45" s="195"/>
      <c r="I45" s="191"/>
    </row>
    <row r="46" spans="1:9" s="48" customFormat="1" ht="26.4">
      <c r="A46" s="60">
        <f t="shared" ca="1" si="1"/>
        <v>24</v>
      </c>
      <c r="B46" s="52" t="s">
        <v>228</v>
      </c>
      <c r="C46" s="52" t="s">
        <v>267</v>
      </c>
      <c r="D46" s="54" t="s">
        <v>269</v>
      </c>
      <c r="E46" s="58"/>
      <c r="F46" s="52"/>
      <c r="G46" s="52"/>
      <c r="H46" s="54"/>
      <c r="I46" s="59"/>
    </row>
    <row r="47" spans="1:9" s="48" customFormat="1" ht="39.6">
      <c r="A47" s="60">
        <f t="shared" ca="1" si="1"/>
        <v>25</v>
      </c>
      <c r="B47" s="52" t="s">
        <v>238</v>
      </c>
      <c r="C47" s="52" t="s">
        <v>291</v>
      </c>
      <c r="D47" s="54" t="s">
        <v>301</v>
      </c>
      <c r="E47" s="58"/>
      <c r="F47" s="52"/>
      <c r="G47" s="52"/>
      <c r="H47" s="54"/>
      <c r="I47" s="59"/>
    </row>
    <row r="48" spans="1:9" s="48" customFormat="1" ht="39.6">
      <c r="A48" s="60">
        <f t="shared" ca="1" si="1"/>
        <v>26</v>
      </c>
      <c r="B48" s="164" t="s">
        <v>229</v>
      </c>
      <c r="C48" s="52" t="s">
        <v>292</v>
      </c>
      <c r="D48" s="54" t="s">
        <v>300</v>
      </c>
      <c r="E48" s="58"/>
      <c r="F48" s="52"/>
      <c r="G48" s="52"/>
      <c r="H48" s="54"/>
      <c r="I48" s="59"/>
    </row>
    <row r="49" spans="1:9" s="48" customFormat="1" ht="52.8">
      <c r="A49" s="60">
        <f t="shared" ca="1" si="1"/>
        <v>27</v>
      </c>
      <c r="B49" s="52" t="s">
        <v>230</v>
      </c>
      <c r="C49" s="52" t="s">
        <v>293</v>
      </c>
      <c r="D49" s="54" t="s">
        <v>362</v>
      </c>
      <c r="E49" s="58"/>
      <c r="F49" s="52"/>
      <c r="G49" s="52"/>
      <c r="H49" s="54"/>
      <c r="I49" s="59"/>
    </row>
    <row r="50" spans="1:9" s="48" customFormat="1" ht="52.8">
      <c r="A50" s="60">
        <f t="shared" ca="1" si="1"/>
        <v>28</v>
      </c>
      <c r="B50" s="52" t="s">
        <v>233</v>
      </c>
      <c r="C50" s="52" t="s">
        <v>294</v>
      </c>
      <c r="D50" s="54" t="s">
        <v>362</v>
      </c>
      <c r="E50" s="58"/>
      <c r="F50" s="52"/>
      <c r="G50" s="52"/>
      <c r="H50" s="54"/>
      <c r="I50" s="59"/>
    </row>
    <row r="51" spans="1:9" s="48" customFormat="1" ht="52.8">
      <c r="A51" s="60">
        <f t="shared" ca="1" si="1"/>
        <v>29</v>
      </c>
      <c r="B51" s="52" t="s">
        <v>232</v>
      </c>
      <c r="C51" s="52" t="s">
        <v>295</v>
      </c>
      <c r="D51" s="54" t="s">
        <v>362</v>
      </c>
      <c r="E51" s="58"/>
      <c r="F51" s="52"/>
      <c r="G51" s="52"/>
      <c r="H51" s="54"/>
      <c r="I51" s="59"/>
    </row>
    <row r="52" spans="1:9" s="48" customFormat="1" ht="52.8">
      <c r="A52" s="60">
        <f ca="1">IF(OFFSET(A52,-1,0) ="",OFFSET(A52,-2,0)+1,OFFSET(A52,-1,0)+1 )</f>
        <v>30</v>
      </c>
      <c r="B52" s="164" t="s">
        <v>231</v>
      </c>
      <c r="C52" s="52" t="s">
        <v>296</v>
      </c>
      <c r="D52" s="54" t="s">
        <v>362</v>
      </c>
      <c r="E52" s="58"/>
      <c r="F52" s="52"/>
      <c r="G52" s="52"/>
      <c r="H52" s="54"/>
      <c r="I52" s="59"/>
    </row>
    <row r="53" spans="1:9" s="48" customFormat="1" ht="52.8">
      <c r="A53" s="60">
        <f ca="1">IF(OFFSET(A53,-1,0) ="",OFFSET(A53,-2,0)+1,OFFSET(A53,-1,0)+1 )</f>
        <v>31</v>
      </c>
      <c r="B53" s="164" t="s">
        <v>271</v>
      </c>
      <c r="C53" s="52" t="s">
        <v>297</v>
      </c>
      <c r="D53" s="54" t="s">
        <v>300</v>
      </c>
      <c r="E53" s="58"/>
      <c r="F53" s="52"/>
      <c r="G53" s="52"/>
      <c r="H53" s="54"/>
      <c r="I53" s="59"/>
    </row>
    <row r="54" spans="1:9" s="48" customFormat="1" ht="52.8">
      <c r="A54" s="60">
        <f t="shared" ca="1" si="1"/>
        <v>32</v>
      </c>
      <c r="B54" s="52" t="s">
        <v>234</v>
      </c>
      <c r="C54" s="52" t="s">
        <v>298</v>
      </c>
      <c r="D54" s="53" t="s">
        <v>302</v>
      </c>
      <c r="E54" s="58"/>
      <c r="F54" s="52"/>
      <c r="G54" s="52"/>
      <c r="H54" s="54"/>
      <c r="I54" s="59"/>
    </row>
    <row r="55" spans="1:9" s="48" customFormat="1" ht="52.8">
      <c r="A55" s="60">
        <f t="shared" ca="1" si="1"/>
        <v>33</v>
      </c>
      <c r="B55" s="52" t="s">
        <v>350</v>
      </c>
      <c r="C55" s="52" t="s">
        <v>299</v>
      </c>
      <c r="D55" s="53" t="s">
        <v>302</v>
      </c>
      <c r="E55" s="58"/>
      <c r="F55" s="52"/>
      <c r="G55" s="52"/>
      <c r="H55" s="54"/>
      <c r="I55" s="59"/>
    </row>
    <row r="56" spans="1:9" s="48" customFormat="1" ht="39.6">
      <c r="A56" s="60">
        <f t="shared" ca="1" si="1"/>
        <v>34</v>
      </c>
      <c r="B56" s="52" t="s">
        <v>222</v>
      </c>
      <c r="C56" s="52" t="s">
        <v>364</v>
      </c>
      <c r="D56" s="54" t="s">
        <v>303</v>
      </c>
      <c r="E56" s="58"/>
      <c r="F56" s="52"/>
      <c r="G56" s="52"/>
      <c r="H56" s="54"/>
      <c r="I56" s="59"/>
    </row>
    <row r="57" spans="1:9" s="48" customFormat="1" ht="79.2">
      <c r="A57" s="60">
        <f ca="1">IF(OFFSET(A57,-1,0) ="",OFFSET(A57,-2,0)+1,OFFSET(A57,-1,0)+1 )</f>
        <v>35</v>
      </c>
      <c r="B57" s="52" t="s">
        <v>368</v>
      </c>
      <c r="C57" s="52" t="s">
        <v>369</v>
      </c>
      <c r="D57" s="53" t="s">
        <v>370</v>
      </c>
      <c r="E57" s="58"/>
      <c r="F57" s="52"/>
      <c r="G57" s="52"/>
      <c r="H57" s="54"/>
      <c r="I57" s="59"/>
    </row>
    <row r="58" spans="1:9" s="48" customFormat="1" ht="26.4">
      <c r="A58" s="60">
        <f t="shared" ca="1" si="1"/>
        <v>36</v>
      </c>
      <c r="B58" s="166" t="s">
        <v>221</v>
      </c>
      <c r="C58" s="52" t="s">
        <v>272</v>
      </c>
      <c r="D58" s="54" t="s">
        <v>304</v>
      </c>
      <c r="E58" s="58"/>
      <c r="F58" s="52"/>
      <c r="G58" s="52"/>
      <c r="H58" s="54"/>
      <c r="I58" s="59"/>
    </row>
    <row r="59" spans="1:9" s="196" customFormat="1" ht="15.75" customHeight="1">
      <c r="A59" s="191"/>
      <c r="B59" s="192" t="s">
        <v>196</v>
      </c>
      <c r="C59" s="193"/>
      <c r="D59" s="194"/>
      <c r="E59" s="191"/>
      <c r="F59" s="195"/>
      <c r="G59" s="195"/>
      <c r="H59" s="195"/>
      <c r="I59" s="191"/>
    </row>
    <row r="60" spans="1:9" s="48" customFormat="1" ht="26.4">
      <c r="A60" s="60">
        <f t="shared" ca="1" si="1"/>
        <v>37</v>
      </c>
      <c r="B60" s="52" t="s">
        <v>235</v>
      </c>
      <c r="C60" s="52" t="s">
        <v>268</v>
      </c>
      <c r="D60" s="54" t="s">
        <v>305</v>
      </c>
      <c r="E60" s="58"/>
      <c r="F60" s="52"/>
      <c r="G60" s="52"/>
      <c r="H60" s="54"/>
      <c r="I60" s="59"/>
    </row>
    <row r="61" spans="1:9" s="48" customFormat="1" ht="118.8">
      <c r="A61" s="60">
        <f ca="1">IF(OFFSET(A61,-1,0) ="",OFFSET(A61,-2,0)+1,OFFSET(A61,-1,0)+1 )</f>
        <v>38</v>
      </c>
      <c r="B61" s="52" t="s">
        <v>239</v>
      </c>
      <c r="C61" s="52" t="s">
        <v>291</v>
      </c>
      <c r="D61" s="54" t="s">
        <v>375</v>
      </c>
      <c r="E61" s="58"/>
      <c r="F61" s="52"/>
      <c r="G61" s="52"/>
      <c r="H61" s="54"/>
      <c r="I61" s="59"/>
    </row>
    <row r="62" spans="1:9" s="48" customFormat="1" ht="26.4">
      <c r="A62" s="60">
        <f ca="1">IF(OFFSET(A62,-1,0) ="",OFFSET(A62,-2,0)+1,OFFSET(A62,-1,0)+1 )</f>
        <v>39</v>
      </c>
      <c r="B62" s="165" t="s">
        <v>240</v>
      </c>
      <c r="C62" s="52" t="s">
        <v>379</v>
      </c>
      <c r="D62" s="54" t="s">
        <v>306</v>
      </c>
      <c r="E62" s="58"/>
      <c r="F62" s="52"/>
      <c r="G62" s="52"/>
      <c r="H62" s="54"/>
      <c r="I62" s="59"/>
    </row>
    <row r="63" spans="1:9" s="48" customFormat="1" ht="105.6">
      <c r="A63" s="60">
        <f ca="1">IF(OFFSET(A63,-1,0) ="",OFFSET(A63,-2,0)+1,OFFSET(A63,-1,0)+1 )</f>
        <v>40</v>
      </c>
      <c r="B63" s="52" t="s">
        <v>226</v>
      </c>
      <c r="C63" s="52" t="s">
        <v>307</v>
      </c>
      <c r="D63" s="54" t="s">
        <v>351</v>
      </c>
      <c r="E63" s="58"/>
      <c r="F63" s="52"/>
      <c r="G63" s="52"/>
      <c r="H63" s="54"/>
      <c r="I63" s="59"/>
    </row>
    <row r="64" spans="1:9" s="48" customFormat="1" ht="26.4">
      <c r="A64" s="60">
        <f t="shared" ca="1" si="1"/>
        <v>41</v>
      </c>
      <c r="B64" s="52" t="s">
        <v>227</v>
      </c>
      <c r="C64" s="52" t="s">
        <v>308</v>
      </c>
      <c r="D64" s="54" t="s">
        <v>309</v>
      </c>
      <c r="E64" s="58"/>
      <c r="F64" s="52"/>
      <c r="G64" s="52"/>
      <c r="H64" s="54"/>
      <c r="I64" s="59"/>
    </row>
    <row r="65" spans="1:9" s="48" customFormat="1" ht="52.8">
      <c r="A65" s="60">
        <f t="shared" ca="1" si="1"/>
        <v>42</v>
      </c>
      <c r="B65" s="52" t="s">
        <v>352</v>
      </c>
      <c r="C65" s="52" t="s">
        <v>310</v>
      </c>
      <c r="D65" s="54" t="s">
        <v>317</v>
      </c>
      <c r="E65" s="58"/>
      <c r="F65" s="52"/>
      <c r="G65" s="52"/>
      <c r="H65" s="54"/>
      <c r="I65" s="59"/>
    </row>
    <row r="66" spans="1:9" s="196" customFormat="1" ht="15.75" customHeight="1">
      <c r="A66" s="191"/>
      <c r="B66" s="192" t="s">
        <v>197</v>
      </c>
      <c r="C66" s="193"/>
      <c r="D66" s="194"/>
      <c r="E66" s="191"/>
      <c r="F66" s="195"/>
      <c r="G66" s="195"/>
      <c r="H66" s="195"/>
      <c r="I66" s="191"/>
    </row>
    <row r="67" spans="1:9" s="48" customFormat="1" ht="26.4">
      <c r="A67" s="60">
        <f t="shared" ca="1" si="1"/>
        <v>43</v>
      </c>
      <c r="B67" s="52" t="s">
        <v>241</v>
      </c>
      <c r="C67" s="52" t="s">
        <v>311</v>
      </c>
      <c r="D67" s="54" t="s">
        <v>312</v>
      </c>
      <c r="E67" s="58"/>
      <c r="F67" s="52"/>
      <c r="G67" s="52"/>
      <c r="H67" s="54"/>
      <c r="I67" s="59"/>
    </row>
    <row r="68" spans="1:9" s="48" customFormat="1" ht="92.4">
      <c r="A68" s="60">
        <f ca="1">IF(OFFSET(A68,-1,0) ="",OFFSET(A68,-2,0)+1,OFFSET(A68,-1,0)+1 )</f>
        <v>44</v>
      </c>
      <c r="B68" s="52" t="s">
        <v>242</v>
      </c>
      <c r="C68" s="52" t="s">
        <v>291</v>
      </c>
      <c r="D68" s="54" t="s">
        <v>376</v>
      </c>
      <c r="E68" s="58"/>
      <c r="F68" s="52"/>
      <c r="G68" s="52"/>
      <c r="H68" s="54"/>
      <c r="I68" s="59"/>
    </row>
    <row r="69" spans="1:9" s="48" customFormat="1" ht="39.6">
      <c r="A69" s="60">
        <f t="shared" ca="1" si="1"/>
        <v>45</v>
      </c>
      <c r="B69" s="54" t="s">
        <v>250</v>
      </c>
      <c r="C69" s="52" t="s">
        <v>377</v>
      </c>
      <c r="D69" s="54" t="s">
        <v>353</v>
      </c>
      <c r="E69" s="165"/>
      <c r="F69" s="52"/>
      <c r="G69" s="52"/>
      <c r="H69" s="54"/>
      <c r="I69" s="59"/>
    </row>
    <row r="70" spans="1:9" s="48" customFormat="1" ht="52.8">
      <c r="A70" s="60">
        <f t="shared" ca="1" si="1"/>
        <v>46</v>
      </c>
      <c r="B70" s="52" t="s">
        <v>243</v>
      </c>
      <c r="C70" s="52" t="s">
        <v>314</v>
      </c>
      <c r="D70" s="54" t="s">
        <v>315</v>
      </c>
      <c r="E70" s="58"/>
      <c r="F70" s="52"/>
      <c r="G70" s="52"/>
      <c r="H70" s="54"/>
      <c r="I70" s="59"/>
    </row>
    <row r="71" spans="1:9" s="48" customFormat="1" ht="118.8">
      <c r="A71" s="60">
        <f t="shared" ca="1" si="1"/>
        <v>47</v>
      </c>
      <c r="B71" s="52" t="s">
        <v>226</v>
      </c>
      <c r="C71" s="52" t="s">
        <v>319</v>
      </c>
      <c r="D71" s="54" t="s">
        <v>354</v>
      </c>
      <c r="E71" s="58"/>
      <c r="F71" s="52"/>
      <c r="G71" s="52"/>
      <c r="H71" s="54"/>
      <c r="I71" s="59"/>
    </row>
    <row r="72" spans="1:9" s="48" customFormat="1" ht="26.4">
      <c r="A72" s="60">
        <f t="shared" ca="1" si="1"/>
        <v>48</v>
      </c>
      <c r="B72" s="52" t="s">
        <v>247</v>
      </c>
      <c r="C72" s="52" t="s">
        <v>316</v>
      </c>
      <c r="D72" s="54" t="s">
        <v>330</v>
      </c>
      <c r="E72" s="58"/>
      <c r="F72" s="52"/>
      <c r="G72" s="52"/>
      <c r="H72" s="54"/>
      <c r="I72" s="59"/>
    </row>
    <row r="73" spans="1:9" s="48" customFormat="1" ht="52.8">
      <c r="A73" s="60">
        <f t="shared" ca="1" si="1"/>
        <v>49</v>
      </c>
      <c r="B73" s="52" t="s">
        <v>355</v>
      </c>
      <c r="C73" s="52" t="s">
        <v>318</v>
      </c>
      <c r="D73" s="54" t="s">
        <v>329</v>
      </c>
      <c r="E73" s="165"/>
      <c r="F73" s="52"/>
      <c r="G73" s="52"/>
      <c r="H73" s="54"/>
      <c r="I73" s="59"/>
    </row>
    <row r="74" spans="1:9" s="196" customFormat="1" ht="15.75" customHeight="1">
      <c r="A74" s="191"/>
      <c r="B74" s="192" t="s">
        <v>198</v>
      </c>
      <c r="C74" s="193"/>
      <c r="D74" s="194"/>
      <c r="E74" s="191"/>
      <c r="F74" s="195"/>
      <c r="G74" s="195"/>
      <c r="H74" s="195"/>
      <c r="I74" s="191"/>
    </row>
    <row r="75" spans="1:9" s="48" customFormat="1" ht="26.4">
      <c r="A75" s="60">
        <f t="shared" ca="1" si="1"/>
        <v>50</v>
      </c>
      <c r="B75" s="52" t="s">
        <v>244</v>
      </c>
      <c r="C75" s="52" t="s">
        <v>320</v>
      </c>
      <c r="D75" s="54" t="s">
        <v>313</v>
      </c>
      <c r="E75" s="58"/>
      <c r="F75" s="52"/>
      <c r="G75" s="52"/>
      <c r="H75" s="54"/>
      <c r="I75" s="59"/>
    </row>
    <row r="76" spans="1:9" s="48" customFormat="1" ht="39.6">
      <c r="A76" s="60">
        <f ca="1">IF(OFFSET(A76,-1,0) ="",OFFSET(A76,-2,0)+1,OFFSET(A76,-1,0)+1 )</f>
        <v>51</v>
      </c>
      <c r="B76" s="52" t="s">
        <v>245</v>
      </c>
      <c r="C76" s="52" t="s">
        <v>291</v>
      </c>
      <c r="D76" s="54" t="s">
        <v>321</v>
      </c>
      <c r="E76" s="58"/>
      <c r="F76" s="52"/>
      <c r="G76" s="52"/>
      <c r="H76" s="54"/>
      <c r="I76" s="59"/>
    </row>
    <row r="77" spans="1:9" s="48" customFormat="1" ht="39.6">
      <c r="A77" s="60">
        <f t="shared" ca="1" si="1"/>
        <v>52</v>
      </c>
      <c r="B77" s="54" t="s">
        <v>249</v>
      </c>
      <c r="C77" s="52" t="s">
        <v>378</v>
      </c>
      <c r="D77" s="54" t="s">
        <v>353</v>
      </c>
      <c r="E77" s="58"/>
      <c r="F77" s="52"/>
      <c r="G77" s="52"/>
      <c r="H77" s="54"/>
      <c r="I77" s="59"/>
    </row>
    <row r="78" spans="1:9" s="48" customFormat="1" ht="52.8">
      <c r="A78" s="60">
        <f t="shared" ca="1" si="1"/>
        <v>53</v>
      </c>
      <c r="B78" s="52" t="s">
        <v>246</v>
      </c>
      <c r="C78" s="52" t="s">
        <v>322</v>
      </c>
      <c r="D78" s="54" t="s">
        <v>323</v>
      </c>
      <c r="E78" s="58"/>
      <c r="F78" s="52"/>
      <c r="G78" s="52"/>
      <c r="H78" s="54"/>
      <c r="I78" s="59"/>
    </row>
    <row r="79" spans="1:9" s="48" customFormat="1" ht="118.8">
      <c r="A79" s="60">
        <f t="shared" ca="1" si="1"/>
        <v>54</v>
      </c>
      <c r="B79" s="52" t="s">
        <v>226</v>
      </c>
      <c r="C79" s="52" t="s">
        <v>324</v>
      </c>
      <c r="D79" s="54" t="s">
        <v>356</v>
      </c>
      <c r="E79" s="58"/>
      <c r="F79" s="52"/>
      <c r="G79" s="52"/>
      <c r="H79" s="54"/>
      <c r="I79" s="59"/>
    </row>
    <row r="80" spans="1:9" s="48" customFormat="1" ht="26.4">
      <c r="A80" s="60">
        <f t="shared" ca="1" si="1"/>
        <v>55</v>
      </c>
      <c r="B80" s="52" t="s">
        <v>248</v>
      </c>
      <c r="C80" s="52" t="s">
        <v>326</v>
      </c>
      <c r="D80" s="54" t="s">
        <v>327</v>
      </c>
      <c r="E80" s="58"/>
      <c r="F80" s="52"/>
      <c r="G80" s="52"/>
      <c r="H80" s="54"/>
      <c r="I80" s="59"/>
    </row>
    <row r="81" spans="1:9" s="48" customFormat="1" ht="52.8">
      <c r="A81" s="60">
        <f t="shared" ca="1" si="1"/>
        <v>56</v>
      </c>
      <c r="B81" s="52" t="s">
        <v>357</v>
      </c>
      <c r="C81" s="52" t="s">
        <v>325</v>
      </c>
      <c r="D81" s="54" t="s">
        <v>328</v>
      </c>
      <c r="E81" s="58"/>
      <c r="F81" s="52"/>
      <c r="G81" s="52"/>
      <c r="H81" s="54"/>
      <c r="I81" s="59"/>
    </row>
    <row r="82" spans="1:9" s="187" customFormat="1" ht="13.8">
      <c r="A82" s="180"/>
      <c r="B82" s="181" t="s">
        <v>331</v>
      </c>
      <c r="C82" s="182"/>
      <c r="D82" s="183"/>
      <c r="E82" s="184"/>
      <c r="F82" s="185"/>
      <c r="G82" s="182"/>
      <c r="H82" s="183"/>
      <c r="I82" s="186"/>
    </row>
    <row r="83" spans="1:9" s="48" customFormat="1" ht="26.4">
      <c r="A83" s="60">
        <f ca="1">IF(OFFSET(A83,-1,0) ="",OFFSET(A83,-2,0)+1,OFFSET(A83,-1,0)+1 )</f>
        <v>57</v>
      </c>
      <c r="B83" s="166" t="s">
        <v>213</v>
      </c>
      <c r="C83" s="166" t="s">
        <v>332</v>
      </c>
      <c r="D83" s="168" t="s">
        <v>333</v>
      </c>
      <c r="E83" s="58"/>
      <c r="F83" s="166"/>
      <c r="G83" s="167"/>
      <c r="H83" s="168"/>
      <c r="I83" s="59"/>
    </row>
    <row r="84" spans="1:9" s="48" customFormat="1" ht="26.4">
      <c r="A84" s="60">
        <f t="shared" ca="1" si="1"/>
        <v>58</v>
      </c>
      <c r="B84" s="190" t="s">
        <v>214</v>
      </c>
      <c r="C84" s="52" t="s">
        <v>334</v>
      </c>
      <c r="D84" s="168" t="s">
        <v>337</v>
      </c>
      <c r="E84" s="58"/>
      <c r="F84" s="166"/>
      <c r="G84" s="167"/>
      <c r="H84" s="168"/>
      <c r="I84" s="59"/>
    </row>
    <row r="85" spans="1:9" s="49" customFormat="1" ht="26.4">
      <c r="A85" s="60">
        <f t="shared" ca="1" si="1"/>
        <v>59</v>
      </c>
      <c r="B85" s="190" t="s">
        <v>335</v>
      </c>
      <c r="C85" s="52" t="s">
        <v>336</v>
      </c>
      <c r="D85" s="169" t="s">
        <v>338</v>
      </c>
      <c r="E85" s="176"/>
      <c r="F85" s="174"/>
      <c r="G85" s="175"/>
      <c r="H85" s="169"/>
      <c r="I85" s="177"/>
    </row>
    <row r="86" spans="1:9" s="48" customFormat="1" ht="13.8">
      <c r="A86" s="72"/>
      <c r="B86" s="232" t="s">
        <v>199</v>
      </c>
      <c r="C86" s="233"/>
      <c r="D86" s="234"/>
      <c r="E86" s="72"/>
      <c r="F86" s="223"/>
      <c r="G86" s="224"/>
      <c r="H86" s="225"/>
      <c r="I86" s="64"/>
    </row>
    <row r="87" spans="1:9" s="48" customFormat="1" ht="52.8">
      <c r="A87" s="60">
        <f t="shared" ca="1" si="1"/>
        <v>60</v>
      </c>
      <c r="B87" s="167" t="s">
        <v>210</v>
      </c>
      <c r="C87" s="52" t="s">
        <v>340</v>
      </c>
      <c r="D87" s="54" t="s">
        <v>381</v>
      </c>
      <c r="E87" s="171"/>
      <c r="F87" s="166"/>
      <c r="G87" s="167"/>
      <c r="H87" s="169"/>
      <c r="I87" s="60"/>
    </row>
    <row r="88" spans="1:9" s="48" customFormat="1" ht="52.8">
      <c r="A88" s="60">
        <f t="shared" ca="1" si="1"/>
        <v>61</v>
      </c>
      <c r="B88" s="167" t="s">
        <v>211</v>
      </c>
      <c r="C88" s="52" t="s">
        <v>339</v>
      </c>
      <c r="D88" s="54" t="s">
        <v>381</v>
      </c>
      <c r="E88" s="171"/>
      <c r="F88" s="166"/>
      <c r="G88" s="167"/>
      <c r="H88" s="169"/>
      <c r="I88" s="60"/>
    </row>
    <row r="89" spans="1:9" s="48" customFormat="1" ht="52.8">
      <c r="A89" s="60">
        <f t="shared" ca="1" si="1"/>
        <v>62</v>
      </c>
      <c r="B89" s="172" t="s">
        <v>358</v>
      </c>
      <c r="C89" s="52" t="s">
        <v>341</v>
      </c>
      <c r="D89" s="54" t="s">
        <v>381</v>
      </c>
      <c r="E89" s="171"/>
      <c r="F89" s="166"/>
      <c r="G89" s="167"/>
      <c r="H89" s="169"/>
      <c r="I89" s="60"/>
    </row>
    <row r="90" spans="1:9" s="48" customFormat="1" ht="52.8">
      <c r="A90" s="60">
        <f t="shared" ca="1" si="1"/>
        <v>63</v>
      </c>
      <c r="B90" s="167" t="s">
        <v>212</v>
      </c>
      <c r="C90" s="52" t="s">
        <v>342</v>
      </c>
      <c r="D90" s="173" t="s">
        <v>380</v>
      </c>
      <c r="E90" s="171"/>
      <c r="F90" s="166"/>
      <c r="G90" s="167"/>
      <c r="H90" s="169"/>
      <c r="I90" s="60"/>
    </row>
    <row r="91" spans="1:9" s="48" customFormat="1" ht="52.8">
      <c r="A91" s="60">
        <f t="shared" ca="1" si="1"/>
        <v>64</v>
      </c>
      <c r="B91" s="170" t="s">
        <v>359</v>
      </c>
      <c r="C91" s="52" t="s">
        <v>343</v>
      </c>
      <c r="D91" s="54" t="s">
        <v>362</v>
      </c>
      <c r="E91" s="60"/>
      <c r="F91" s="166"/>
      <c r="G91" s="167"/>
      <c r="H91" s="169"/>
      <c r="I91" s="60"/>
    </row>
    <row r="92" spans="1:9" s="48" customFormat="1" ht="26.4">
      <c r="A92" s="60">
        <f t="shared" ca="1" si="1"/>
        <v>65</v>
      </c>
      <c r="B92" s="170" t="s">
        <v>200</v>
      </c>
      <c r="C92" s="52" t="s">
        <v>344</v>
      </c>
      <c r="D92" s="53" t="s">
        <v>345</v>
      </c>
      <c r="E92" s="60"/>
      <c r="F92" s="52"/>
      <c r="G92" s="52"/>
      <c r="H92" s="53"/>
      <c r="I92" s="60"/>
    </row>
    <row r="93" spans="1:9" s="48" customFormat="1" ht="26.4">
      <c r="A93" s="60">
        <f t="shared" ca="1" si="1"/>
        <v>66</v>
      </c>
      <c r="B93" s="170" t="s">
        <v>360</v>
      </c>
      <c r="C93" s="52" t="s">
        <v>346</v>
      </c>
      <c r="D93" s="169" t="s">
        <v>345</v>
      </c>
      <c r="E93" s="60"/>
      <c r="F93" s="166"/>
      <c r="G93" s="167"/>
      <c r="H93" s="169"/>
      <c r="I93" s="60"/>
    </row>
    <row r="94" spans="1:9" s="48" customFormat="1" ht="39.6">
      <c r="A94" s="60">
        <f t="shared" ref="A94:A95" ca="1" si="4">IF(OFFSET(A94,-1,0) ="",OFFSET(A94,-2,0)+1,OFFSET(A94,-1,0)+1 )</f>
        <v>67</v>
      </c>
      <c r="B94" s="52" t="s">
        <v>252</v>
      </c>
      <c r="C94" s="52" t="s">
        <v>347</v>
      </c>
      <c r="D94" s="54" t="s">
        <v>348</v>
      </c>
      <c r="E94" s="60"/>
      <c r="F94" s="52"/>
      <c r="G94" s="52"/>
      <c r="H94" s="54"/>
      <c r="I94" s="60"/>
    </row>
    <row r="95" spans="1:9" s="48" customFormat="1" ht="26.4">
      <c r="A95" s="60">
        <f t="shared" ca="1" si="4"/>
        <v>68</v>
      </c>
      <c r="B95" s="52" t="s">
        <v>201</v>
      </c>
      <c r="C95" s="52" t="s">
        <v>374</v>
      </c>
      <c r="D95" s="54" t="s">
        <v>361</v>
      </c>
      <c r="E95" s="60"/>
      <c r="F95" s="52"/>
      <c r="G95" s="52"/>
      <c r="H95" s="54"/>
      <c r="I95" s="60"/>
    </row>
  </sheetData>
  <mergeCells count="13">
    <mergeCell ref="F86:H86"/>
    <mergeCell ref="A1:D1"/>
    <mergeCell ref="A2:D2"/>
    <mergeCell ref="B6:D6"/>
    <mergeCell ref="B7:D7"/>
    <mergeCell ref="B8:D8"/>
    <mergeCell ref="F16:H16"/>
    <mergeCell ref="B18:D18"/>
    <mergeCell ref="B86:D86"/>
    <mergeCell ref="E2:E3"/>
    <mergeCell ref="C3:D3"/>
    <mergeCell ref="B4:D4"/>
    <mergeCell ref="B5:D5"/>
  </mergeCells>
  <dataValidations count="3">
    <dataValidation showDropDown="1" showErrorMessage="1" sqref="F16:H17" xr:uid="{00000000-0002-0000-0400-000000000000}"/>
    <dataValidation allowBlank="1" showInputMessage="1" showErrorMessage="1" sqref="F18:H20 F33:H33 F45:H45 F59:H59 F66:H66 F74:H74" xr:uid="{00000000-0002-0000-0400-000001000000}"/>
    <dataValidation type="list" allowBlank="1" showErrorMessage="1" sqref="F96:H153" xr:uid="{00000000-0002-0000-0400-000002000000}">
      <formula1>#REF!</formula1>
      <formula2>0</formula2>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4" customWidth="1"/>
    <col min="2" max="2" width="16.09765625" style="75" customWidth="1"/>
    <col min="3" max="3" width="19" style="75" customWidth="1"/>
    <col min="4" max="4" width="20.3984375" style="75" customWidth="1"/>
    <col min="5" max="5" width="16.296875" style="75" customWidth="1"/>
    <col min="6" max="6" width="19" style="75" customWidth="1"/>
    <col min="7" max="7" width="15" style="77" customWidth="1"/>
    <col min="8" max="8" width="23.59765625" style="77" customWidth="1"/>
    <col min="9" max="9" width="25.3984375" style="77" customWidth="1"/>
    <col min="10" max="10" width="21" style="77" customWidth="1"/>
    <col min="11" max="11" width="11.3984375" style="77" customWidth="1"/>
    <col min="12" max="12" width="17.296875" style="77" customWidth="1"/>
    <col min="13" max="13" width="17.296875" style="75" customWidth="1"/>
    <col min="14" max="14" width="14.09765625" style="75" customWidth="1"/>
    <col min="15" max="15" width="18.3984375" style="75" customWidth="1"/>
    <col min="16" max="16384" width="9.09765625" style="75"/>
  </cols>
  <sheetData>
    <row r="1" spans="1:12">
      <c r="G1" s="76" t="s">
        <v>105</v>
      </c>
    </row>
    <row r="2" spans="1:12" s="79" customFormat="1" ht="24.6">
      <c r="A2" s="78"/>
      <c r="C2" s="255" t="s">
        <v>106</v>
      </c>
      <c r="D2" s="255"/>
      <c r="E2" s="255"/>
      <c r="F2" s="255"/>
      <c r="G2" s="255"/>
      <c r="H2" s="80" t="s">
        <v>107</v>
      </c>
      <c r="I2" s="81"/>
      <c r="J2" s="81"/>
      <c r="K2" s="81"/>
      <c r="L2" s="81"/>
    </row>
    <row r="3" spans="1:12" s="79" customFormat="1" ht="22.8">
      <c r="A3" s="78"/>
      <c r="C3" s="256" t="s">
        <v>108</v>
      </c>
      <c r="D3" s="256"/>
      <c r="E3" s="151"/>
      <c r="F3" s="257" t="s">
        <v>109</v>
      </c>
      <c r="G3" s="257"/>
      <c r="H3" s="81"/>
      <c r="I3" s="81"/>
      <c r="J3" s="82"/>
      <c r="K3" s="81"/>
      <c r="L3" s="81"/>
    </row>
    <row r="4" spans="1:12">
      <c r="A4" s="78"/>
      <c r="D4" s="83"/>
      <c r="E4" s="83"/>
      <c r="H4" s="84"/>
    </row>
    <row r="5" spans="1:12" s="85" customFormat="1">
      <c r="A5" s="78"/>
      <c r="D5" s="86"/>
      <c r="E5" s="86"/>
      <c r="G5" s="87"/>
      <c r="H5" s="88"/>
      <c r="I5" s="87"/>
      <c r="J5" s="87"/>
      <c r="K5" s="87"/>
      <c r="L5" s="87"/>
    </row>
    <row r="6" spans="1:12" ht="21.75" customHeight="1">
      <c r="B6" s="239" t="s">
        <v>110</v>
      </c>
      <c r="C6" s="239"/>
      <c r="D6" s="89"/>
      <c r="E6" s="89"/>
      <c r="F6" s="89"/>
      <c r="G6" s="90"/>
      <c r="H6" s="90"/>
    </row>
    <row r="7" spans="1:12">
      <c r="B7" s="91" t="s">
        <v>111</v>
      </c>
      <c r="C7" s="92"/>
      <c r="D7" s="92"/>
      <c r="E7" s="92"/>
      <c r="F7" s="92"/>
      <c r="G7" s="93"/>
    </row>
    <row r="8" spans="1:12">
      <c r="A8" s="94" t="s">
        <v>50</v>
      </c>
      <c r="B8" s="154" t="s">
        <v>112</v>
      </c>
      <c r="C8" s="154" t="s">
        <v>113</v>
      </c>
      <c r="D8" s="154" t="s">
        <v>114</v>
      </c>
      <c r="E8" s="154" t="s">
        <v>115</v>
      </c>
      <c r="F8" s="154" t="s">
        <v>116</v>
      </c>
      <c r="G8" s="154" t="s">
        <v>117</v>
      </c>
      <c r="H8" s="154" t="s">
        <v>118</v>
      </c>
      <c r="I8" s="153" t="s">
        <v>119</v>
      </c>
      <c r="L8" s="75"/>
    </row>
    <row r="9" spans="1:12" s="120" customFormat="1" ht="14.4">
      <c r="A9" s="116"/>
      <c r="B9" s="117" t="s">
        <v>120</v>
      </c>
      <c r="C9" s="117" t="s">
        <v>121</v>
      </c>
      <c r="D9" s="117" t="s">
        <v>122</v>
      </c>
      <c r="E9" s="117" t="s">
        <v>123</v>
      </c>
      <c r="F9" s="117" t="s">
        <v>124</v>
      </c>
      <c r="G9" s="117" t="s">
        <v>125</v>
      </c>
      <c r="H9" s="117" t="s">
        <v>126</v>
      </c>
      <c r="I9" s="118"/>
      <c r="J9" s="119"/>
      <c r="K9" s="119"/>
    </row>
    <row r="10" spans="1:12">
      <c r="A10" s="95">
        <v>1</v>
      </c>
      <c r="B10" s="96" t="s">
        <v>58</v>
      </c>
      <c r="C10" s="96" t="s">
        <v>127</v>
      </c>
      <c r="D10" s="96" t="s">
        <v>128</v>
      </c>
      <c r="E10" s="96" t="s">
        <v>129</v>
      </c>
      <c r="F10" s="96" t="s">
        <v>130</v>
      </c>
      <c r="G10" s="96" t="s">
        <v>131</v>
      </c>
      <c r="H10" s="96" t="s">
        <v>131</v>
      </c>
      <c r="I10" s="97"/>
      <c r="L10" s="75"/>
    </row>
    <row r="11" spans="1:12" ht="20.25" customHeight="1">
      <c r="A11" s="95">
        <v>2</v>
      </c>
      <c r="B11" s="96" t="s">
        <v>59</v>
      </c>
      <c r="C11" s="96" t="s">
        <v>132</v>
      </c>
      <c r="D11" s="96" t="s">
        <v>133</v>
      </c>
      <c r="E11" s="96" t="s">
        <v>134</v>
      </c>
      <c r="F11" s="96" t="s">
        <v>130</v>
      </c>
      <c r="G11" s="96" t="s">
        <v>131</v>
      </c>
      <c r="H11" s="96" t="s">
        <v>135</v>
      </c>
      <c r="I11" s="97" t="s">
        <v>136</v>
      </c>
      <c r="L11" s="75"/>
    </row>
    <row r="12" spans="1:12" ht="20.25" customHeight="1">
      <c r="A12" s="95">
        <v>3</v>
      </c>
      <c r="B12" s="96" t="s">
        <v>137</v>
      </c>
      <c r="C12" s="96" t="s">
        <v>138</v>
      </c>
      <c r="D12" s="96" t="s">
        <v>133</v>
      </c>
      <c r="E12" s="96" t="s">
        <v>129</v>
      </c>
      <c r="F12" s="96" t="s">
        <v>139</v>
      </c>
      <c r="G12" s="96" t="s">
        <v>131</v>
      </c>
      <c r="H12" s="96" t="s">
        <v>131</v>
      </c>
      <c r="I12" s="97"/>
      <c r="L12" s="75"/>
    </row>
    <row r="13" spans="1:12" ht="15" customHeight="1">
      <c r="B13" s="98"/>
      <c r="C13" s="92"/>
      <c r="D13" s="92"/>
      <c r="E13" s="92"/>
      <c r="F13" s="92"/>
      <c r="G13" s="93"/>
    </row>
    <row r="14" spans="1:12" ht="21.75" customHeight="1">
      <c r="B14" s="239" t="s">
        <v>140</v>
      </c>
      <c r="C14" s="239"/>
      <c r="D14" s="239"/>
      <c r="E14" s="89"/>
      <c r="F14" s="89"/>
      <c r="G14" s="90"/>
      <c r="H14" s="90"/>
    </row>
    <row r="15" spans="1:12">
      <c r="B15" s="91" t="s">
        <v>141</v>
      </c>
      <c r="C15" s="92"/>
      <c r="D15" s="92"/>
      <c r="E15" s="92"/>
      <c r="F15" s="92"/>
      <c r="G15" s="93"/>
    </row>
    <row r="16" spans="1:12" ht="31.5" customHeight="1">
      <c r="A16" s="94" t="s">
        <v>50</v>
      </c>
      <c r="B16" s="154" t="s">
        <v>142</v>
      </c>
      <c r="C16" s="154" t="s">
        <v>33</v>
      </c>
      <c r="D16" s="154" t="s">
        <v>35</v>
      </c>
      <c r="E16" s="154" t="s">
        <v>135</v>
      </c>
      <c r="F16" s="154" t="s">
        <v>37</v>
      </c>
      <c r="G16" s="154" t="s">
        <v>143</v>
      </c>
      <c r="L16" s="75"/>
    </row>
    <row r="17" spans="1:12" s="120" customFormat="1" ht="39.6">
      <c r="A17" s="116"/>
      <c r="B17" s="117" t="s">
        <v>120</v>
      </c>
      <c r="C17" s="121" t="s">
        <v>144</v>
      </c>
      <c r="D17" s="121" t="s">
        <v>145</v>
      </c>
      <c r="E17" s="121" t="s">
        <v>146</v>
      </c>
      <c r="F17" s="121" t="s">
        <v>147</v>
      </c>
      <c r="G17" s="121" t="s">
        <v>148</v>
      </c>
      <c r="H17" s="119"/>
      <c r="I17" s="119"/>
      <c r="J17" s="119"/>
      <c r="K17" s="119"/>
    </row>
    <row r="18" spans="1:12">
      <c r="A18" s="95">
        <v>1</v>
      </c>
      <c r="B18" s="96" t="s">
        <v>58</v>
      </c>
      <c r="C18" s="99">
        <f>'Add New Address'!D11</f>
        <v>0</v>
      </c>
      <c r="D18" s="99">
        <f>'Add New Address'!D12</f>
        <v>0</v>
      </c>
      <c r="E18" s="99">
        <f>'Add New Address'!D14</f>
        <v>0</v>
      </c>
      <c r="F18" s="99">
        <f>'Add New Address'!D13</f>
        <v>0</v>
      </c>
      <c r="G18" s="99">
        <f>'Add New Address'!D15</f>
        <v>0</v>
      </c>
      <c r="L18" s="75"/>
    </row>
    <row r="19" spans="1:12" ht="20.25" customHeight="1">
      <c r="A19" s="95">
        <v>2</v>
      </c>
      <c r="B19" s="96" t="s">
        <v>137</v>
      </c>
      <c r="C19" s="99" t="e">
        <f>#REF!</f>
        <v>#REF!</v>
      </c>
      <c r="D19" s="99" t="e">
        <f>#REF!</f>
        <v>#REF!</v>
      </c>
      <c r="E19" s="99" t="e">
        <f>#REF!</f>
        <v>#REF!</v>
      </c>
      <c r="F19" s="99" t="e">
        <f>#REF!</f>
        <v>#REF!</v>
      </c>
      <c r="G19" s="99" t="e">
        <f>#REF!</f>
        <v>#REF!</v>
      </c>
      <c r="L19" s="75"/>
    </row>
    <row r="20" spans="1:12" ht="20.25" customHeight="1">
      <c r="A20" s="95">
        <v>3</v>
      </c>
      <c r="B20" s="96" t="s">
        <v>91</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149</v>
      </c>
      <c r="D21" s="114" t="e">
        <f>SUM(C20,D20,G20)/SUM(C20:G20)</f>
        <v>#REF!</v>
      </c>
      <c r="E21" s="103"/>
      <c r="F21" s="103"/>
      <c r="G21" s="103"/>
      <c r="L21" s="75"/>
    </row>
    <row r="22" spans="1:12">
      <c r="B22" s="98"/>
      <c r="C22" s="92"/>
      <c r="D22" s="92"/>
      <c r="E22" s="92"/>
      <c r="F22" s="92"/>
      <c r="G22" s="93"/>
    </row>
    <row r="23" spans="1:12" ht="21.75" customHeight="1">
      <c r="B23" s="239" t="s">
        <v>150</v>
      </c>
      <c r="C23" s="239"/>
      <c r="D23" s="239"/>
      <c r="E23" s="89"/>
      <c r="F23" s="89"/>
      <c r="G23" s="90"/>
      <c r="H23" s="90"/>
    </row>
    <row r="24" spans="1:12" ht="21.75" customHeight="1">
      <c r="B24" s="91" t="s">
        <v>151</v>
      </c>
      <c r="C24" s="152"/>
      <c r="D24" s="152"/>
      <c r="E24" s="89"/>
      <c r="F24" s="89"/>
      <c r="G24" s="90"/>
      <c r="H24" s="90"/>
    </row>
    <row r="25" spans="1:12" ht="14.4">
      <c r="B25" s="100" t="s">
        <v>152</v>
      </c>
      <c r="C25" s="92"/>
      <c r="D25" s="92"/>
      <c r="E25" s="92"/>
      <c r="F25" s="92"/>
      <c r="G25" s="93"/>
    </row>
    <row r="26" spans="1:12" ht="18.75" customHeight="1">
      <c r="A26" s="94" t="s">
        <v>50</v>
      </c>
      <c r="B26" s="154" t="s">
        <v>153</v>
      </c>
      <c r="C26" s="154" t="s">
        <v>154</v>
      </c>
      <c r="D26" s="154" t="s">
        <v>155</v>
      </c>
      <c r="E26" s="154" t="s">
        <v>156</v>
      </c>
      <c r="F26" s="154" t="s">
        <v>157</v>
      </c>
      <c r="G26" s="258" t="s">
        <v>102</v>
      </c>
      <c r="H26" s="259"/>
    </row>
    <row r="27" spans="1:12">
      <c r="A27" s="95">
        <v>1</v>
      </c>
      <c r="B27" s="96" t="s">
        <v>158</v>
      </c>
      <c r="C27" s="99" t="e">
        <f>COUNTIFS(#REF!, "*Critical*",#REF!,"*Open*")</f>
        <v>#REF!</v>
      </c>
      <c r="D27" s="99" t="e">
        <f>COUNTIFS(#REF!, "*Critical*",#REF!,"*Resolved*")</f>
        <v>#REF!</v>
      </c>
      <c r="E27" s="99" t="e">
        <f>COUNTIFS(#REF!, "*Critical*",#REF!,"*Reopened*")</f>
        <v>#REF!</v>
      </c>
      <c r="F27" s="99" t="e">
        <f>COUNTIFS(#REF!, "*Critical*",#REF!,"*Closed*") + COUNTIFS(#REF!, "*Critical*",#REF!,"*Ready for client test*")</f>
        <v>#REF!</v>
      </c>
      <c r="G27" s="250"/>
      <c r="H27" s="251"/>
    </row>
    <row r="28" spans="1:12" ht="20.25" customHeight="1">
      <c r="A28" s="95">
        <v>2</v>
      </c>
      <c r="B28" s="96" t="s">
        <v>159</v>
      </c>
      <c r="C28" s="99" t="e">
        <f>COUNTIFS(#REF!, "*Major*",#REF!,"*Open*")</f>
        <v>#REF!</v>
      </c>
      <c r="D28" s="99" t="e">
        <f>COUNTIFS(#REF!, "*Major*",#REF!,"*Resolved*")</f>
        <v>#REF!</v>
      </c>
      <c r="E28" s="99" t="e">
        <f>COUNTIFS(#REF!, "*Major*",#REF!,"*Reopened*")</f>
        <v>#REF!</v>
      </c>
      <c r="F28" s="99" t="e">
        <f>COUNTIFS(#REF!, "*Major*",#REF!,"*Closed*") + COUNTIFS(#REF!, "*Major*",#REF!,"*Ready for client test*")</f>
        <v>#REF!</v>
      </c>
      <c r="G28" s="250"/>
      <c r="H28" s="251"/>
    </row>
    <row r="29" spans="1:12" ht="20.25" customHeight="1">
      <c r="A29" s="95">
        <v>3</v>
      </c>
      <c r="B29" s="96" t="s">
        <v>160</v>
      </c>
      <c r="C29" s="99" t="e">
        <f>COUNTIFS(#REF!, "*Normal*",#REF!,"*Open*")</f>
        <v>#REF!</v>
      </c>
      <c r="D29" s="99" t="e">
        <f>COUNTIFS(#REF!, "*Normal*",#REF!,"*Resolved*")</f>
        <v>#REF!</v>
      </c>
      <c r="E29" s="99" t="e">
        <f>COUNTIFS(#REF!, "*Normal*",#REF!,"*Reopened*")</f>
        <v>#REF!</v>
      </c>
      <c r="F29" s="99" t="e">
        <f>COUNTIFS(#REF!, "*Normal*",#REF!,"*Closed*") + COUNTIFS(#REF!, "*Normal*",#REF!,"*Ready for client test*")</f>
        <v>#REF!</v>
      </c>
      <c r="G29" s="250"/>
      <c r="H29" s="251"/>
    </row>
    <row r="30" spans="1:12" ht="20.25" customHeight="1">
      <c r="A30" s="95">
        <v>4</v>
      </c>
      <c r="B30" s="96" t="s">
        <v>161</v>
      </c>
      <c r="C30" s="99" t="e">
        <f>COUNTIFS(#REF!, "*Minor*",#REF!,"*Open*")</f>
        <v>#REF!</v>
      </c>
      <c r="D30" s="99" t="e">
        <f>COUNTIFS(#REF!, "*Minor*",#REF!,"*Resolved*")</f>
        <v>#REF!</v>
      </c>
      <c r="E30" s="99" t="e">
        <f>COUNTIFS(#REF!, "*Minor*",#REF!,"*Reopened*")</f>
        <v>#REF!</v>
      </c>
      <c r="F30" s="99" t="e">
        <f>COUNTIFS(#REF!, "*Minor*",#REF!,"*Closed*") + COUNTIFS(#REF!, "*Minor*",#REF!,"*Ready for client test*")</f>
        <v>#REF!</v>
      </c>
      <c r="G30" s="250"/>
      <c r="H30" s="251"/>
    </row>
    <row r="31" spans="1:12" ht="20.25" customHeight="1">
      <c r="A31" s="95"/>
      <c r="B31" s="94" t="s">
        <v>91</v>
      </c>
      <c r="C31" s="94" t="e">
        <f>SUM(C27:C30)</f>
        <v>#REF!</v>
      </c>
      <c r="D31" s="94">
        <v>0</v>
      </c>
      <c r="E31" s="94">
        <v>0</v>
      </c>
      <c r="F31" s="94" t="e">
        <f>SUM(F27:F30)</f>
        <v>#REF!</v>
      </c>
      <c r="G31" s="250"/>
      <c r="H31" s="251"/>
    </row>
    <row r="32" spans="1:12" ht="20.25" customHeight="1">
      <c r="A32" s="101"/>
      <c r="B32" s="102"/>
      <c r="C32" s="103"/>
      <c r="D32" s="103"/>
      <c r="E32" s="103"/>
      <c r="F32" s="103"/>
      <c r="G32" s="103"/>
      <c r="H32" s="103"/>
    </row>
    <row r="33" spans="1:12" ht="14.4">
      <c r="B33" s="100" t="s">
        <v>162</v>
      </c>
      <c r="C33" s="92"/>
      <c r="D33" s="92"/>
      <c r="E33" s="92"/>
      <c r="F33" s="92"/>
      <c r="G33" s="93"/>
    </row>
    <row r="34" spans="1:12" ht="18.75" customHeight="1">
      <c r="A34" s="94" t="s">
        <v>50</v>
      </c>
      <c r="B34" s="154" t="s">
        <v>163</v>
      </c>
      <c r="C34" s="154" t="s">
        <v>164</v>
      </c>
      <c r="D34" s="154" t="s">
        <v>165</v>
      </c>
      <c r="E34" s="154" t="s">
        <v>116</v>
      </c>
      <c r="F34" s="244" t="s">
        <v>119</v>
      </c>
      <c r="G34" s="246"/>
    </row>
    <row r="35" spans="1:12" s="120" customFormat="1" ht="14.4">
      <c r="A35" s="116"/>
      <c r="B35" s="117" t="s">
        <v>166</v>
      </c>
      <c r="C35" s="121" t="s">
        <v>167</v>
      </c>
      <c r="D35" s="121" t="s">
        <v>168</v>
      </c>
      <c r="E35" s="121" t="s">
        <v>124</v>
      </c>
      <c r="F35" s="253"/>
      <c r="G35" s="254"/>
      <c r="H35" s="119"/>
      <c r="I35" s="119"/>
      <c r="J35" s="119"/>
      <c r="K35" s="119"/>
      <c r="L35" s="119"/>
    </row>
    <row r="36" spans="1:12">
      <c r="A36" s="95">
        <v>1</v>
      </c>
      <c r="B36" s="96" t="s">
        <v>104</v>
      </c>
      <c r="C36" s="99" t="s">
        <v>169</v>
      </c>
      <c r="D36" s="99" t="s">
        <v>161</v>
      </c>
      <c r="E36" s="99" t="s">
        <v>130</v>
      </c>
      <c r="F36" s="250"/>
      <c r="G36" s="251"/>
    </row>
    <row r="37" spans="1:12" ht="20.25" customHeight="1">
      <c r="A37" s="95">
        <v>2</v>
      </c>
      <c r="B37" s="96" t="s">
        <v>103</v>
      </c>
      <c r="C37" s="99" t="s">
        <v>170</v>
      </c>
      <c r="D37" s="99" t="s">
        <v>161</v>
      </c>
      <c r="E37" s="99" t="s">
        <v>130</v>
      </c>
      <c r="F37" s="250"/>
      <c r="G37" s="251"/>
    </row>
    <row r="38" spans="1:12" ht="20.25" customHeight="1">
      <c r="A38" s="101"/>
      <c r="B38" s="102"/>
      <c r="C38" s="103"/>
      <c r="D38" s="103"/>
      <c r="E38" s="103"/>
      <c r="F38" s="103"/>
      <c r="G38" s="103"/>
      <c r="H38" s="103"/>
    </row>
    <row r="39" spans="1:12" ht="21.75" customHeight="1">
      <c r="B39" s="239" t="s">
        <v>171</v>
      </c>
      <c r="C39" s="239"/>
      <c r="D39" s="89"/>
      <c r="E39" s="89"/>
      <c r="F39" s="89"/>
      <c r="G39" s="90"/>
      <c r="H39" s="90"/>
    </row>
    <row r="40" spans="1:12">
      <c r="B40" s="91" t="s">
        <v>172</v>
      </c>
      <c r="C40" s="92"/>
      <c r="D40" s="92"/>
      <c r="E40" s="92"/>
      <c r="F40" s="92"/>
      <c r="G40" s="93"/>
    </row>
    <row r="41" spans="1:12" ht="18.75" customHeight="1">
      <c r="A41" s="94" t="s">
        <v>50</v>
      </c>
      <c r="B41" s="154" t="s">
        <v>54</v>
      </c>
      <c r="C41" s="252" t="s">
        <v>173</v>
      </c>
      <c r="D41" s="252"/>
      <c r="E41" s="252" t="s">
        <v>174</v>
      </c>
      <c r="F41" s="252"/>
      <c r="G41" s="252"/>
      <c r="H41" s="94" t="s">
        <v>175</v>
      </c>
    </row>
    <row r="42" spans="1:12" ht="34.5" customHeight="1">
      <c r="A42" s="95">
        <v>1</v>
      </c>
      <c r="B42" s="155" t="s">
        <v>176</v>
      </c>
      <c r="C42" s="249" t="s">
        <v>177</v>
      </c>
      <c r="D42" s="249"/>
      <c r="E42" s="249" t="s">
        <v>178</v>
      </c>
      <c r="F42" s="249"/>
      <c r="G42" s="249"/>
      <c r="H42" s="104"/>
    </row>
    <row r="43" spans="1:12" ht="34.5" customHeight="1">
      <c r="A43" s="95">
        <v>2</v>
      </c>
      <c r="B43" s="155" t="s">
        <v>176</v>
      </c>
      <c r="C43" s="249" t="s">
        <v>177</v>
      </c>
      <c r="D43" s="249"/>
      <c r="E43" s="249" t="s">
        <v>178</v>
      </c>
      <c r="F43" s="249"/>
      <c r="G43" s="249"/>
      <c r="H43" s="104"/>
    </row>
    <row r="44" spans="1:12" ht="34.5" customHeight="1">
      <c r="A44" s="95">
        <v>3</v>
      </c>
      <c r="B44" s="155" t="s">
        <v>176</v>
      </c>
      <c r="C44" s="249" t="s">
        <v>177</v>
      </c>
      <c r="D44" s="249"/>
      <c r="E44" s="249" t="s">
        <v>178</v>
      </c>
      <c r="F44" s="249"/>
      <c r="G44" s="249"/>
      <c r="H44" s="104"/>
    </row>
    <row r="45" spans="1:12">
      <c r="B45" s="105"/>
      <c r="C45" s="105"/>
      <c r="D45" s="105"/>
      <c r="E45" s="106"/>
      <c r="F45" s="92"/>
      <c r="G45" s="93"/>
    </row>
    <row r="46" spans="1:12" ht="21.75" customHeight="1">
      <c r="B46" s="239" t="s">
        <v>179</v>
      </c>
      <c r="C46" s="239"/>
      <c r="D46" s="89"/>
      <c r="E46" s="89"/>
      <c r="F46" s="89"/>
      <c r="G46" s="90"/>
      <c r="H46" s="90"/>
    </row>
    <row r="47" spans="1:12">
      <c r="B47" s="91" t="s">
        <v>180</v>
      </c>
      <c r="C47" s="105"/>
      <c r="D47" s="105"/>
      <c r="E47" s="106"/>
      <c r="F47" s="92"/>
      <c r="G47" s="93"/>
    </row>
    <row r="48" spans="1:12" s="108" customFormat="1" ht="21" customHeight="1">
      <c r="A48" s="240" t="s">
        <v>50</v>
      </c>
      <c r="B48" s="242" t="s">
        <v>181</v>
      </c>
      <c r="C48" s="244" t="s">
        <v>182</v>
      </c>
      <c r="D48" s="245"/>
      <c r="E48" s="245"/>
      <c r="F48" s="246"/>
      <c r="G48" s="247" t="s">
        <v>149</v>
      </c>
      <c r="H48" s="247" t="s">
        <v>181</v>
      </c>
      <c r="I48" s="237" t="s">
        <v>183</v>
      </c>
      <c r="J48" s="107"/>
      <c r="K48" s="107"/>
      <c r="L48" s="107"/>
    </row>
    <row r="49" spans="1:9">
      <c r="A49" s="241"/>
      <c r="B49" s="243"/>
      <c r="C49" s="109" t="s">
        <v>158</v>
      </c>
      <c r="D49" s="109" t="s">
        <v>159</v>
      </c>
      <c r="E49" s="110" t="s">
        <v>160</v>
      </c>
      <c r="F49" s="110" t="s">
        <v>161</v>
      </c>
      <c r="G49" s="248"/>
      <c r="H49" s="248"/>
      <c r="I49" s="238"/>
    </row>
    <row r="50" spans="1:9" ht="26.4">
      <c r="A50" s="241"/>
      <c r="B50" s="243"/>
      <c r="C50" s="123" t="s">
        <v>184</v>
      </c>
      <c r="D50" s="123" t="s">
        <v>185</v>
      </c>
      <c r="E50" s="123" t="s">
        <v>186</v>
      </c>
      <c r="F50" s="123" t="s">
        <v>187</v>
      </c>
      <c r="G50" s="122" t="s">
        <v>188</v>
      </c>
      <c r="H50" s="122" t="s">
        <v>189</v>
      </c>
      <c r="I50" s="122" t="s">
        <v>189</v>
      </c>
    </row>
    <row r="51" spans="1:9" ht="26.4">
      <c r="A51" s="95">
        <v>1</v>
      </c>
      <c r="B51" s="116" t="s">
        <v>190</v>
      </c>
      <c r="C51" s="123" t="s">
        <v>184</v>
      </c>
      <c r="D51" s="123" t="s">
        <v>185</v>
      </c>
      <c r="E51" s="123" t="s">
        <v>186</v>
      </c>
      <c r="F51" s="123" t="s">
        <v>187</v>
      </c>
      <c r="G51" s="111" t="s">
        <v>188</v>
      </c>
      <c r="H51" s="111" t="s">
        <v>189</v>
      </c>
      <c r="I51" s="111" t="s">
        <v>189</v>
      </c>
    </row>
    <row r="52" spans="1:9">
      <c r="A52" s="95">
        <v>2</v>
      </c>
      <c r="B52" s="95" t="s">
        <v>57</v>
      </c>
      <c r="C52" s="111">
        <v>0</v>
      </c>
      <c r="D52" s="111">
        <v>0</v>
      </c>
      <c r="E52" s="111">
        <v>0</v>
      </c>
      <c r="F52" s="111" t="e">
        <f>SUM(C31:E31)</f>
        <v>#REF!</v>
      </c>
      <c r="G52" s="124" t="e">
        <f>D21</f>
        <v>#REF!</v>
      </c>
      <c r="H52" s="111" t="s">
        <v>189</v>
      </c>
      <c r="I52" s="111" t="s">
        <v>189</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Macro1</vt:lpstr>
      <vt:lpstr>Add New Address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2022-10-31T03:54:00Z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